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thomas.springer\AppData\Local\Microsoft\Windows\INetCache\Content.Outlook\8KF11O1I\"/>
    </mc:Choice>
  </mc:AlternateContent>
  <xr:revisionPtr revIDLastSave="0" documentId="8_{59B0FBB0-5E47-443E-B1F0-266E895CCA4C}" xr6:coauthVersionLast="47" xr6:coauthVersionMax="47" xr10:uidLastSave="{00000000-0000-0000-0000-000000000000}"/>
  <workbookProtection workbookPassword="CDC6" lockStructure="1"/>
  <bookViews>
    <workbookView xWindow="-120" yWindow="-120" windowWidth="29040" windowHeight="15840" xr2:uid="{00000000-000D-0000-FFFF-FFFF00000000}"/>
  </bookViews>
  <sheets>
    <sheet name="Gehaltsrechner" sheetId="6" r:id="rId1"/>
    <sheet name="Alt_Gehalt" sheetId="4" state="hidden" r:id="rId2"/>
    <sheet name="GEHALT_ALT_V2" sheetId="8" state="hidden" r:id="rId3"/>
    <sheet name="GEHALT_NEU_V2" sheetId="9" state="hidden" r:id="rId4"/>
    <sheet name="Neu_Gehalt" sheetId="2" state="hidden" r:id="rId5"/>
    <sheet name="Tabelle5" sheetId="5" state="hidden" r:id="rId6"/>
    <sheet name="Dienstprüftung" sheetId="7" state="hidden" r:id="rId7"/>
    <sheet name="Gehaltstabelle_neu" sheetId="1" state="hidden" r:id="rId8"/>
    <sheet name="Gehaltstabelle_alt" sheetId="3" state="hidden" r:id="rId9"/>
  </sheets>
  <definedNames>
    <definedName name="Anteil_Dienstprüfung">IF(AND(YEAR(Alt_Gehalt!$E$5)=YEAR(Alt_Gehalt!$E$3),MONTH(Alt_Gehalt!$E$5)&lt;MONTH(Alt_Gehalt!$E$3)),0,IF(YEAR(Alt_Gehalt!$E$5)=YEAR(Alt_Gehalt!$E$1)+70,IF(MONTH(Alt_Gehalt!$E$5)&gt;MONTH(Alt_Gehalt!$E$1),0,(MONTH(Alt_Gehalt!$E$1)-MONTH(Alt_Gehalt!$E$5)+1)/12*14/(MONTH(Alt_Gehalt!$E$1)+2*(MONTH(Alt_Gehalt!$E$1))/12)),IF(YEAR(Alt_Gehalt!$E$5)=YEAR(Alt_Gehalt!$E$3),(12-MONTH(Alt_Gehalt!$E$5+1))/12*14/(12-MONTH(Alt_Gehalt!$E$3)+1+2*(12-MONTH(Alt_Gehalt!$E$3)+1)/12),(12-MONTH(Alt_Gehalt!$E$5)+1)/12)))</definedName>
    <definedName name="Dienstprüfer_akt_Stufe">IF(Dienstprüfung_akt,IF(ISNA(VLOOKUP(Alt_Gehalt!$D1+2,Gehaltstabelle_alt!$A$14:$A$24,1,FALSE)),MIN(Alt_Gehalt!$D1+2,MAX(Gehaltstabelle_alt!$H$5:$H$34)),IF(ISNA(VLOOKUP(Alt_Gehalt!$D1+3,Gehaltstabelle_alt!$A$14:$A$24,1,FALSE)),MIN(Alt_Gehalt!$D1+3,MAX(Gehaltstabelle_alt!$H$5:$H$34)),IF(ISNA(VLOOKUP(Alt_Gehalt!$D1+3,Gehaltstabelle_alt!$A$14:$A$24,1,FALSE)),MIN(Alt_Gehalt!$D1+3,MAX(Gehaltstabelle_alt!$H$5:$H$34)),MAX(Gehaltstabelle_alt!$H$5:$H$34)))),Alt_Gehalt!$D1)</definedName>
    <definedName name="Dienstprüfung_1Jahr">AND(Alt_Gehalt!$A1048576=YEAR(Alt_Gehalt!$E$5),Alt_Gehalt!$E$4)</definedName>
    <definedName name="Dienstprüfung_akt">AND(Alt_Gehalt!$A1=YEAR(Alt_Gehalt!$E$5),Alt_Gehalt!$E$4)</definedName>
    <definedName name="_xlnm.Print_Area" localSheetId="0">Gehaltsrechner!$A$1:$N$79</definedName>
    <definedName name="Eingabe_unvollständig">OR(Gehaltsrechner!$D$6="",Gehaltsrechner!$D$7="",Gehaltsrechner!$D$8="",Gehaltsrechner!$G$7="",Gehaltsrechner!$G$8="",Gehaltsrechner!$K$7="",Gehaltsrechner!$K$8="")</definedName>
    <definedName name="Entlohnungs_Stufe" localSheetId="7">Gehaltstabelle_neu!$A$3:$A$13</definedName>
    <definedName name="Pensionsjahr">YEAR(Neu_Gehalt!$E$1)+70</definedName>
    <definedName name="Z_6BE9321B_338C_4D6D_B77F_213D6F808709_.wvu.PrintArea" localSheetId="0" hidden="1">Gehaltsrechner!$A$1:$N$79</definedName>
  </definedNames>
  <calcPr calcId="191029" iterate="1" iterateCount="10000" iterateDelta="9.9999999999999995E-7"/>
  <customWorkbookViews>
    <customWorkbookView name="Gehaltsrechner" guid="{6BE9321B-338C-4D6D-B77F-213D6F808709}" maximized="1" xWindow="-8" yWindow="-8" windowWidth="1936" windowHeight="1056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6" l="1"/>
  <c r="AG10" i="9" l="1"/>
  <c r="AE10" i="9"/>
  <c r="AC10" i="9"/>
  <c r="AA10" i="9"/>
  <c r="Y10" i="9"/>
  <c r="W10" i="9"/>
  <c r="U10" i="9"/>
  <c r="S10" i="9"/>
  <c r="Q10" i="9"/>
  <c r="O10" i="9"/>
  <c r="M10" i="9"/>
  <c r="H2" i="5"/>
  <c r="H3" i="5" s="1"/>
  <c r="H4" i="5" s="1"/>
  <c r="H5" i="5" s="1"/>
  <c r="H6" i="5" s="1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H94" i="5" s="1"/>
  <c r="H95" i="5" s="1"/>
  <c r="H96" i="5" s="1"/>
  <c r="H97" i="5" s="1"/>
  <c r="H98" i="5" s="1"/>
  <c r="H99" i="5" s="1"/>
  <c r="H100" i="5" s="1"/>
  <c r="H101" i="5" s="1"/>
  <c r="H102" i="5" s="1"/>
  <c r="H103" i="5" s="1"/>
  <c r="H104" i="5" s="1"/>
  <c r="H105" i="5" s="1"/>
  <c r="H106" i="5" s="1"/>
  <c r="H107" i="5" s="1"/>
  <c r="H108" i="5" s="1"/>
  <c r="H109" i="5" s="1"/>
  <c r="H110" i="5" s="1"/>
  <c r="H111" i="5" s="1"/>
  <c r="H112" i="5" s="1"/>
  <c r="E882" i="9" l="1"/>
  <c r="E887" i="9"/>
  <c r="E894" i="9"/>
  <c r="E897" i="9"/>
  <c r="E909" i="9"/>
  <c r="E930" i="9"/>
  <c r="E935" i="9"/>
  <c r="E942" i="9"/>
  <c r="E945" i="9"/>
  <c r="E957" i="9"/>
  <c r="E983" i="9"/>
  <c r="E990" i="9"/>
  <c r="E1031" i="9"/>
  <c r="D870" i="9"/>
  <c r="F870" i="9" s="1"/>
  <c r="D873" i="9"/>
  <c r="F873" i="9" s="1"/>
  <c r="D875" i="9"/>
  <c r="F875" i="9" s="1"/>
  <c r="D887" i="9"/>
  <c r="F887" i="9" s="1"/>
  <c r="D894" i="9"/>
  <c r="F894" i="9" s="1"/>
  <c r="D897" i="9"/>
  <c r="F897" i="9" s="1"/>
  <c r="D899" i="9"/>
  <c r="F899" i="9" s="1"/>
  <c r="D911" i="9"/>
  <c r="F911" i="9" s="1"/>
  <c r="D918" i="9"/>
  <c r="F918" i="9" s="1"/>
  <c r="D921" i="9"/>
  <c r="F921" i="9" s="1"/>
  <c r="D923" i="9"/>
  <c r="F923" i="9" s="1"/>
  <c r="D935" i="9"/>
  <c r="F935" i="9" s="1"/>
  <c r="D942" i="9"/>
  <c r="F942" i="9" s="1"/>
  <c r="D945" i="9"/>
  <c r="F945" i="9" s="1"/>
  <c r="D947" i="9"/>
  <c r="F947" i="9" s="1"/>
  <c r="D957" i="9"/>
  <c r="F957" i="9" s="1"/>
  <c r="D966" i="9"/>
  <c r="F966" i="9" s="1"/>
  <c r="D971" i="9"/>
  <c r="F971" i="9" s="1"/>
  <c r="D990" i="9"/>
  <c r="F990" i="9" s="1"/>
  <c r="D1002" i="9"/>
  <c r="F1002" i="9" s="1"/>
  <c r="D1017" i="9"/>
  <c r="F1017" i="9" s="1"/>
  <c r="D1026" i="9"/>
  <c r="F1026" i="9" s="1"/>
  <c r="B864" i="9"/>
  <c r="E864" i="9" s="1"/>
  <c r="B865" i="9"/>
  <c r="B866" i="9"/>
  <c r="B867" i="9"/>
  <c r="B868" i="9"/>
  <c r="E868" i="9" s="1"/>
  <c r="B869" i="9"/>
  <c r="B870" i="9"/>
  <c r="E870" i="9" s="1"/>
  <c r="B871" i="9"/>
  <c r="E871" i="9" s="1"/>
  <c r="B872" i="9"/>
  <c r="E872" i="9" s="1"/>
  <c r="B873" i="9"/>
  <c r="E873" i="9" s="1"/>
  <c r="B874" i="9"/>
  <c r="B875" i="9"/>
  <c r="E875" i="9" s="1"/>
  <c r="B876" i="9"/>
  <c r="D876" i="9" s="1"/>
  <c r="F876" i="9" s="1"/>
  <c r="B877" i="9"/>
  <c r="B878" i="9"/>
  <c r="B879" i="9"/>
  <c r="B880" i="9"/>
  <c r="E880" i="9" s="1"/>
  <c r="B881" i="9"/>
  <c r="B882" i="9"/>
  <c r="D882" i="9" s="1"/>
  <c r="F882" i="9" s="1"/>
  <c r="B883" i="9"/>
  <c r="E883" i="9" s="1"/>
  <c r="B884" i="9"/>
  <c r="E884" i="9" s="1"/>
  <c r="B885" i="9"/>
  <c r="E885" i="9" s="1"/>
  <c r="B886" i="9"/>
  <c r="B887" i="9"/>
  <c r="B888" i="9"/>
  <c r="D888" i="9" s="1"/>
  <c r="F888" i="9" s="1"/>
  <c r="B889" i="9"/>
  <c r="B890" i="9"/>
  <c r="B891" i="9"/>
  <c r="B892" i="9"/>
  <c r="E892" i="9" s="1"/>
  <c r="B893" i="9"/>
  <c r="B894" i="9"/>
  <c r="B895" i="9"/>
  <c r="E895" i="9" s="1"/>
  <c r="B896" i="9"/>
  <c r="E896" i="9" s="1"/>
  <c r="B897" i="9"/>
  <c r="B898" i="9"/>
  <c r="B899" i="9"/>
  <c r="E899" i="9" s="1"/>
  <c r="B900" i="9"/>
  <c r="D900" i="9" s="1"/>
  <c r="F900" i="9" s="1"/>
  <c r="B901" i="9"/>
  <c r="B902" i="9"/>
  <c r="B903" i="9"/>
  <c r="B904" i="9"/>
  <c r="E904" i="9" s="1"/>
  <c r="B905" i="9"/>
  <c r="B906" i="9"/>
  <c r="E906" i="9" s="1"/>
  <c r="B907" i="9"/>
  <c r="E907" i="9" s="1"/>
  <c r="B908" i="9"/>
  <c r="E908" i="9" s="1"/>
  <c r="B909" i="9"/>
  <c r="D909" i="9" s="1"/>
  <c r="F909" i="9" s="1"/>
  <c r="B910" i="9"/>
  <c r="B911" i="9"/>
  <c r="E911" i="9" s="1"/>
  <c r="B912" i="9"/>
  <c r="D912" i="9" s="1"/>
  <c r="F912" i="9" s="1"/>
  <c r="B913" i="9"/>
  <c r="B914" i="9"/>
  <c r="B915" i="9"/>
  <c r="B916" i="9"/>
  <c r="E916" i="9" s="1"/>
  <c r="B917" i="9"/>
  <c r="B918" i="9"/>
  <c r="E918" i="9" s="1"/>
  <c r="B919" i="9"/>
  <c r="E919" i="9" s="1"/>
  <c r="B920" i="9"/>
  <c r="E920" i="9" s="1"/>
  <c r="B921" i="9"/>
  <c r="E921" i="9" s="1"/>
  <c r="B922" i="9"/>
  <c r="B923" i="9"/>
  <c r="E923" i="9" s="1"/>
  <c r="B924" i="9"/>
  <c r="D924" i="9" s="1"/>
  <c r="F924" i="9" s="1"/>
  <c r="B925" i="9"/>
  <c r="B926" i="9"/>
  <c r="B927" i="9"/>
  <c r="B928" i="9"/>
  <c r="E928" i="9" s="1"/>
  <c r="B929" i="9"/>
  <c r="B930" i="9"/>
  <c r="D930" i="9" s="1"/>
  <c r="F930" i="9" s="1"/>
  <c r="B931" i="9"/>
  <c r="E931" i="9" s="1"/>
  <c r="B932" i="9"/>
  <c r="E932" i="9" s="1"/>
  <c r="B933" i="9"/>
  <c r="E933" i="9" s="1"/>
  <c r="B934" i="9"/>
  <c r="B935" i="9"/>
  <c r="B936" i="9"/>
  <c r="D936" i="9" s="1"/>
  <c r="F936" i="9" s="1"/>
  <c r="B937" i="9"/>
  <c r="B938" i="9"/>
  <c r="B939" i="9"/>
  <c r="B940" i="9"/>
  <c r="E940" i="9" s="1"/>
  <c r="B941" i="9"/>
  <c r="B942" i="9"/>
  <c r="B943" i="9"/>
  <c r="E943" i="9" s="1"/>
  <c r="B944" i="9"/>
  <c r="E944" i="9" s="1"/>
  <c r="B945" i="9"/>
  <c r="B946" i="9"/>
  <c r="B947" i="9"/>
  <c r="E947" i="9" s="1"/>
  <c r="B948" i="9"/>
  <c r="D948" i="9" s="1"/>
  <c r="F948" i="9" s="1"/>
  <c r="B949" i="9"/>
  <c r="B950" i="9"/>
  <c r="B951" i="9"/>
  <c r="B952" i="9"/>
  <c r="E952" i="9" s="1"/>
  <c r="B953" i="9"/>
  <c r="B954" i="9"/>
  <c r="E954" i="9" s="1"/>
  <c r="B955" i="9"/>
  <c r="E955" i="9" s="1"/>
  <c r="B956" i="9"/>
  <c r="E956" i="9" s="1"/>
  <c r="B957" i="9"/>
  <c r="B958" i="9"/>
  <c r="B959" i="9"/>
  <c r="E959" i="9" s="1"/>
  <c r="B960" i="9"/>
  <c r="D960" i="9" s="1"/>
  <c r="F960" i="9" s="1"/>
  <c r="B961" i="9"/>
  <c r="B962" i="9"/>
  <c r="B963" i="9"/>
  <c r="B964" i="9"/>
  <c r="E964" i="9" s="1"/>
  <c r="B965" i="9"/>
  <c r="B966" i="9"/>
  <c r="E966" i="9" s="1"/>
  <c r="B967" i="9"/>
  <c r="E967" i="9" s="1"/>
  <c r="B968" i="9"/>
  <c r="E968" i="9" s="1"/>
  <c r="B969" i="9"/>
  <c r="D969" i="9" s="1"/>
  <c r="F969" i="9" s="1"/>
  <c r="B970" i="9"/>
  <c r="B971" i="9"/>
  <c r="E971" i="9" s="1"/>
  <c r="B972" i="9"/>
  <c r="D972" i="9" s="1"/>
  <c r="F972" i="9" s="1"/>
  <c r="B973" i="9"/>
  <c r="B974" i="9"/>
  <c r="B975" i="9"/>
  <c r="B976" i="9"/>
  <c r="E976" i="9" s="1"/>
  <c r="B977" i="9"/>
  <c r="B978" i="9"/>
  <c r="D978" i="9" s="1"/>
  <c r="F978" i="9" s="1"/>
  <c r="B979" i="9"/>
  <c r="E979" i="9" s="1"/>
  <c r="B980" i="9"/>
  <c r="E980" i="9" s="1"/>
  <c r="B981" i="9"/>
  <c r="D981" i="9" s="1"/>
  <c r="F981" i="9" s="1"/>
  <c r="B982" i="9"/>
  <c r="B983" i="9"/>
  <c r="D983" i="9" s="1"/>
  <c r="F983" i="9" s="1"/>
  <c r="B984" i="9"/>
  <c r="D984" i="9" s="1"/>
  <c r="F984" i="9" s="1"/>
  <c r="B985" i="9"/>
  <c r="B986" i="9"/>
  <c r="B987" i="9"/>
  <c r="B988" i="9"/>
  <c r="E988" i="9" s="1"/>
  <c r="B989" i="9"/>
  <c r="B990" i="9"/>
  <c r="B991" i="9"/>
  <c r="E991" i="9" s="1"/>
  <c r="B992" i="9"/>
  <c r="E992" i="9" s="1"/>
  <c r="B993" i="9"/>
  <c r="E993" i="9" s="1"/>
  <c r="B994" i="9"/>
  <c r="B995" i="9"/>
  <c r="E995" i="9" s="1"/>
  <c r="B996" i="9"/>
  <c r="D996" i="9" s="1"/>
  <c r="F996" i="9" s="1"/>
  <c r="B997" i="9"/>
  <c r="B998" i="9"/>
  <c r="B999" i="9"/>
  <c r="B1000" i="9"/>
  <c r="E1000" i="9" s="1"/>
  <c r="B1001" i="9"/>
  <c r="B1002" i="9"/>
  <c r="E1002" i="9" s="1"/>
  <c r="B1003" i="9"/>
  <c r="E1003" i="9" s="1"/>
  <c r="B1004" i="9"/>
  <c r="E1004" i="9" s="1"/>
  <c r="B1005" i="9"/>
  <c r="E1005" i="9" s="1"/>
  <c r="B1006" i="9"/>
  <c r="B1007" i="9"/>
  <c r="E1007" i="9" s="1"/>
  <c r="B1008" i="9"/>
  <c r="D1008" i="9" s="1"/>
  <c r="F1008" i="9" s="1"/>
  <c r="B1009" i="9"/>
  <c r="B1010" i="9"/>
  <c r="B1011" i="9"/>
  <c r="B1012" i="9"/>
  <c r="E1012" i="9" s="1"/>
  <c r="B1013" i="9"/>
  <c r="B1014" i="9"/>
  <c r="E1014" i="9" s="1"/>
  <c r="B1015" i="9"/>
  <c r="E1015" i="9" s="1"/>
  <c r="B1016" i="9"/>
  <c r="E1016" i="9" s="1"/>
  <c r="B1017" i="9"/>
  <c r="E1017" i="9" s="1"/>
  <c r="B1018" i="9"/>
  <c r="B1019" i="9"/>
  <c r="D1019" i="9" s="1"/>
  <c r="F1019" i="9" s="1"/>
  <c r="B1020" i="9"/>
  <c r="D1020" i="9" s="1"/>
  <c r="F1020" i="9" s="1"/>
  <c r="B1021" i="9"/>
  <c r="B1022" i="9"/>
  <c r="B1023" i="9"/>
  <c r="B1024" i="9"/>
  <c r="E1024" i="9" s="1"/>
  <c r="B1025" i="9"/>
  <c r="B1026" i="9"/>
  <c r="E1026" i="9" s="1"/>
  <c r="B1027" i="9"/>
  <c r="E1027" i="9" s="1"/>
  <c r="B1028" i="9"/>
  <c r="E1028" i="9" s="1"/>
  <c r="B1029" i="9"/>
  <c r="D1029" i="9" s="1"/>
  <c r="F1029" i="9" s="1"/>
  <c r="B1030" i="9"/>
  <c r="B1031" i="9"/>
  <c r="D1031" i="9" s="1"/>
  <c r="F1031" i="9" s="1"/>
  <c r="B1032" i="9"/>
  <c r="D1032" i="9" s="1"/>
  <c r="F1032" i="9" s="1"/>
  <c r="B1033" i="9"/>
  <c r="B1034" i="9"/>
  <c r="B1035" i="9"/>
  <c r="B1036" i="9"/>
  <c r="E1036" i="9" s="1"/>
  <c r="B1037" i="9"/>
  <c r="A864" i="9"/>
  <c r="G864" i="9" s="1"/>
  <c r="H864" i="9" s="1"/>
  <c r="A865" i="9"/>
  <c r="A866" i="9"/>
  <c r="G866" i="9" s="1"/>
  <c r="H866" i="9" s="1"/>
  <c r="A867" i="9"/>
  <c r="G867" i="9" s="1"/>
  <c r="H867" i="9" s="1"/>
  <c r="A868" i="9"/>
  <c r="A869" i="9"/>
  <c r="G869" i="9" s="1"/>
  <c r="H869" i="9" s="1"/>
  <c r="A870" i="9"/>
  <c r="A871" i="9"/>
  <c r="A872" i="9"/>
  <c r="A873" i="9"/>
  <c r="A874" i="9"/>
  <c r="A875" i="9"/>
  <c r="G875" i="9" s="1"/>
  <c r="H875" i="9" s="1"/>
  <c r="A876" i="9"/>
  <c r="G876" i="9" s="1"/>
  <c r="H876" i="9" s="1"/>
  <c r="A877" i="9"/>
  <c r="A878" i="9"/>
  <c r="G878" i="9" s="1"/>
  <c r="H878" i="9" s="1"/>
  <c r="A879" i="9"/>
  <c r="G879" i="9" s="1"/>
  <c r="H879" i="9" s="1"/>
  <c r="A880" i="9"/>
  <c r="A881" i="9"/>
  <c r="G881" i="9" s="1"/>
  <c r="H881" i="9" s="1"/>
  <c r="A882" i="9"/>
  <c r="A883" i="9"/>
  <c r="A884" i="9"/>
  <c r="A885" i="9"/>
  <c r="A886" i="9"/>
  <c r="A887" i="9"/>
  <c r="G887" i="9" s="1"/>
  <c r="H887" i="9" s="1"/>
  <c r="A888" i="9"/>
  <c r="G888" i="9" s="1"/>
  <c r="H888" i="9" s="1"/>
  <c r="A889" i="9"/>
  <c r="A890" i="9"/>
  <c r="G890" i="9" s="1"/>
  <c r="H890" i="9" s="1"/>
  <c r="A891" i="9"/>
  <c r="G891" i="9" s="1"/>
  <c r="H891" i="9" s="1"/>
  <c r="A892" i="9"/>
  <c r="A893" i="9"/>
  <c r="G893" i="9" s="1"/>
  <c r="H893" i="9" s="1"/>
  <c r="A894" i="9"/>
  <c r="A895" i="9"/>
  <c r="A896" i="9"/>
  <c r="A897" i="9"/>
  <c r="A898" i="9"/>
  <c r="A899" i="9"/>
  <c r="G899" i="9" s="1"/>
  <c r="H899" i="9" s="1"/>
  <c r="A900" i="9"/>
  <c r="G900" i="9" s="1"/>
  <c r="H900" i="9" s="1"/>
  <c r="A901" i="9"/>
  <c r="A902" i="9"/>
  <c r="G902" i="9" s="1"/>
  <c r="H902" i="9" s="1"/>
  <c r="A903" i="9"/>
  <c r="G903" i="9" s="1"/>
  <c r="H903" i="9" s="1"/>
  <c r="A904" i="9"/>
  <c r="A905" i="9"/>
  <c r="G905" i="9" s="1"/>
  <c r="H905" i="9" s="1"/>
  <c r="A906" i="9"/>
  <c r="A907" i="9"/>
  <c r="A908" i="9"/>
  <c r="A909" i="9"/>
  <c r="A910" i="9"/>
  <c r="A911" i="9"/>
  <c r="G911" i="9" s="1"/>
  <c r="H911" i="9" s="1"/>
  <c r="A912" i="9"/>
  <c r="G912" i="9" s="1"/>
  <c r="H912" i="9" s="1"/>
  <c r="A913" i="9"/>
  <c r="A914" i="9"/>
  <c r="G914" i="9" s="1"/>
  <c r="H914" i="9" s="1"/>
  <c r="A915" i="9"/>
  <c r="G915" i="9" s="1"/>
  <c r="H915" i="9" s="1"/>
  <c r="A916" i="9"/>
  <c r="A917" i="9"/>
  <c r="G917" i="9" s="1"/>
  <c r="H917" i="9" s="1"/>
  <c r="A918" i="9"/>
  <c r="A919" i="9"/>
  <c r="A920" i="9"/>
  <c r="A921" i="9"/>
  <c r="A922" i="9"/>
  <c r="A923" i="9"/>
  <c r="G923" i="9" s="1"/>
  <c r="H923" i="9" s="1"/>
  <c r="A924" i="9"/>
  <c r="G924" i="9" s="1"/>
  <c r="H924" i="9" s="1"/>
  <c r="A925" i="9"/>
  <c r="A926" i="9"/>
  <c r="G926" i="9" s="1"/>
  <c r="H926" i="9" s="1"/>
  <c r="A927" i="9"/>
  <c r="G927" i="9" s="1"/>
  <c r="H927" i="9" s="1"/>
  <c r="A928" i="9"/>
  <c r="A929" i="9"/>
  <c r="G929" i="9" s="1"/>
  <c r="H929" i="9" s="1"/>
  <c r="A930" i="9"/>
  <c r="A931" i="9"/>
  <c r="A932" i="9"/>
  <c r="A933" i="9"/>
  <c r="A934" i="9"/>
  <c r="A935" i="9"/>
  <c r="G935" i="9" s="1"/>
  <c r="H935" i="9" s="1"/>
  <c r="A936" i="9"/>
  <c r="G936" i="9" s="1"/>
  <c r="H936" i="9" s="1"/>
  <c r="A937" i="9"/>
  <c r="A938" i="9"/>
  <c r="G938" i="9" s="1"/>
  <c r="H938" i="9" s="1"/>
  <c r="A939" i="9"/>
  <c r="G939" i="9" s="1"/>
  <c r="H939" i="9" s="1"/>
  <c r="A940" i="9"/>
  <c r="A941" i="9"/>
  <c r="G941" i="9" s="1"/>
  <c r="H941" i="9" s="1"/>
  <c r="A942" i="9"/>
  <c r="A943" i="9"/>
  <c r="A944" i="9"/>
  <c r="A945" i="9"/>
  <c r="A946" i="9"/>
  <c r="A947" i="9"/>
  <c r="G947" i="9" s="1"/>
  <c r="H947" i="9" s="1"/>
  <c r="A948" i="9"/>
  <c r="G948" i="9" s="1"/>
  <c r="H948" i="9" s="1"/>
  <c r="A949" i="9"/>
  <c r="A950" i="9"/>
  <c r="G950" i="9" s="1"/>
  <c r="H950" i="9" s="1"/>
  <c r="A951" i="9"/>
  <c r="G951" i="9" s="1"/>
  <c r="H951" i="9" s="1"/>
  <c r="A952" i="9"/>
  <c r="A953" i="9"/>
  <c r="G953" i="9" s="1"/>
  <c r="H953" i="9" s="1"/>
  <c r="A954" i="9"/>
  <c r="A955" i="9"/>
  <c r="A956" i="9"/>
  <c r="A957" i="9"/>
  <c r="A958" i="9"/>
  <c r="A959" i="9"/>
  <c r="G959" i="9" s="1"/>
  <c r="H959" i="9" s="1"/>
  <c r="A960" i="9"/>
  <c r="G960" i="9" s="1"/>
  <c r="H960" i="9" s="1"/>
  <c r="A961" i="9"/>
  <c r="A962" i="9"/>
  <c r="G962" i="9" s="1"/>
  <c r="H962" i="9" s="1"/>
  <c r="A963" i="9"/>
  <c r="G963" i="9" s="1"/>
  <c r="H963" i="9" s="1"/>
  <c r="A964" i="9"/>
  <c r="A965" i="9"/>
  <c r="G965" i="9" s="1"/>
  <c r="H965" i="9" s="1"/>
  <c r="A966" i="9"/>
  <c r="A967" i="9"/>
  <c r="A968" i="9"/>
  <c r="A969" i="9"/>
  <c r="A970" i="9"/>
  <c r="A971" i="9"/>
  <c r="G971" i="9" s="1"/>
  <c r="H971" i="9" s="1"/>
  <c r="A972" i="9"/>
  <c r="G972" i="9" s="1"/>
  <c r="H972" i="9" s="1"/>
  <c r="A973" i="9"/>
  <c r="A974" i="9"/>
  <c r="G974" i="9" s="1"/>
  <c r="H974" i="9" s="1"/>
  <c r="A975" i="9"/>
  <c r="G975" i="9" s="1"/>
  <c r="H975" i="9" s="1"/>
  <c r="A976" i="9"/>
  <c r="A977" i="9"/>
  <c r="G977" i="9" s="1"/>
  <c r="H977" i="9" s="1"/>
  <c r="A978" i="9"/>
  <c r="A979" i="9"/>
  <c r="A980" i="9"/>
  <c r="A981" i="9"/>
  <c r="A982" i="9"/>
  <c r="A983" i="9"/>
  <c r="G983" i="9" s="1"/>
  <c r="H983" i="9" s="1"/>
  <c r="A984" i="9"/>
  <c r="G984" i="9" s="1"/>
  <c r="H984" i="9" s="1"/>
  <c r="A985" i="9"/>
  <c r="A986" i="9"/>
  <c r="G986" i="9" s="1"/>
  <c r="H986" i="9" s="1"/>
  <c r="A987" i="9"/>
  <c r="G987" i="9" s="1"/>
  <c r="H987" i="9" s="1"/>
  <c r="A988" i="9"/>
  <c r="A989" i="9"/>
  <c r="G989" i="9" s="1"/>
  <c r="H989" i="9" s="1"/>
  <c r="A990" i="9"/>
  <c r="A991" i="9"/>
  <c r="A992" i="9"/>
  <c r="A993" i="9"/>
  <c r="A994" i="9"/>
  <c r="A995" i="9"/>
  <c r="G995" i="9" s="1"/>
  <c r="H995" i="9" s="1"/>
  <c r="A996" i="9"/>
  <c r="G996" i="9" s="1"/>
  <c r="H996" i="9" s="1"/>
  <c r="A997" i="9"/>
  <c r="A998" i="9"/>
  <c r="G998" i="9" s="1"/>
  <c r="H998" i="9" s="1"/>
  <c r="A999" i="9"/>
  <c r="G999" i="9" s="1"/>
  <c r="H999" i="9" s="1"/>
  <c r="A1000" i="9"/>
  <c r="A1001" i="9"/>
  <c r="G1001" i="9" s="1"/>
  <c r="H1001" i="9" s="1"/>
  <c r="A1002" i="9"/>
  <c r="A1003" i="9"/>
  <c r="A1004" i="9"/>
  <c r="A1005" i="9"/>
  <c r="A1006" i="9"/>
  <c r="A1007" i="9"/>
  <c r="G1007" i="9" s="1"/>
  <c r="H1007" i="9" s="1"/>
  <c r="A1008" i="9"/>
  <c r="G1008" i="9" s="1"/>
  <c r="H1008" i="9" s="1"/>
  <c r="A1009" i="9"/>
  <c r="A1010" i="9"/>
  <c r="G1010" i="9" s="1"/>
  <c r="H1010" i="9" s="1"/>
  <c r="A1011" i="9"/>
  <c r="G1011" i="9" s="1"/>
  <c r="H1011" i="9" s="1"/>
  <c r="A1012" i="9"/>
  <c r="A1013" i="9"/>
  <c r="G1013" i="9" s="1"/>
  <c r="H1013" i="9" s="1"/>
  <c r="A1014" i="9"/>
  <c r="A1015" i="9"/>
  <c r="A1016" i="9"/>
  <c r="A1017" i="9"/>
  <c r="A1018" i="9"/>
  <c r="A1019" i="9"/>
  <c r="G1019" i="9" s="1"/>
  <c r="H1019" i="9" s="1"/>
  <c r="A1020" i="9"/>
  <c r="G1020" i="9" s="1"/>
  <c r="H1020" i="9" s="1"/>
  <c r="A1021" i="9"/>
  <c r="A1022" i="9"/>
  <c r="G1022" i="9" s="1"/>
  <c r="H1022" i="9" s="1"/>
  <c r="A1023" i="9"/>
  <c r="G1023" i="9" s="1"/>
  <c r="H1023" i="9" s="1"/>
  <c r="A1024" i="9"/>
  <c r="A1025" i="9"/>
  <c r="G1025" i="9" s="1"/>
  <c r="H1025" i="9" s="1"/>
  <c r="A1026" i="9"/>
  <c r="A1027" i="9"/>
  <c r="A1028" i="9"/>
  <c r="A1029" i="9"/>
  <c r="A1030" i="9"/>
  <c r="A1031" i="9"/>
  <c r="G1031" i="9" s="1"/>
  <c r="H1031" i="9" s="1"/>
  <c r="A1032" i="9"/>
  <c r="G1032" i="9" s="1"/>
  <c r="H1032" i="9" s="1"/>
  <c r="A1033" i="9"/>
  <c r="A1034" i="9"/>
  <c r="A1035" i="9"/>
  <c r="G1035" i="9" s="1"/>
  <c r="H1035" i="9" s="1"/>
  <c r="A1036" i="9"/>
  <c r="A1037" i="9"/>
  <c r="G1037" i="9" s="1"/>
  <c r="H1037" i="9" s="1"/>
  <c r="F4" i="9"/>
  <c r="I3" i="9"/>
  <c r="F3" i="9"/>
  <c r="F6" i="9" s="1"/>
  <c r="I2" i="9"/>
  <c r="F1" i="9"/>
  <c r="D1015" i="9" l="1"/>
  <c r="F1015" i="9" s="1"/>
  <c r="D964" i="9"/>
  <c r="F964" i="9" s="1"/>
  <c r="D1014" i="9"/>
  <c r="F1014" i="9" s="1"/>
  <c r="D988" i="9"/>
  <c r="F988" i="9" s="1"/>
  <c r="D959" i="9"/>
  <c r="F959" i="9" s="1"/>
  <c r="D933" i="9"/>
  <c r="F933" i="9" s="1"/>
  <c r="D885" i="9"/>
  <c r="F885" i="9" s="1"/>
  <c r="E1029" i="9"/>
  <c r="E981" i="9"/>
  <c r="D1012" i="9"/>
  <c r="F1012" i="9" s="1"/>
  <c r="D932" i="9"/>
  <c r="F932" i="9" s="1"/>
  <c r="D908" i="9"/>
  <c r="F908" i="9" s="1"/>
  <c r="D884" i="9"/>
  <c r="F884" i="9" s="1"/>
  <c r="E978" i="9"/>
  <c r="D1036" i="9"/>
  <c r="F1036" i="9" s="1"/>
  <c r="D1007" i="9"/>
  <c r="F1007" i="9" s="1"/>
  <c r="D956" i="9"/>
  <c r="F956" i="9" s="1"/>
  <c r="D931" i="9"/>
  <c r="F931" i="9" s="1"/>
  <c r="D907" i="9"/>
  <c r="F907" i="9" s="1"/>
  <c r="D883" i="9"/>
  <c r="F883" i="9" s="1"/>
  <c r="E1019" i="9"/>
  <c r="D1005" i="9"/>
  <c r="F1005" i="9" s="1"/>
  <c r="D980" i="9"/>
  <c r="F980" i="9" s="1"/>
  <c r="D954" i="9"/>
  <c r="F954" i="9" s="1"/>
  <c r="D906" i="9"/>
  <c r="F906" i="9" s="1"/>
  <c r="E969" i="9"/>
  <c r="D1004" i="9"/>
  <c r="F1004" i="9" s="1"/>
  <c r="D952" i="9"/>
  <c r="F952" i="9" s="1"/>
  <c r="D928" i="9"/>
  <c r="F928" i="9" s="1"/>
  <c r="D904" i="9"/>
  <c r="F904" i="9" s="1"/>
  <c r="D880" i="9"/>
  <c r="F880" i="9" s="1"/>
  <c r="D1028" i="9"/>
  <c r="F1028" i="9" s="1"/>
  <c r="D976" i="9"/>
  <c r="F976" i="9" s="1"/>
  <c r="C959" i="9"/>
  <c r="D1000" i="9"/>
  <c r="F1000" i="9" s="1"/>
  <c r="C947" i="9"/>
  <c r="D1024" i="9"/>
  <c r="F1024" i="9" s="1"/>
  <c r="D995" i="9"/>
  <c r="F995" i="9" s="1"/>
  <c r="D944" i="9"/>
  <c r="F944" i="9" s="1"/>
  <c r="D920" i="9"/>
  <c r="F920" i="9" s="1"/>
  <c r="D896" i="9"/>
  <c r="F896" i="9" s="1"/>
  <c r="D872" i="9"/>
  <c r="F872" i="9" s="1"/>
  <c r="C905" i="9"/>
  <c r="D993" i="9"/>
  <c r="F993" i="9" s="1"/>
  <c r="D968" i="9"/>
  <c r="F968" i="9" s="1"/>
  <c r="D943" i="9"/>
  <c r="F943" i="9" s="1"/>
  <c r="D919" i="9"/>
  <c r="F919" i="9" s="1"/>
  <c r="D895" i="9"/>
  <c r="F895" i="9" s="1"/>
  <c r="D871" i="9"/>
  <c r="F871" i="9" s="1"/>
  <c r="C893" i="9"/>
  <c r="D992" i="9"/>
  <c r="F992" i="9" s="1"/>
  <c r="D967" i="9"/>
  <c r="F967" i="9" s="1"/>
  <c r="C881" i="9"/>
  <c r="D1016" i="9"/>
  <c r="F1016" i="9" s="1"/>
  <c r="D991" i="9"/>
  <c r="F991" i="9" s="1"/>
  <c r="D940" i="9"/>
  <c r="F940" i="9" s="1"/>
  <c r="D916" i="9"/>
  <c r="F916" i="9" s="1"/>
  <c r="D892" i="9"/>
  <c r="F892" i="9" s="1"/>
  <c r="D868" i="9"/>
  <c r="F868" i="9" s="1"/>
  <c r="C869" i="9"/>
  <c r="G943" i="9"/>
  <c r="H943" i="9" s="1"/>
  <c r="C943" i="9"/>
  <c r="G966" i="9"/>
  <c r="H966" i="9" s="1"/>
  <c r="C966" i="9"/>
  <c r="G882" i="9"/>
  <c r="H882" i="9" s="1"/>
  <c r="C882" i="9"/>
  <c r="G1033" i="9"/>
  <c r="H1033" i="9" s="1"/>
  <c r="C1033" i="9"/>
  <c r="G1021" i="9"/>
  <c r="H1021" i="9" s="1"/>
  <c r="C1021" i="9"/>
  <c r="G1009" i="9"/>
  <c r="H1009" i="9" s="1"/>
  <c r="C1009" i="9"/>
  <c r="G997" i="9"/>
  <c r="H997" i="9" s="1"/>
  <c r="C997" i="9"/>
  <c r="G985" i="9"/>
  <c r="H985" i="9" s="1"/>
  <c r="C985" i="9"/>
  <c r="G973" i="9"/>
  <c r="H973" i="9" s="1"/>
  <c r="C973" i="9"/>
  <c r="G961" i="9"/>
  <c r="H961" i="9" s="1"/>
  <c r="C961" i="9"/>
  <c r="G949" i="9"/>
  <c r="H949" i="9" s="1"/>
  <c r="C949" i="9"/>
  <c r="G937" i="9"/>
  <c r="H937" i="9" s="1"/>
  <c r="C937" i="9"/>
  <c r="G925" i="9"/>
  <c r="H925" i="9" s="1"/>
  <c r="C925" i="9"/>
  <c r="G913" i="9"/>
  <c r="H913" i="9" s="1"/>
  <c r="C913" i="9"/>
  <c r="G901" i="9"/>
  <c r="H901" i="9" s="1"/>
  <c r="C901" i="9"/>
  <c r="G889" i="9"/>
  <c r="H889" i="9" s="1"/>
  <c r="C889" i="9"/>
  <c r="G877" i="9"/>
  <c r="H877" i="9" s="1"/>
  <c r="C877" i="9"/>
  <c r="G865" i="9"/>
  <c r="H865" i="9" s="1"/>
  <c r="C865" i="9"/>
  <c r="D1027" i="9"/>
  <c r="F1027" i="9" s="1"/>
  <c r="D1003" i="9"/>
  <c r="F1003" i="9" s="1"/>
  <c r="D979" i="9"/>
  <c r="F979" i="9" s="1"/>
  <c r="D955" i="9"/>
  <c r="F955" i="9" s="1"/>
  <c r="C935" i="9"/>
  <c r="G991" i="9"/>
  <c r="H991" i="9" s="1"/>
  <c r="C991" i="9"/>
  <c r="G1014" i="9"/>
  <c r="H1014" i="9" s="1"/>
  <c r="C1014" i="9"/>
  <c r="G918" i="9"/>
  <c r="H918" i="9" s="1"/>
  <c r="C918" i="9"/>
  <c r="E1020" i="9"/>
  <c r="E984" i="9"/>
  <c r="E948" i="9"/>
  <c r="E912" i="9"/>
  <c r="E876" i="9"/>
  <c r="C923" i="9"/>
  <c r="G1027" i="9"/>
  <c r="H1027" i="9" s="1"/>
  <c r="C1027" i="9"/>
  <c r="G895" i="9"/>
  <c r="H895" i="9" s="1"/>
  <c r="C895" i="9"/>
  <c r="G1026" i="9"/>
  <c r="H1026" i="9" s="1"/>
  <c r="C1026" i="9"/>
  <c r="G954" i="9"/>
  <c r="H954" i="9" s="1"/>
  <c r="C954" i="9"/>
  <c r="G1034" i="9"/>
  <c r="H1034" i="9" s="1"/>
  <c r="C1034" i="9"/>
  <c r="E1037" i="9"/>
  <c r="D1037" i="9"/>
  <c r="F1037" i="9" s="1"/>
  <c r="E1025" i="9"/>
  <c r="D1025" i="9"/>
  <c r="F1025" i="9" s="1"/>
  <c r="E1013" i="9"/>
  <c r="D1013" i="9"/>
  <c r="F1013" i="9" s="1"/>
  <c r="E1001" i="9"/>
  <c r="D1001" i="9"/>
  <c r="F1001" i="9" s="1"/>
  <c r="E989" i="9"/>
  <c r="D989" i="9"/>
  <c r="F989" i="9" s="1"/>
  <c r="E977" i="9"/>
  <c r="D977" i="9"/>
  <c r="F977" i="9" s="1"/>
  <c r="E965" i="9"/>
  <c r="D965" i="9"/>
  <c r="F965" i="9" s="1"/>
  <c r="E953" i="9"/>
  <c r="D953" i="9"/>
  <c r="F953" i="9" s="1"/>
  <c r="E941" i="9"/>
  <c r="D941" i="9"/>
  <c r="F941" i="9" s="1"/>
  <c r="E929" i="9"/>
  <c r="D929" i="9"/>
  <c r="F929" i="9" s="1"/>
  <c r="E917" i="9"/>
  <c r="D917" i="9"/>
  <c r="F917" i="9" s="1"/>
  <c r="E905" i="9"/>
  <c r="D905" i="9"/>
  <c r="F905" i="9" s="1"/>
  <c r="E893" i="9"/>
  <c r="D893" i="9"/>
  <c r="F893" i="9" s="1"/>
  <c r="E881" i="9"/>
  <c r="D881" i="9"/>
  <c r="F881" i="9" s="1"/>
  <c r="E869" i="9"/>
  <c r="D869" i="9"/>
  <c r="F869" i="9" s="1"/>
  <c r="C911" i="9"/>
  <c r="G1015" i="9"/>
  <c r="H1015" i="9" s="1"/>
  <c r="C1015" i="9"/>
  <c r="G907" i="9"/>
  <c r="H907" i="9" s="1"/>
  <c r="C907" i="9"/>
  <c r="G990" i="9"/>
  <c r="H990" i="9" s="1"/>
  <c r="C990" i="9"/>
  <c r="G894" i="9"/>
  <c r="H894" i="9" s="1"/>
  <c r="C894" i="9"/>
  <c r="G1030" i="9"/>
  <c r="H1030" i="9" s="1"/>
  <c r="C1030" i="9"/>
  <c r="G1018" i="9"/>
  <c r="H1018" i="9" s="1"/>
  <c r="C1018" i="9"/>
  <c r="G1006" i="9"/>
  <c r="H1006" i="9" s="1"/>
  <c r="C1006" i="9"/>
  <c r="G994" i="9"/>
  <c r="H994" i="9" s="1"/>
  <c r="C994" i="9"/>
  <c r="G982" i="9"/>
  <c r="H982" i="9" s="1"/>
  <c r="C982" i="9"/>
  <c r="G970" i="9"/>
  <c r="H970" i="9" s="1"/>
  <c r="C970" i="9"/>
  <c r="G958" i="9"/>
  <c r="H958" i="9" s="1"/>
  <c r="C958" i="9"/>
  <c r="G946" i="9"/>
  <c r="H946" i="9" s="1"/>
  <c r="C946" i="9"/>
  <c r="G934" i="9"/>
  <c r="H934" i="9" s="1"/>
  <c r="C934" i="9"/>
  <c r="G922" i="9"/>
  <c r="H922" i="9" s="1"/>
  <c r="C922" i="9"/>
  <c r="G910" i="9"/>
  <c r="H910" i="9" s="1"/>
  <c r="C910" i="9"/>
  <c r="G898" i="9"/>
  <c r="H898" i="9" s="1"/>
  <c r="C898" i="9"/>
  <c r="G886" i="9"/>
  <c r="H886" i="9" s="1"/>
  <c r="C886" i="9"/>
  <c r="G874" i="9"/>
  <c r="H874" i="9" s="1"/>
  <c r="C874" i="9"/>
  <c r="G979" i="9"/>
  <c r="H979" i="9" s="1"/>
  <c r="C979" i="9"/>
  <c r="G1002" i="9"/>
  <c r="H1002" i="9" s="1"/>
  <c r="C1002" i="9"/>
  <c r="G906" i="9"/>
  <c r="H906" i="9" s="1"/>
  <c r="C906" i="9"/>
  <c r="G1017" i="9"/>
  <c r="H1017" i="9" s="1"/>
  <c r="C1017" i="9"/>
  <c r="G993" i="9"/>
  <c r="H993" i="9" s="1"/>
  <c r="C993" i="9"/>
  <c r="G981" i="9"/>
  <c r="H981" i="9" s="1"/>
  <c r="C981" i="9"/>
  <c r="G933" i="9"/>
  <c r="H933" i="9" s="1"/>
  <c r="C933" i="9"/>
  <c r="G909" i="9"/>
  <c r="H909" i="9" s="1"/>
  <c r="C909" i="9"/>
  <c r="G885" i="9"/>
  <c r="H885" i="9" s="1"/>
  <c r="C885" i="9"/>
  <c r="E1023" i="9"/>
  <c r="D1023" i="9"/>
  <c r="F1023" i="9" s="1"/>
  <c r="E999" i="9"/>
  <c r="D999" i="9"/>
  <c r="F999" i="9" s="1"/>
  <c r="E975" i="9"/>
  <c r="D975" i="9"/>
  <c r="F975" i="9" s="1"/>
  <c r="E951" i="9"/>
  <c r="D951" i="9"/>
  <c r="F951" i="9" s="1"/>
  <c r="E927" i="9"/>
  <c r="D927" i="9"/>
  <c r="F927" i="9" s="1"/>
  <c r="E903" i="9"/>
  <c r="D903" i="9"/>
  <c r="F903" i="9" s="1"/>
  <c r="E891" i="9"/>
  <c r="D891" i="9"/>
  <c r="F891" i="9" s="1"/>
  <c r="E879" i="9"/>
  <c r="D879" i="9"/>
  <c r="F879" i="9" s="1"/>
  <c r="C1031" i="9"/>
  <c r="C899" i="9"/>
  <c r="G931" i="9"/>
  <c r="H931" i="9" s="1"/>
  <c r="C931" i="9"/>
  <c r="G930" i="9"/>
  <c r="H930" i="9" s="1"/>
  <c r="C930" i="9"/>
  <c r="G1029" i="9"/>
  <c r="H1029" i="9" s="1"/>
  <c r="C1029" i="9"/>
  <c r="G1005" i="9"/>
  <c r="H1005" i="9" s="1"/>
  <c r="C1005" i="9"/>
  <c r="G969" i="9"/>
  <c r="H969" i="9" s="1"/>
  <c r="C969" i="9"/>
  <c r="G957" i="9"/>
  <c r="H957" i="9" s="1"/>
  <c r="C957" i="9"/>
  <c r="G945" i="9"/>
  <c r="H945" i="9" s="1"/>
  <c r="C945" i="9"/>
  <c r="G921" i="9"/>
  <c r="H921" i="9" s="1"/>
  <c r="C921" i="9"/>
  <c r="G897" i="9"/>
  <c r="H897" i="9" s="1"/>
  <c r="C897" i="9"/>
  <c r="G873" i="9"/>
  <c r="H873" i="9" s="1"/>
  <c r="C873" i="9"/>
  <c r="E1035" i="9"/>
  <c r="D1035" i="9"/>
  <c r="F1035" i="9" s="1"/>
  <c r="E1011" i="9"/>
  <c r="D1011" i="9"/>
  <c r="F1011" i="9" s="1"/>
  <c r="E987" i="9"/>
  <c r="D987" i="9"/>
  <c r="F987" i="9" s="1"/>
  <c r="E963" i="9"/>
  <c r="D963" i="9"/>
  <c r="F963" i="9" s="1"/>
  <c r="E939" i="9"/>
  <c r="D939" i="9"/>
  <c r="F939" i="9" s="1"/>
  <c r="E915" i="9"/>
  <c r="D915" i="9"/>
  <c r="F915" i="9" s="1"/>
  <c r="E867" i="9"/>
  <c r="D867" i="9"/>
  <c r="F867" i="9" s="1"/>
  <c r="G1028" i="9"/>
  <c r="H1028" i="9" s="1"/>
  <c r="C1028" i="9"/>
  <c r="G1016" i="9"/>
  <c r="H1016" i="9" s="1"/>
  <c r="C1016" i="9"/>
  <c r="G1004" i="9"/>
  <c r="H1004" i="9" s="1"/>
  <c r="C1004" i="9"/>
  <c r="G992" i="9"/>
  <c r="H992" i="9" s="1"/>
  <c r="C992" i="9"/>
  <c r="G980" i="9"/>
  <c r="H980" i="9" s="1"/>
  <c r="C980" i="9"/>
  <c r="G968" i="9"/>
  <c r="H968" i="9" s="1"/>
  <c r="C968" i="9"/>
  <c r="G956" i="9"/>
  <c r="H956" i="9" s="1"/>
  <c r="C956" i="9"/>
  <c r="G944" i="9"/>
  <c r="H944" i="9" s="1"/>
  <c r="C944" i="9"/>
  <c r="G932" i="9"/>
  <c r="H932" i="9" s="1"/>
  <c r="C932" i="9"/>
  <c r="G920" i="9"/>
  <c r="H920" i="9" s="1"/>
  <c r="C920" i="9"/>
  <c r="G908" i="9"/>
  <c r="H908" i="9" s="1"/>
  <c r="C908" i="9"/>
  <c r="G896" i="9"/>
  <c r="H896" i="9" s="1"/>
  <c r="C896" i="9"/>
  <c r="G884" i="9"/>
  <c r="H884" i="9" s="1"/>
  <c r="C884" i="9"/>
  <c r="G872" i="9"/>
  <c r="H872" i="9" s="1"/>
  <c r="C872" i="9"/>
  <c r="E1034" i="9"/>
  <c r="D1034" i="9"/>
  <c r="F1034" i="9" s="1"/>
  <c r="E1022" i="9"/>
  <c r="D1022" i="9"/>
  <c r="F1022" i="9" s="1"/>
  <c r="E1010" i="9"/>
  <c r="D1010" i="9"/>
  <c r="F1010" i="9" s="1"/>
  <c r="E998" i="9"/>
  <c r="D998" i="9"/>
  <c r="F998" i="9" s="1"/>
  <c r="E986" i="9"/>
  <c r="D986" i="9"/>
  <c r="F986" i="9" s="1"/>
  <c r="E974" i="9"/>
  <c r="D974" i="9"/>
  <c r="F974" i="9" s="1"/>
  <c r="E962" i="9"/>
  <c r="D962" i="9"/>
  <c r="F962" i="9" s="1"/>
  <c r="E950" i="9"/>
  <c r="D950" i="9"/>
  <c r="F950" i="9" s="1"/>
  <c r="E938" i="9"/>
  <c r="D938" i="9"/>
  <c r="F938" i="9" s="1"/>
  <c r="E926" i="9"/>
  <c r="D926" i="9"/>
  <c r="F926" i="9" s="1"/>
  <c r="E914" i="9"/>
  <c r="D914" i="9"/>
  <c r="F914" i="9" s="1"/>
  <c r="E902" i="9"/>
  <c r="D902" i="9"/>
  <c r="F902" i="9" s="1"/>
  <c r="E890" i="9"/>
  <c r="D890" i="9"/>
  <c r="F890" i="9" s="1"/>
  <c r="E878" i="9"/>
  <c r="D878" i="9"/>
  <c r="F878" i="9" s="1"/>
  <c r="E866" i="9"/>
  <c r="D866" i="9"/>
  <c r="F866" i="9" s="1"/>
  <c r="E1008" i="9"/>
  <c r="E972" i="9"/>
  <c r="E936" i="9"/>
  <c r="E900" i="9"/>
  <c r="C1019" i="9"/>
  <c r="G955" i="9"/>
  <c r="H955" i="9" s="1"/>
  <c r="C955" i="9"/>
  <c r="G883" i="9"/>
  <c r="H883" i="9" s="1"/>
  <c r="C883" i="9"/>
  <c r="G871" i="9"/>
  <c r="H871" i="9" s="1"/>
  <c r="C871" i="9"/>
  <c r="E1033" i="9"/>
  <c r="D1033" i="9"/>
  <c r="F1033" i="9" s="1"/>
  <c r="E1021" i="9"/>
  <c r="D1021" i="9"/>
  <c r="F1021" i="9" s="1"/>
  <c r="E1009" i="9"/>
  <c r="D1009" i="9"/>
  <c r="F1009" i="9" s="1"/>
  <c r="E997" i="9"/>
  <c r="D997" i="9"/>
  <c r="F997" i="9" s="1"/>
  <c r="E985" i="9"/>
  <c r="D985" i="9"/>
  <c r="F985" i="9" s="1"/>
  <c r="E973" i="9"/>
  <c r="D973" i="9"/>
  <c r="F973" i="9" s="1"/>
  <c r="E961" i="9"/>
  <c r="D961" i="9"/>
  <c r="F961" i="9" s="1"/>
  <c r="E949" i="9"/>
  <c r="D949" i="9"/>
  <c r="F949" i="9" s="1"/>
  <c r="E937" i="9"/>
  <c r="D937" i="9"/>
  <c r="F937" i="9" s="1"/>
  <c r="E925" i="9"/>
  <c r="D925" i="9"/>
  <c r="F925" i="9" s="1"/>
  <c r="E913" i="9"/>
  <c r="D913" i="9"/>
  <c r="F913" i="9" s="1"/>
  <c r="E901" i="9"/>
  <c r="D901" i="9"/>
  <c r="F901" i="9" s="1"/>
  <c r="E889" i="9"/>
  <c r="D889" i="9"/>
  <c r="F889" i="9" s="1"/>
  <c r="E877" i="9"/>
  <c r="D877" i="9"/>
  <c r="F877" i="9" s="1"/>
  <c r="E865" i="9"/>
  <c r="D865" i="9"/>
  <c r="F865" i="9" s="1"/>
  <c r="C1007" i="9"/>
  <c r="C887" i="9"/>
  <c r="G1003" i="9"/>
  <c r="H1003" i="9" s="1"/>
  <c r="C1003" i="9"/>
  <c r="C995" i="9"/>
  <c r="G919" i="9"/>
  <c r="H919" i="9" s="1"/>
  <c r="C919" i="9"/>
  <c r="G942" i="9"/>
  <c r="H942" i="9" s="1"/>
  <c r="C942" i="9"/>
  <c r="G870" i="9"/>
  <c r="H870" i="9" s="1"/>
  <c r="C870" i="9"/>
  <c r="C983" i="9"/>
  <c r="C875" i="9"/>
  <c r="G967" i="9"/>
  <c r="H967" i="9" s="1"/>
  <c r="C967" i="9"/>
  <c r="G978" i="9"/>
  <c r="H978" i="9" s="1"/>
  <c r="C978" i="9"/>
  <c r="G1036" i="9"/>
  <c r="H1036" i="9" s="1"/>
  <c r="C1036" i="9"/>
  <c r="G1024" i="9"/>
  <c r="H1024" i="9" s="1"/>
  <c r="C1024" i="9"/>
  <c r="G1012" i="9"/>
  <c r="H1012" i="9" s="1"/>
  <c r="C1012" i="9"/>
  <c r="G1000" i="9"/>
  <c r="H1000" i="9" s="1"/>
  <c r="C1000" i="9"/>
  <c r="G988" i="9"/>
  <c r="H988" i="9" s="1"/>
  <c r="C988" i="9"/>
  <c r="G976" i="9"/>
  <c r="H976" i="9" s="1"/>
  <c r="C976" i="9"/>
  <c r="G964" i="9"/>
  <c r="H964" i="9" s="1"/>
  <c r="C964" i="9"/>
  <c r="G952" i="9"/>
  <c r="H952" i="9" s="1"/>
  <c r="C952" i="9"/>
  <c r="G940" i="9"/>
  <c r="H940" i="9" s="1"/>
  <c r="C940" i="9"/>
  <c r="G928" i="9"/>
  <c r="H928" i="9" s="1"/>
  <c r="C928" i="9"/>
  <c r="G916" i="9"/>
  <c r="H916" i="9" s="1"/>
  <c r="C916" i="9"/>
  <c r="G904" i="9"/>
  <c r="H904" i="9" s="1"/>
  <c r="C904" i="9"/>
  <c r="G892" i="9"/>
  <c r="H892" i="9" s="1"/>
  <c r="C892" i="9"/>
  <c r="G880" i="9"/>
  <c r="H880" i="9" s="1"/>
  <c r="C880" i="9"/>
  <c r="G868" i="9"/>
  <c r="H868" i="9" s="1"/>
  <c r="C868" i="9"/>
  <c r="D1030" i="9"/>
  <c r="F1030" i="9" s="1"/>
  <c r="E1030" i="9"/>
  <c r="D1018" i="9"/>
  <c r="F1018" i="9" s="1"/>
  <c r="E1018" i="9"/>
  <c r="D1006" i="9"/>
  <c r="F1006" i="9" s="1"/>
  <c r="E1006" i="9"/>
  <c r="D994" i="9"/>
  <c r="F994" i="9" s="1"/>
  <c r="E994" i="9"/>
  <c r="D982" i="9"/>
  <c r="F982" i="9" s="1"/>
  <c r="E982" i="9"/>
  <c r="D970" i="9"/>
  <c r="F970" i="9" s="1"/>
  <c r="E970" i="9"/>
  <c r="D958" i="9"/>
  <c r="F958" i="9" s="1"/>
  <c r="E958" i="9"/>
  <c r="D946" i="9"/>
  <c r="F946" i="9" s="1"/>
  <c r="E946" i="9"/>
  <c r="D934" i="9"/>
  <c r="F934" i="9" s="1"/>
  <c r="E934" i="9"/>
  <c r="D922" i="9"/>
  <c r="F922" i="9" s="1"/>
  <c r="E922" i="9"/>
  <c r="D910" i="9"/>
  <c r="F910" i="9" s="1"/>
  <c r="E910" i="9"/>
  <c r="D898" i="9"/>
  <c r="F898" i="9" s="1"/>
  <c r="E898" i="9"/>
  <c r="D886" i="9"/>
  <c r="F886" i="9" s="1"/>
  <c r="E886" i="9"/>
  <c r="D874" i="9"/>
  <c r="F874" i="9" s="1"/>
  <c r="E874" i="9"/>
  <c r="E1032" i="9"/>
  <c r="E996" i="9"/>
  <c r="E960" i="9"/>
  <c r="E924" i="9"/>
  <c r="E888" i="9"/>
  <c r="C971" i="9"/>
  <c r="C1037" i="9"/>
  <c r="C1025" i="9"/>
  <c r="C1013" i="9"/>
  <c r="C1001" i="9"/>
  <c r="C989" i="9"/>
  <c r="C977" i="9"/>
  <c r="C965" i="9"/>
  <c r="C953" i="9"/>
  <c r="C941" i="9"/>
  <c r="C929" i="9"/>
  <c r="C917" i="9"/>
  <c r="C1035" i="9"/>
  <c r="C1023" i="9"/>
  <c r="C1011" i="9"/>
  <c r="C999" i="9"/>
  <c r="C987" i="9"/>
  <c r="C975" i="9"/>
  <c r="C963" i="9"/>
  <c r="C951" i="9"/>
  <c r="C939" i="9"/>
  <c r="C927" i="9"/>
  <c r="C915" i="9"/>
  <c r="C903" i="9"/>
  <c r="C891" i="9"/>
  <c r="C879" i="9"/>
  <c r="C867" i="9"/>
  <c r="C1022" i="9"/>
  <c r="C1010" i="9"/>
  <c r="C998" i="9"/>
  <c r="C986" i="9"/>
  <c r="C974" i="9"/>
  <c r="C962" i="9"/>
  <c r="C950" i="9"/>
  <c r="C938" i="9"/>
  <c r="C926" i="9"/>
  <c r="C914" i="9"/>
  <c r="C902" i="9"/>
  <c r="C890" i="9"/>
  <c r="C878" i="9"/>
  <c r="C866" i="9"/>
  <c r="C1032" i="9"/>
  <c r="C1020" i="9"/>
  <c r="C1008" i="9"/>
  <c r="C996" i="9"/>
  <c r="C984" i="9"/>
  <c r="C972" i="9"/>
  <c r="C960" i="9"/>
  <c r="C948" i="9"/>
  <c r="C936" i="9"/>
  <c r="C924" i="9"/>
  <c r="C912" i="9"/>
  <c r="C900" i="9"/>
  <c r="C888" i="9"/>
  <c r="C876" i="9"/>
  <c r="C864" i="9"/>
  <c r="D864" i="9"/>
  <c r="F864" i="9" s="1"/>
  <c r="E4" i="4"/>
  <c r="C215" i="7" l="1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G2" i="5"/>
  <c r="G3" i="5" s="1"/>
  <c r="G4" i="5" s="1"/>
  <c r="G5" i="5" s="1"/>
  <c r="G6" i="5" s="1"/>
  <c r="G7" i="5" s="1"/>
  <c r="G8" i="5" s="1"/>
  <c r="G9" i="5" s="1"/>
  <c r="G10" i="5" s="1"/>
  <c r="G11" i="5" s="1"/>
  <c r="G12" i="5" s="1"/>
  <c r="AC9" i="2"/>
  <c r="AA9" i="2"/>
  <c r="Y9" i="2"/>
  <c r="W9" i="2"/>
  <c r="U9" i="2"/>
  <c r="S9" i="2"/>
  <c r="Q9" i="2"/>
  <c r="O9" i="2"/>
  <c r="M9" i="2"/>
  <c r="K9" i="2"/>
  <c r="I9" i="2"/>
  <c r="H3" i="2"/>
  <c r="C9" i="2" s="1"/>
  <c r="E3" i="2"/>
  <c r="A9" i="2" s="1"/>
  <c r="H2" i="2"/>
  <c r="D9" i="2" s="1"/>
  <c r="E2" i="2"/>
  <c r="E1" i="2"/>
  <c r="G6" i="8"/>
  <c r="G5" i="8"/>
  <c r="F5" i="9" s="1"/>
  <c r="J3" i="8"/>
  <c r="G3" i="8"/>
  <c r="J2" i="8"/>
  <c r="G1" i="8"/>
  <c r="G2" i="8" s="1"/>
  <c r="E6" i="4"/>
  <c r="E5" i="4"/>
  <c r="H3" i="4"/>
  <c r="E3" i="4"/>
  <c r="A9" i="4" s="1"/>
  <c r="H2" i="4"/>
  <c r="E2" i="4"/>
  <c r="E1" i="4"/>
  <c r="F11" i="6"/>
  <c r="J6" i="6"/>
  <c r="F6" i="6"/>
  <c r="H2" i="8" l="1"/>
  <c r="F2" i="9"/>
  <c r="B9" i="8"/>
  <c r="A10" i="4"/>
  <c r="A11" i="4" s="1"/>
  <c r="A10" i="2"/>
  <c r="A11" i="2" s="1"/>
  <c r="B11" i="2" s="1"/>
  <c r="C4" i="7" s="1"/>
  <c r="J9" i="2"/>
  <c r="A2" i="7"/>
  <c r="B9" i="4"/>
  <c r="C9" i="4" s="1"/>
  <c r="D9" i="4"/>
  <c r="B9" i="2"/>
  <c r="C2" i="7" s="1"/>
  <c r="AD9" i="2"/>
  <c r="Z9" i="2"/>
  <c r="V9" i="2"/>
  <c r="R9" i="2"/>
  <c r="N9" i="2"/>
  <c r="X9" i="2"/>
  <c r="T9" i="2"/>
  <c r="L9" i="2"/>
  <c r="AB9" i="2"/>
  <c r="P9" i="2"/>
  <c r="E9" i="2"/>
  <c r="O5" i="8"/>
  <c r="B10" i="8" l="1"/>
  <c r="D9" i="8"/>
  <c r="E9" i="8" s="1"/>
  <c r="B9" i="9"/>
  <c r="E9" i="9" s="1"/>
  <c r="A12" i="2"/>
  <c r="B12" i="2" s="1"/>
  <c r="C5" i="7" s="1"/>
  <c r="A3" i="7"/>
  <c r="B3" i="7" s="1"/>
  <c r="C22" i="6"/>
  <c r="AC10" i="2"/>
  <c r="AC11" i="2" s="1"/>
  <c r="B10" i="2"/>
  <c r="W10" i="2" s="1"/>
  <c r="W11" i="2" s="1"/>
  <c r="B10" i="4"/>
  <c r="D10" i="4" s="1"/>
  <c r="C9" i="8"/>
  <c r="A9" i="8" s="1"/>
  <c r="A4" i="7"/>
  <c r="A12" i="4"/>
  <c r="B2" i="7"/>
  <c r="E2" i="7"/>
  <c r="F2" i="7" s="1"/>
  <c r="G2" i="7" s="1"/>
  <c r="D2" i="7"/>
  <c r="F9" i="4"/>
  <c r="H9" i="4" s="1"/>
  <c r="J9" i="4" s="1"/>
  <c r="B11" i="8" l="1"/>
  <c r="C11" i="8" s="1"/>
  <c r="A11" i="8" s="1"/>
  <c r="A11" i="9" s="1"/>
  <c r="D10" i="8"/>
  <c r="E10" i="8" s="1"/>
  <c r="AC12" i="2"/>
  <c r="B10" i="9"/>
  <c r="U10" i="2"/>
  <c r="U11" i="2" s="1"/>
  <c r="U12" i="2" s="1"/>
  <c r="D10" i="2"/>
  <c r="D11" i="2" s="1"/>
  <c r="D12" i="2" s="1"/>
  <c r="I10" i="2"/>
  <c r="I11" i="2" s="1"/>
  <c r="I12" i="2" s="1"/>
  <c r="S10" i="2"/>
  <c r="S11" i="2" s="1"/>
  <c r="D9" i="9"/>
  <c r="F9" i="9" s="1"/>
  <c r="A13" i="2"/>
  <c r="A14" i="2" s="1"/>
  <c r="K10" i="2"/>
  <c r="K11" i="2" s="1"/>
  <c r="K12" i="2" s="1"/>
  <c r="A9" i="9"/>
  <c r="M10" i="2"/>
  <c r="M11" i="2" s="1"/>
  <c r="M12" i="2" s="1"/>
  <c r="Y10" i="2"/>
  <c r="Y11" i="2" s="1"/>
  <c r="Y12" i="2" s="1"/>
  <c r="C3" i="7"/>
  <c r="D3" i="7" s="1"/>
  <c r="C10" i="2" s="1"/>
  <c r="AA10" i="2"/>
  <c r="AA11" i="2" s="1"/>
  <c r="AA12" i="2" s="1"/>
  <c r="Q10" i="2"/>
  <c r="Q11" i="2" s="1"/>
  <c r="Q12" i="2" s="1"/>
  <c r="O10" i="2"/>
  <c r="O11" i="2" s="1"/>
  <c r="O12" i="2" s="1"/>
  <c r="B11" i="4"/>
  <c r="D11" i="4" s="1"/>
  <c r="E10" i="4" s="1"/>
  <c r="C10" i="4"/>
  <c r="F10" i="4" s="1"/>
  <c r="H10" i="4" s="1"/>
  <c r="J10" i="4" s="1"/>
  <c r="E9" i="4"/>
  <c r="G9" i="4" s="1"/>
  <c r="I9" i="4" s="1"/>
  <c r="K9" i="4"/>
  <c r="A5" i="7"/>
  <c r="A13" i="4"/>
  <c r="E4" i="7"/>
  <c r="F4" i="7" s="1"/>
  <c r="D4" i="7"/>
  <c r="B4" i="7"/>
  <c r="C10" i="8"/>
  <c r="A10" i="8" s="1"/>
  <c r="A10" i="9" s="1"/>
  <c r="S12" i="2"/>
  <c r="W12" i="2"/>
  <c r="F9" i="8"/>
  <c r="G9" i="8" s="1"/>
  <c r="H9" i="8" s="1"/>
  <c r="V10" i="2" l="1"/>
  <c r="AC13" i="2"/>
  <c r="AC14" i="2" s="1"/>
  <c r="B12" i="8"/>
  <c r="D11" i="8"/>
  <c r="E11" i="8" s="1"/>
  <c r="AA13" i="2"/>
  <c r="AA14" i="2" s="1"/>
  <c r="G9" i="9"/>
  <c r="H9" i="9" s="1"/>
  <c r="B13" i="2"/>
  <c r="C6" i="7" s="1"/>
  <c r="B12" i="4"/>
  <c r="D12" i="4" s="1"/>
  <c r="E11" i="4" s="1"/>
  <c r="C9" i="9"/>
  <c r="Z10" i="9" s="1"/>
  <c r="Z8" i="9" s="1"/>
  <c r="Z6" i="9" s="1"/>
  <c r="N10" i="2"/>
  <c r="AB10" i="2"/>
  <c r="E3" i="7"/>
  <c r="F3" i="7" s="1"/>
  <c r="G3" i="7" s="1"/>
  <c r="E10" i="2" s="1"/>
  <c r="P10" i="2"/>
  <c r="Z10" i="2"/>
  <c r="L10" i="2"/>
  <c r="C11" i="2"/>
  <c r="T11" i="2" s="1"/>
  <c r="T10" i="2"/>
  <c r="J10" i="2"/>
  <c r="AD10" i="2"/>
  <c r="R10" i="2"/>
  <c r="X10" i="2"/>
  <c r="C11" i="4"/>
  <c r="G10" i="4"/>
  <c r="I10" i="4" s="1"/>
  <c r="D10" i="9"/>
  <c r="E10" i="9"/>
  <c r="B11" i="9"/>
  <c r="C10" i="9"/>
  <c r="B14" i="2"/>
  <c r="C7" i="7" s="1"/>
  <c r="A15" i="2"/>
  <c r="I13" i="2"/>
  <c r="A6" i="7"/>
  <c r="A14" i="4"/>
  <c r="G4" i="7"/>
  <c r="B5" i="7"/>
  <c r="E5" i="7"/>
  <c r="F5" i="7" s="1"/>
  <c r="D5" i="7"/>
  <c r="K10" i="4"/>
  <c r="I9" i="8"/>
  <c r="F10" i="8"/>
  <c r="G10" i="8" s="1"/>
  <c r="B13" i="4" l="1"/>
  <c r="D13" i="4" s="1"/>
  <c r="E12" i="4" s="1"/>
  <c r="F11" i="8"/>
  <c r="G11" i="8" s="1"/>
  <c r="H11" i="8" s="1"/>
  <c r="B13" i="8"/>
  <c r="C13" i="8" s="1"/>
  <c r="A13" i="8" s="1"/>
  <c r="A13" i="9" s="1"/>
  <c r="D12" i="8"/>
  <c r="E12" i="8" s="1"/>
  <c r="C12" i="4"/>
  <c r="M13" i="2"/>
  <c r="M14" i="2" s="1"/>
  <c r="D13" i="2"/>
  <c r="D14" i="2" s="1"/>
  <c r="O13" i="2"/>
  <c r="O14" i="2" s="1"/>
  <c r="Y13" i="2"/>
  <c r="Y14" i="2" s="1"/>
  <c r="Y15" i="2" s="1"/>
  <c r="U13" i="2"/>
  <c r="U14" i="2" s="1"/>
  <c r="S13" i="2"/>
  <c r="S14" i="2" s="1"/>
  <c r="Q13" i="2"/>
  <c r="Q14" i="2" s="1"/>
  <c r="W13" i="2"/>
  <c r="W14" i="2" s="1"/>
  <c r="K13" i="2"/>
  <c r="K14" i="2" s="1"/>
  <c r="AF10" i="9"/>
  <c r="AF8" i="9" s="1"/>
  <c r="AF6" i="9" s="1"/>
  <c r="J11" i="2"/>
  <c r="N10" i="9"/>
  <c r="N8" i="9" s="1"/>
  <c r="N6" i="9" s="1"/>
  <c r="R10" i="9"/>
  <c r="R8" i="9" s="1"/>
  <c r="R6" i="9" s="1"/>
  <c r="AH10" i="9"/>
  <c r="AH8" i="9" s="1"/>
  <c r="AH6" i="9" s="1"/>
  <c r="P10" i="9"/>
  <c r="P8" i="9" s="1"/>
  <c r="P6" i="9" s="1"/>
  <c r="N11" i="2"/>
  <c r="F11" i="4"/>
  <c r="H11" i="4" s="1"/>
  <c r="J11" i="4" s="1"/>
  <c r="T10" i="9"/>
  <c r="T8" i="9" s="1"/>
  <c r="T6" i="9" s="1"/>
  <c r="V10" i="9"/>
  <c r="V8" i="9" s="1"/>
  <c r="V6" i="9" s="1"/>
  <c r="X10" i="9"/>
  <c r="X8" i="9" s="1"/>
  <c r="X6" i="9" s="1"/>
  <c r="AD10" i="9"/>
  <c r="AD8" i="9" s="1"/>
  <c r="AD6" i="9" s="1"/>
  <c r="AB10" i="9"/>
  <c r="AB8" i="9" s="1"/>
  <c r="AB6" i="9" s="1"/>
  <c r="AD11" i="2"/>
  <c r="C12" i="2"/>
  <c r="AD12" i="2" s="1"/>
  <c r="P11" i="2"/>
  <c r="E11" i="2"/>
  <c r="Z11" i="2"/>
  <c r="L11" i="2"/>
  <c r="AB11" i="2"/>
  <c r="R11" i="2"/>
  <c r="V11" i="2"/>
  <c r="X11" i="2"/>
  <c r="G11" i="4"/>
  <c r="I11" i="4" s="1"/>
  <c r="F10" i="9"/>
  <c r="G10" i="9" s="1"/>
  <c r="H10" i="9" s="1"/>
  <c r="D11" i="9"/>
  <c r="E11" i="9"/>
  <c r="B12" i="9"/>
  <c r="C11" i="9"/>
  <c r="C12" i="8"/>
  <c r="A12" i="8" s="1"/>
  <c r="H10" i="8"/>
  <c r="I10" i="8" s="1"/>
  <c r="I14" i="2"/>
  <c r="G5" i="7"/>
  <c r="A16" i="2"/>
  <c r="AA15" i="2"/>
  <c r="AC15" i="2"/>
  <c r="B15" i="2"/>
  <c r="C8" i="7" s="1"/>
  <c r="A7" i="7"/>
  <c r="A15" i="4"/>
  <c r="B6" i="7"/>
  <c r="E6" i="7"/>
  <c r="F6" i="7" s="1"/>
  <c r="D6" i="7"/>
  <c r="C13" i="4" l="1"/>
  <c r="F13" i="4" s="1"/>
  <c r="H13" i="4" s="1"/>
  <c r="J13" i="4" s="1"/>
  <c r="B14" i="4"/>
  <c r="C14" i="4" s="1"/>
  <c r="B14" i="8"/>
  <c r="B14" i="9" s="1"/>
  <c r="D13" i="8"/>
  <c r="E13" i="8" s="1"/>
  <c r="B13" i="9"/>
  <c r="E13" i="9" s="1"/>
  <c r="G12" i="4"/>
  <c r="I12" i="4" s="1"/>
  <c r="F12" i="4"/>
  <c r="H12" i="4" s="1"/>
  <c r="J12" i="4" s="1"/>
  <c r="K11" i="4"/>
  <c r="AB12" i="2"/>
  <c r="T12" i="2"/>
  <c r="X12" i="2"/>
  <c r="Z12" i="2"/>
  <c r="J12" i="2"/>
  <c r="C13" i="2"/>
  <c r="AD13" i="2" s="1"/>
  <c r="V12" i="2"/>
  <c r="E12" i="2"/>
  <c r="L12" i="2"/>
  <c r="P12" i="2"/>
  <c r="L6" i="9"/>
  <c r="N12" i="2"/>
  <c r="R12" i="2"/>
  <c r="A12" i="9"/>
  <c r="C12" i="9" s="1"/>
  <c r="F12" i="8"/>
  <c r="G12" i="8" s="1"/>
  <c r="E12" i="9"/>
  <c r="D12" i="9"/>
  <c r="F11" i="9"/>
  <c r="G11" i="9" s="1"/>
  <c r="W15" i="2"/>
  <c r="W16" i="2" s="1"/>
  <c r="S15" i="2"/>
  <c r="K15" i="2"/>
  <c r="M15" i="2"/>
  <c r="Q15" i="2"/>
  <c r="I15" i="2"/>
  <c r="G6" i="7"/>
  <c r="O15" i="2"/>
  <c r="A17" i="2"/>
  <c r="AA16" i="2"/>
  <c r="Y16" i="2"/>
  <c r="AC16" i="2"/>
  <c r="B16" i="2"/>
  <c r="C9" i="7" s="1"/>
  <c r="A8" i="7"/>
  <c r="A16" i="4"/>
  <c r="D7" i="7"/>
  <c r="B7" i="7"/>
  <c r="E7" i="7"/>
  <c r="F7" i="7" s="1"/>
  <c r="U15" i="2"/>
  <c r="D15" i="2"/>
  <c r="I11" i="8"/>
  <c r="C14" i="8" l="1"/>
  <c r="A14" i="8" s="1"/>
  <c r="A14" i="9" s="1"/>
  <c r="C14" i="9" s="1"/>
  <c r="D14" i="4"/>
  <c r="E13" i="4" s="1"/>
  <c r="G13" i="4" s="1"/>
  <c r="I13" i="4" s="1"/>
  <c r="B15" i="4"/>
  <c r="C15" i="4" s="1"/>
  <c r="F13" i="8"/>
  <c r="G13" i="8" s="1"/>
  <c r="H13" i="8" s="1"/>
  <c r="C13" i="9"/>
  <c r="D13" i="9"/>
  <c r="B15" i="8"/>
  <c r="B15" i="9" s="1"/>
  <c r="D14" i="8"/>
  <c r="E14" i="8" s="1"/>
  <c r="K12" i="4"/>
  <c r="R13" i="2"/>
  <c r="T13" i="2"/>
  <c r="Z13" i="2"/>
  <c r="E13" i="2"/>
  <c r="AB13" i="2"/>
  <c r="P13" i="2"/>
  <c r="V13" i="2"/>
  <c r="X13" i="2"/>
  <c r="L13" i="2"/>
  <c r="N13" i="2"/>
  <c r="J13" i="2"/>
  <c r="C14" i="2"/>
  <c r="AB14" i="2" s="1"/>
  <c r="H12" i="8"/>
  <c r="I12" i="8" s="1"/>
  <c r="D16" i="2"/>
  <c r="F12" i="9"/>
  <c r="G12" i="9" s="1"/>
  <c r="E14" i="9"/>
  <c r="D14" i="9"/>
  <c r="H11" i="9"/>
  <c r="O16" i="2"/>
  <c r="I16" i="2"/>
  <c r="M16" i="2"/>
  <c r="U16" i="2"/>
  <c r="Q16" i="2"/>
  <c r="AC17" i="2"/>
  <c r="Y17" i="2"/>
  <c r="B17" i="2"/>
  <c r="C10" i="7" s="1"/>
  <c r="A18" i="2"/>
  <c r="W17" i="2"/>
  <c r="AA17" i="2"/>
  <c r="S16" i="2"/>
  <c r="A9" i="7"/>
  <c r="A17" i="4"/>
  <c r="K13" i="4"/>
  <c r="G7" i="7"/>
  <c r="E8" i="7"/>
  <c r="F8" i="7" s="1"/>
  <c r="D8" i="7"/>
  <c r="B8" i="7"/>
  <c r="K16" i="2"/>
  <c r="F14" i="4" l="1"/>
  <c r="H14" i="4" s="1"/>
  <c r="J14" i="4" s="1"/>
  <c r="D15" i="4"/>
  <c r="E14" i="4" s="1"/>
  <c r="G14" i="4" s="1"/>
  <c r="I14" i="4" s="1"/>
  <c r="B16" i="4"/>
  <c r="C16" i="4" s="1"/>
  <c r="C15" i="8"/>
  <c r="A15" i="8" s="1"/>
  <c r="A15" i="9" s="1"/>
  <c r="C15" i="9" s="1"/>
  <c r="F14" i="8"/>
  <c r="G14" i="8" s="1"/>
  <c r="B16" i="8"/>
  <c r="C16" i="8" s="1"/>
  <c r="A16" i="8" s="1"/>
  <c r="A16" i="9" s="1"/>
  <c r="D15" i="8"/>
  <c r="E15" i="8" s="1"/>
  <c r="R14" i="2"/>
  <c r="J14" i="2"/>
  <c r="L14" i="2"/>
  <c r="C15" i="2"/>
  <c r="R15" i="2" s="1"/>
  <c r="V14" i="2"/>
  <c r="E14" i="2"/>
  <c r="T14" i="2"/>
  <c r="X14" i="2"/>
  <c r="P14" i="2"/>
  <c r="AD14" i="2"/>
  <c r="N14" i="2"/>
  <c r="Z14" i="2"/>
  <c r="F13" i="9"/>
  <c r="G13" i="9" s="1"/>
  <c r="H12" i="9"/>
  <c r="D15" i="9"/>
  <c r="E15" i="9"/>
  <c r="Q17" i="2"/>
  <c r="D17" i="2"/>
  <c r="O17" i="2"/>
  <c r="K17" i="2"/>
  <c r="S17" i="2"/>
  <c r="U17" i="2"/>
  <c r="U18" i="2" s="1"/>
  <c r="AC18" i="2"/>
  <c r="Y18" i="2"/>
  <c r="B18" i="2"/>
  <c r="C11" i="7" s="1"/>
  <c r="AA18" i="2"/>
  <c r="A19" i="2"/>
  <c r="W18" i="2"/>
  <c r="I17" i="2"/>
  <c r="B9" i="7"/>
  <c r="E9" i="7"/>
  <c r="F9" i="7" s="1"/>
  <c r="D9" i="7"/>
  <c r="G8" i="7"/>
  <c r="A10" i="7"/>
  <c r="A18" i="4"/>
  <c r="M17" i="2"/>
  <c r="I13" i="8"/>
  <c r="B17" i="4" l="1"/>
  <c r="B18" i="4" s="1"/>
  <c r="K14" i="4"/>
  <c r="F15" i="4"/>
  <c r="H15" i="4" s="1"/>
  <c r="J15" i="4" s="1"/>
  <c r="D16" i="4"/>
  <c r="E15" i="4" s="1"/>
  <c r="G15" i="4" s="1"/>
  <c r="I15" i="4" s="1"/>
  <c r="B16" i="9"/>
  <c r="C16" i="9" s="1"/>
  <c r="M18" i="2"/>
  <c r="F15" i="8"/>
  <c r="G15" i="8" s="1"/>
  <c r="H15" i="8" s="1"/>
  <c r="B17" i="8"/>
  <c r="C17" i="8" s="1"/>
  <c r="A17" i="8" s="1"/>
  <c r="A17" i="9" s="1"/>
  <c r="D16" i="8"/>
  <c r="E16" i="8" s="1"/>
  <c r="V15" i="2"/>
  <c r="E15" i="2"/>
  <c r="C16" i="2"/>
  <c r="T16" i="2" s="1"/>
  <c r="AB15" i="2"/>
  <c r="J15" i="2"/>
  <c r="L15" i="2"/>
  <c r="N15" i="2"/>
  <c r="Z15" i="2"/>
  <c r="AD15" i="2"/>
  <c r="P15" i="2"/>
  <c r="X15" i="2"/>
  <c r="T15" i="2"/>
  <c r="O18" i="2"/>
  <c r="H14" i="8"/>
  <c r="I14" i="8" s="1"/>
  <c r="I18" i="2"/>
  <c r="F14" i="9"/>
  <c r="G14" i="9" s="1"/>
  <c r="H13" i="9"/>
  <c r="K18" i="2"/>
  <c r="D18" i="2"/>
  <c r="Q18" i="2"/>
  <c r="S18" i="2"/>
  <c r="A11" i="7"/>
  <c r="A19" i="4"/>
  <c r="B10" i="7"/>
  <c r="E10" i="7"/>
  <c r="F10" i="7" s="1"/>
  <c r="D10" i="7"/>
  <c r="G9" i="7"/>
  <c r="A20" i="2"/>
  <c r="AA19" i="2"/>
  <c r="W19" i="2"/>
  <c r="Y19" i="2"/>
  <c r="AC19" i="2"/>
  <c r="U19" i="2"/>
  <c r="B19" i="2"/>
  <c r="C12" i="7" s="1"/>
  <c r="C17" i="4" l="1"/>
  <c r="D17" i="4"/>
  <c r="E16" i="4" s="1"/>
  <c r="G16" i="4" s="1"/>
  <c r="I16" i="4" s="1"/>
  <c r="K15" i="4"/>
  <c r="F16" i="4"/>
  <c r="H16" i="4" s="1"/>
  <c r="J16" i="4" s="1"/>
  <c r="D16" i="9"/>
  <c r="E16" i="9"/>
  <c r="B17" i="9"/>
  <c r="C17" i="9" s="1"/>
  <c r="F16" i="8"/>
  <c r="G16" i="8" s="1"/>
  <c r="B18" i="8"/>
  <c r="C18" i="8" s="1"/>
  <c r="A18" i="8" s="1"/>
  <c r="A18" i="9" s="1"/>
  <c r="D17" i="8"/>
  <c r="E17" i="8" s="1"/>
  <c r="N16" i="2"/>
  <c r="Z16" i="2"/>
  <c r="V16" i="2"/>
  <c r="X16" i="2"/>
  <c r="C17" i="2"/>
  <c r="J17" i="2" s="1"/>
  <c r="J16" i="2"/>
  <c r="P16" i="2"/>
  <c r="AB16" i="2"/>
  <c r="AD16" i="2"/>
  <c r="E16" i="2"/>
  <c r="L16" i="2"/>
  <c r="R16" i="2"/>
  <c r="D17" i="9"/>
  <c r="F15" i="9"/>
  <c r="G15" i="9" s="1"/>
  <c r="H14" i="9"/>
  <c r="C18" i="4"/>
  <c r="O19" i="2"/>
  <c r="I19" i="2"/>
  <c r="M19" i="2"/>
  <c r="K19" i="2"/>
  <c r="A12" i="7"/>
  <c r="A20" i="4"/>
  <c r="B19" i="4"/>
  <c r="A21" i="2"/>
  <c r="AA20" i="2"/>
  <c r="W20" i="2"/>
  <c r="AC20" i="2"/>
  <c r="U20" i="2"/>
  <c r="B20" i="2"/>
  <c r="C13" i="7" s="1"/>
  <c r="Y20" i="2"/>
  <c r="Q19" i="2"/>
  <c r="S19" i="2"/>
  <c r="S20" i="2" s="1"/>
  <c r="G10" i="7"/>
  <c r="D11" i="7"/>
  <c r="B11" i="7"/>
  <c r="E11" i="7"/>
  <c r="F11" i="7" s="1"/>
  <c r="D19" i="2"/>
  <c r="I15" i="8"/>
  <c r="B18" i="9" l="1"/>
  <c r="C18" i="9" s="1"/>
  <c r="F17" i="4"/>
  <c r="H17" i="4" s="1"/>
  <c r="J17" i="4" s="1"/>
  <c r="D18" i="4"/>
  <c r="E17" i="4" s="1"/>
  <c r="G17" i="4" s="1"/>
  <c r="I17" i="4" s="1"/>
  <c r="E17" i="9"/>
  <c r="K16" i="4"/>
  <c r="F17" i="8"/>
  <c r="G17" i="8" s="1"/>
  <c r="H17" i="8" s="1"/>
  <c r="I17" i="8" s="1"/>
  <c r="B19" i="8"/>
  <c r="C19" i="8" s="1"/>
  <c r="A19" i="8" s="1"/>
  <c r="A19" i="9" s="1"/>
  <c r="D18" i="8"/>
  <c r="E18" i="8" s="1"/>
  <c r="X17" i="2"/>
  <c r="Z17" i="2"/>
  <c r="C18" i="2"/>
  <c r="AD18" i="2" s="1"/>
  <c r="AB17" i="2"/>
  <c r="N17" i="2"/>
  <c r="L17" i="2"/>
  <c r="E17" i="2"/>
  <c r="V17" i="2"/>
  <c r="P17" i="2"/>
  <c r="R17" i="2"/>
  <c r="AD17" i="2"/>
  <c r="T17" i="2"/>
  <c r="H16" i="8"/>
  <c r="I16" i="8" s="1"/>
  <c r="F16" i="9"/>
  <c r="G16" i="9" s="1"/>
  <c r="H15" i="9"/>
  <c r="C19" i="4"/>
  <c r="Q20" i="2"/>
  <c r="B20" i="4"/>
  <c r="M20" i="2"/>
  <c r="K20" i="2"/>
  <c r="G11" i="7"/>
  <c r="O20" i="2"/>
  <c r="AC21" i="2"/>
  <c r="Y21" i="2"/>
  <c r="U21" i="2"/>
  <c r="B21" i="2"/>
  <c r="C14" i="7" s="1"/>
  <c r="AA21" i="2"/>
  <c r="S21" i="2"/>
  <c r="W21" i="2"/>
  <c r="A22" i="2"/>
  <c r="A13" i="7"/>
  <c r="A21" i="4"/>
  <c r="D20" i="2"/>
  <c r="I20" i="2"/>
  <c r="E12" i="7"/>
  <c r="F12" i="7" s="1"/>
  <c r="D12" i="7"/>
  <c r="B12" i="7"/>
  <c r="D18" i="9" l="1"/>
  <c r="E18" i="9"/>
  <c r="D19" i="4"/>
  <c r="E18" i="4" s="1"/>
  <c r="G18" i="4" s="1"/>
  <c r="I18" i="4" s="1"/>
  <c r="K17" i="4"/>
  <c r="F18" i="4"/>
  <c r="H18" i="4" s="1"/>
  <c r="J18" i="4" s="1"/>
  <c r="F18" i="8"/>
  <c r="G18" i="8" s="1"/>
  <c r="B20" i="8"/>
  <c r="C20" i="8" s="1"/>
  <c r="A20" i="8" s="1"/>
  <c r="A20" i="9" s="1"/>
  <c r="D19" i="8"/>
  <c r="E19" i="8" s="1"/>
  <c r="B19" i="9"/>
  <c r="C19" i="9" s="1"/>
  <c r="C19" i="2"/>
  <c r="T19" i="2" s="1"/>
  <c r="E18" i="2"/>
  <c r="L18" i="2"/>
  <c r="N18" i="2"/>
  <c r="AB18" i="2"/>
  <c r="P18" i="2"/>
  <c r="T18" i="2"/>
  <c r="R18" i="2"/>
  <c r="X18" i="2"/>
  <c r="V18" i="2"/>
  <c r="J18" i="2"/>
  <c r="Z18" i="2"/>
  <c r="C20" i="4"/>
  <c r="F17" i="9"/>
  <c r="G17" i="9" s="1"/>
  <c r="H16" i="9"/>
  <c r="Q21" i="2"/>
  <c r="Q22" i="2" s="1"/>
  <c r="D21" i="2"/>
  <c r="I21" i="2"/>
  <c r="K21" i="2"/>
  <c r="O21" i="2"/>
  <c r="M21" i="2"/>
  <c r="B21" i="4"/>
  <c r="G12" i="7"/>
  <c r="B13" i="7"/>
  <c r="E13" i="7"/>
  <c r="F13" i="7" s="1"/>
  <c r="D13" i="7"/>
  <c r="A14" i="7"/>
  <c r="A22" i="4"/>
  <c r="AC22" i="2"/>
  <c r="Y22" i="2"/>
  <c r="U22" i="2"/>
  <c r="B22" i="2"/>
  <c r="C15" i="7" s="1"/>
  <c r="A23" i="2"/>
  <c r="W22" i="2"/>
  <c r="S22" i="2"/>
  <c r="AA22" i="2"/>
  <c r="K18" i="4" l="1"/>
  <c r="B20" i="9"/>
  <c r="E20" i="9" s="1"/>
  <c r="F19" i="4"/>
  <c r="H19" i="4" s="1"/>
  <c r="J19" i="4" s="1"/>
  <c r="D20" i="4"/>
  <c r="E19" i="4" s="1"/>
  <c r="G19" i="4" s="1"/>
  <c r="I19" i="4" s="1"/>
  <c r="E19" i="9"/>
  <c r="D19" i="9"/>
  <c r="F19" i="8"/>
  <c r="G19" i="8" s="1"/>
  <c r="H19" i="8" s="1"/>
  <c r="B21" i="8"/>
  <c r="C21" i="8" s="1"/>
  <c r="A21" i="8" s="1"/>
  <c r="A21" i="9" s="1"/>
  <c r="D20" i="8"/>
  <c r="E20" i="8" s="1"/>
  <c r="N19" i="2"/>
  <c r="AD19" i="2"/>
  <c r="AB19" i="2"/>
  <c r="L19" i="2"/>
  <c r="E19" i="2"/>
  <c r="C20" i="2"/>
  <c r="AD20" i="2" s="1"/>
  <c r="X19" i="2"/>
  <c r="J19" i="2"/>
  <c r="P19" i="2"/>
  <c r="R19" i="2"/>
  <c r="V19" i="2"/>
  <c r="Z19" i="2"/>
  <c r="H18" i="8"/>
  <c r="I18" i="8" s="1"/>
  <c r="C21" i="4"/>
  <c r="B22" i="4"/>
  <c r="F18" i="9"/>
  <c r="G18" i="9" s="1"/>
  <c r="H17" i="9"/>
  <c r="D22" i="2"/>
  <c r="K22" i="2"/>
  <c r="O22" i="2"/>
  <c r="I22" i="2"/>
  <c r="G13" i="7"/>
  <c r="M22" i="2"/>
  <c r="A15" i="7"/>
  <c r="A23" i="4"/>
  <c r="B14" i="7"/>
  <c r="D14" i="7"/>
  <c r="E14" i="7"/>
  <c r="F14" i="7" s="1"/>
  <c r="A24" i="2"/>
  <c r="AA23" i="2"/>
  <c r="W23" i="2"/>
  <c r="S23" i="2"/>
  <c r="AC23" i="2"/>
  <c r="U23" i="2"/>
  <c r="B23" i="2"/>
  <c r="C16" i="7" s="1"/>
  <c r="Q23" i="2"/>
  <c r="Y23" i="2"/>
  <c r="B21" i="9" l="1"/>
  <c r="C21" i="9" s="1"/>
  <c r="C20" i="9"/>
  <c r="D20" i="9"/>
  <c r="F20" i="4"/>
  <c r="H20" i="4" s="1"/>
  <c r="J20" i="4" s="1"/>
  <c r="K19" i="4"/>
  <c r="D21" i="4"/>
  <c r="E20" i="4" s="1"/>
  <c r="G20" i="4" s="1"/>
  <c r="I20" i="4" s="1"/>
  <c r="C21" i="2"/>
  <c r="P21" i="2" s="1"/>
  <c r="L20" i="2"/>
  <c r="E20" i="2"/>
  <c r="F20" i="8"/>
  <c r="G20" i="8" s="1"/>
  <c r="H20" i="8" s="1"/>
  <c r="I20" i="8" s="1"/>
  <c r="B22" i="8"/>
  <c r="C22" i="8" s="1"/>
  <c r="A22" i="8" s="1"/>
  <c r="A22" i="9" s="1"/>
  <c r="D21" i="8"/>
  <c r="E21" i="8" s="1"/>
  <c r="Z20" i="2"/>
  <c r="P20" i="2"/>
  <c r="T20" i="2"/>
  <c r="N20" i="2"/>
  <c r="X20" i="2"/>
  <c r="R20" i="2"/>
  <c r="J20" i="2"/>
  <c r="AB20" i="2"/>
  <c r="V20" i="2"/>
  <c r="C22" i="4"/>
  <c r="B23" i="4"/>
  <c r="E21" i="9"/>
  <c r="D21" i="9"/>
  <c r="F19" i="9"/>
  <c r="G19" i="9" s="1"/>
  <c r="H18" i="9"/>
  <c r="D23" i="2"/>
  <c r="K23" i="2"/>
  <c r="O23" i="2"/>
  <c r="O24" i="2" s="1"/>
  <c r="A25" i="2"/>
  <c r="AA24" i="2"/>
  <c r="W24" i="2"/>
  <c r="S24" i="2"/>
  <c r="Y24" i="2"/>
  <c r="Q24" i="2"/>
  <c r="AC24" i="2"/>
  <c r="U24" i="2"/>
  <c r="B24" i="2"/>
  <c r="C17" i="7" s="1"/>
  <c r="A16" i="7"/>
  <c r="A24" i="4"/>
  <c r="T21" i="2"/>
  <c r="M23" i="2"/>
  <c r="I23" i="2"/>
  <c r="G14" i="7"/>
  <c r="D15" i="7"/>
  <c r="B15" i="7"/>
  <c r="E15" i="7"/>
  <c r="F15" i="7" s="1"/>
  <c r="G15" i="7" s="1"/>
  <c r="I19" i="8"/>
  <c r="V21" i="2" l="1"/>
  <c r="R21" i="2"/>
  <c r="C22" i="2"/>
  <c r="L22" i="2" s="1"/>
  <c r="J21" i="2"/>
  <c r="K20" i="4"/>
  <c r="E21" i="2"/>
  <c r="Z21" i="2"/>
  <c r="X21" i="2"/>
  <c r="D22" i="4"/>
  <c r="E21" i="4" s="1"/>
  <c r="G21" i="4" s="1"/>
  <c r="I21" i="4" s="1"/>
  <c r="AD21" i="2"/>
  <c r="N21" i="2"/>
  <c r="L21" i="2"/>
  <c r="AB21" i="2"/>
  <c r="F21" i="4"/>
  <c r="H21" i="4" s="1"/>
  <c r="J21" i="4" s="1"/>
  <c r="B22" i="9"/>
  <c r="E22" i="9" s="1"/>
  <c r="F21" i="8"/>
  <c r="G21" i="8" s="1"/>
  <c r="H21" i="8" s="1"/>
  <c r="B24" i="4"/>
  <c r="B23" i="8"/>
  <c r="B23" i="9" s="1"/>
  <c r="D22" i="8"/>
  <c r="E22" i="8" s="1"/>
  <c r="C23" i="4"/>
  <c r="D24" i="2"/>
  <c r="F20" i="9"/>
  <c r="G20" i="9" s="1"/>
  <c r="H19" i="9"/>
  <c r="M24" i="2"/>
  <c r="I24" i="2"/>
  <c r="X22" i="2"/>
  <c r="T22" i="2"/>
  <c r="P22" i="2"/>
  <c r="AD22" i="2"/>
  <c r="E16" i="7"/>
  <c r="F16" i="7" s="1"/>
  <c r="G16" i="7" s="1"/>
  <c r="D16" i="7"/>
  <c r="B16" i="7"/>
  <c r="K24" i="2"/>
  <c r="AC25" i="2"/>
  <c r="Y25" i="2"/>
  <c r="U25" i="2"/>
  <c r="Q25" i="2"/>
  <c r="B25" i="2"/>
  <c r="C18" i="7" s="1"/>
  <c r="A26" i="2"/>
  <c r="W25" i="2"/>
  <c r="O25" i="2"/>
  <c r="S25" i="2"/>
  <c r="AA25" i="2"/>
  <c r="A17" i="7"/>
  <c r="A25" i="4"/>
  <c r="E22" i="2" l="1"/>
  <c r="V22" i="2"/>
  <c r="J22" i="2"/>
  <c r="Z22" i="2"/>
  <c r="C23" i="2"/>
  <c r="P23" i="2" s="1"/>
  <c r="N22" i="2"/>
  <c r="R22" i="2"/>
  <c r="AB22" i="2"/>
  <c r="F22" i="4"/>
  <c r="H22" i="4" s="1"/>
  <c r="J22" i="4" s="1"/>
  <c r="K21" i="4"/>
  <c r="D23" i="4"/>
  <c r="E22" i="4" s="1"/>
  <c r="G22" i="4" s="1"/>
  <c r="I22" i="4" s="1"/>
  <c r="C22" i="9"/>
  <c r="D22" i="9"/>
  <c r="C24" i="4"/>
  <c r="F22" i="8"/>
  <c r="G22" i="8" s="1"/>
  <c r="H22" i="8" s="1"/>
  <c r="B24" i="8"/>
  <c r="B24" i="9" s="1"/>
  <c r="D23" i="8"/>
  <c r="E23" i="8" s="1"/>
  <c r="C23" i="8"/>
  <c r="A23" i="8" s="1"/>
  <c r="A23" i="9" s="1"/>
  <c r="C23" i="9" s="1"/>
  <c r="D25" i="2"/>
  <c r="F21" i="9"/>
  <c r="G21" i="9" s="1"/>
  <c r="H20" i="9"/>
  <c r="E23" i="9"/>
  <c r="D23" i="9"/>
  <c r="I25" i="2"/>
  <c r="M25" i="2"/>
  <c r="M26" i="2" s="1"/>
  <c r="K25" i="2"/>
  <c r="A18" i="7"/>
  <c r="A26" i="4"/>
  <c r="B25" i="4"/>
  <c r="AC26" i="2"/>
  <c r="Y26" i="2"/>
  <c r="U26" i="2"/>
  <c r="Q26" i="2"/>
  <c r="B26" i="2"/>
  <c r="C19" i="7" s="1"/>
  <c r="AA26" i="2"/>
  <c r="S26" i="2"/>
  <c r="A27" i="2"/>
  <c r="O26" i="2"/>
  <c r="W26" i="2"/>
  <c r="B17" i="7"/>
  <c r="E17" i="7"/>
  <c r="F17" i="7" s="1"/>
  <c r="G17" i="7" s="1"/>
  <c r="D17" i="7"/>
  <c r="I21" i="8"/>
  <c r="C24" i="2" l="1"/>
  <c r="J24" i="2" s="1"/>
  <c r="E23" i="2"/>
  <c r="X23" i="2"/>
  <c r="Z23" i="2"/>
  <c r="AB23" i="2"/>
  <c r="R23" i="2"/>
  <c r="L23" i="2"/>
  <c r="J23" i="2"/>
  <c r="C24" i="8"/>
  <c r="A24" i="8" s="1"/>
  <c r="A24" i="9" s="1"/>
  <c r="C24" i="9" s="1"/>
  <c r="T23" i="2"/>
  <c r="N23" i="2"/>
  <c r="AD23" i="2"/>
  <c r="V23" i="2"/>
  <c r="K22" i="4"/>
  <c r="D24" i="4"/>
  <c r="E23" i="4" s="1"/>
  <c r="G23" i="4" s="1"/>
  <c r="I23" i="4" s="1"/>
  <c r="F23" i="4"/>
  <c r="H23" i="4" s="1"/>
  <c r="J23" i="4" s="1"/>
  <c r="C25" i="4"/>
  <c r="F23" i="8"/>
  <c r="G23" i="8" s="1"/>
  <c r="B25" i="8"/>
  <c r="B25" i="9" s="1"/>
  <c r="D24" i="8"/>
  <c r="E24" i="8" s="1"/>
  <c r="D26" i="2"/>
  <c r="E24" i="9"/>
  <c r="D24" i="9"/>
  <c r="F22" i="9"/>
  <c r="G22" i="9" s="1"/>
  <c r="H21" i="9"/>
  <c r="I26" i="2"/>
  <c r="K26" i="2"/>
  <c r="X24" i="2"/>
  <c r="E24" i="2"/>
  <c r="Z24" i="2"/>
  <c r="V24" i="2"/>
  <c r="T24" i="2"/>
  <c r="R24" i="2"/>
  <c r="P24" i="2"/>
  <c r="N24" i="2"/>
  <c r="AB24" i="2"/>
  <c r="L24" i="2"/>
  <c r="AD24" i="2"/>
  <c r="A28" i="2"/>
  <c r="AA27" i="2"/>
  <c r="W27" i="2"/>
  <c r="S27" i="2"/>
  <c r="O27" i="2"/>
  <c r="Y27" i="2"/>
  <c r="Q27" i="2"/>
  <c r="AC27" i="2"/>
  <c r="M27" i="2"/>
  <c r="U27" i="2"/>
  <c r="B27" i="2"/>
  <c r="C20" i="7" s="1"/>
  <c r="A19" i="7"/>
  <c r="A27" i="4"/>
  <c r="B26" i="4"/>
  <c r="C26" i="4" s="1"/>
  <c r="B18" i="7"/>
  <c r="E18" i="7"/>
  <c r="F18" i="7" s="1"/>
  <c r="G18" i="7" s="1"/>
  <c r="D18" i="7"/>
  <c r="C25" i="2" s="1"/>
  <c r="I22" i="8"/>
  <c r="D25" i="4" l="1"/>
  <c r="E24" i="4" s="1"/>
  <c r="G24" i="4" s="1"/>
  <c r="I24" i="4" s="1"/>
  <c r="F24" i="4"/>
  <c r="H24" i="4" s="1"/>
  <c r="J24" i="4" s="1"/>
  <c r="C25" i="8"/>
  <c r="A25" i="8" s="1"/>
  <c r="A25" i="9" s="1"/>
  <c r="C25" i="9" s="1"/>
  <c r="K23" i="4"/>
  <c r="F24" i="8"/>
  <c r="G24" i="8" s="1"/>
  <c r="H24" i="8" s="1"/>
  <c r="I24" i="8" s="1"/>
  <c r="B26" i="8"/>
  <c r="C26" i="8" s="1"/>
  <c r="A26" i="8" s="1"/>
  <c r="A26" i="9" s="1"/>
  <c r="D25" i="8"/>
  <c r="E25" i="8" s="1"/>
  <c r="H23" i="8"/>
  <c r="I23" i="8" s="1"/>
  <c r="D27" i="2"/>
  <c r="I27" i="2"/>
  <c r="F23" i="9"/>
  <c r="G23" i="9" s="1"/>
  <c r="H22" i="9"/>
  <c r="D25" i="9"/>
  <c r="E25" i="9"/>
  <c r="K27" i="2"/>
  <c r="K28" i="2" s="1"/>
  <c r="P25" i="2"/>
  <c r="V25" i="2"/>
  <c r="E25" i="2"/>
  <c r="Z25" i="2"/>
  <c r="AB25" i="2"/>
  <c r="L25" i="2"/>
  <c r="N25" i="2"/>
  <c r="R25" i="2"/>
  <c r="X25" i="2"/>
  <c r="T25" i="2"/>
  <c r="AD25" i="2"/>
  <c r="J25" i="2"/>
  <c r="D19" i="7"/>
  <c r="C26" i="2" s="1"/>
  <c r="E19" i="7"/>
  <c r="F19" i="7" s="1"/>
  <c r="G19" i="7" s="1"/>
  <c r="B19" i="7"/>
  <c r="A29" i="2"/>
  <c r="AA28" i="2"/>
  <c r="W28" i="2"/>
  <c r="S28" i="2"/>
  <c r="O28" i="2"/>
  <c r="AC28" i="2"/>
  <c r="U28" i="2"/>
  <c r="M28" i="2"/>
  <c r="B28" i="2"/>
  <c r="C21" i="7" s="1"/>
  <c r="Q28" i="2"/>
  <c r="Y28" i="2"/>
  <c r="A20" i="7"/>
  <c r="B27" i="4"/>
  <c r="C27" i="4" s="1"/>
  <c r="A28" i="4"/>
  <c r="D26" i="4" l="1"/>
  <c r="F26" i="4" s="1"/>
  <c r="H26" i="4" s="1"/>
  <c r="J26" i="4" s="1"/>
  <c r="F25" i="4"/>
  <c r="H25" i="4" s="1"/>
  <c r="J25" i="4" s="1"/>
  <c r="K24" i="4"/>
  <c r="F25" i="8"/>
  <c r="G25" i="8" s="1"/>
  <c r="H25" i="8" s="1"/>
  <c r="I25" i="8" s="1"/>
  <c r="B27" i="8"/>
  <c r="D26" i="8"/>
  <c r="E26" i="8" s="1"/>
  <c r="B26" i="9"/>
  <c r="E26" i="9" s="1"/>
  <c r="D28" i="2"/>
  <c r="E25" i="4"/>
  <c r="G25" i="4" s="1"/>
  <c r="I25" i="4" s="1"/>
  <c r="F24" i="9"/>
  <c r="G24" i="9" s="1"/>
  <c r="H23" i="9"/>
  <c r="V26" i="2"/>
  <c r="AB26" i="2"/>
  <c r="P26" i="2"/>
  <c r="X26" i="2"/>
  <c r="J26" i="2"/>
  <c r="R26" i="2"/>
  <c r="T26" i="2"/>
  <c r="AD26" i="2"/>
  <c r="N26" i="2"/>
  <c r="L26" i="2"/>
  <c r="Z26" i="2"/>
  <c r="E26" i="2"/>
  <c r="I28" i="2"/>
  <c r="A21" i="7"/>
  <c r="B28" i="4"/>
  <c r="C28" i="4" s="1"/>
  <c r="A29" i="4"/>
  <c r="E20" i="7"/>
  <c r="F20" i="7" s="1"/>
  <c r="G20" i="7" s="1"/>
  <c r="D20" i="7"/>
  <c r="C27" i="2" s="1"/>
  <c r="B20" i="7"/>
  <c r="AC29" i="2"/>
  <c r="Y29" i="2"/>
  <c r="U29" i="2"/>
  <c r="Q29" i="2"/>
  <c r="M29" i="2"/>
  <c r="B29" i="2"/>
  <c r="C22" i="7" s="1"/>
  <c r="AA29" i="2"/>
  <c r="S29" i="2"/>
  <c r="K29" i="2"/>
  <c r="W29" i="2"/>
  <c r="A30" i="2"/>
  <c r="O29" i="2"/>
  <c r="D27" i="4" l="1"/>
  <c r="E26" i="4" s="1"/>
  <c r="G26" i="4" s="1"/>
  <c r="I26" i="4" s="1"/>
  <c r="D26" i="9"/>
  <c r="C26" i="9"/>
  <c r="F26" i="8"/>
  <c r="G26" i="8" s="1"/>
  <c r="B28" i="8"/>
  <c r="C28" i="8" s="1"/>
  <c r="A28" i="8" s="1"/>
  <c r="A28" i="9" s="1"/>
  <c r="D27" i="8"/>
  <c r="E27" i="8" s="1"/>
  <c r="C27" i="8"/>
  <c r="A27" i="8" s="1"/>
  <c r="A27" i="9" s="1"/>
  <c r="B27" i="9"/>
  <c r="D27" i="9" s="1"/>
  <c r="D29" i="2"/>
  <c r="D30" i="2" s="1"/>
  <c r="F25" i="9"/>
  <c r="G25" i="9" s="1"/>
  <c r="H24" i="9"/>
  <c r="I29" i="2"/>
  <c r="I30" i="2" s="1"/>
  <c r="V27" i="2"/>
  <c r="X27" i="2"/>
  <c r="N27" i="2"/>
  <c r="E27" i="2"/>
  <c r="J27" i="2"/>
  <c r="R27" i="2"/>
  <c r="P27" i="2"/>
  <c r="T27" i="2"/>
  <c r="AD27" i="2"/>
  <c r="AB27" i="2"/>
  <c r="Z27" i="2"/>
  <c r="L27" i="2"/>
  <c r="K26" i="4"/>
  <c r="K25" i="4"/>
  <c r="B21" i="7"/>
  <c r="E21" i="7"/>
  <c r="F21" i="7" s="1"/>
  <c r="G21" i="7" s="1"/>
  <c r="D21" i="7"/>
  <c r="C28" i="2" s="1"/>
  <c r="AC30" i="2"/>
  <c r="Y30" i="2"/>
  <c r="U30" i="2"/>
  <c r="Q30" i="2"/>
  <c r="M30" i="2"/>
  <c r="B30" i="2"/>
  <c r="C23" i="7" s="1"/>
  <c r="A31" i="2"/>
  <c r="W30" i="2"/>
  <c r="O30" i="2"/>
  <c r="AA30" i="2"/>
  <c r="S30" i="2"/>
  <c r="K30" i="2"/>
  <c r="A22" i="7"/>
  <c r="A30" i="4"/>
  <c r="B29" i="4"/>
  <c r="C29" i="4" s="1"/>
  <c r="D28" i="4" l="1"/>
  <c r="F28" i="4" s="1"/>
  <c r="H28" i="4" s="1"/>
  <c r="J28" i="4" s="1"/>
  <c r="F27" i="4"/>
  <c r="H27" i="4" s="1"/>
  <c r="J27" i="4" s="1"/>
  <c r="B28" i="9"/>
  <c r="E28" i="9" s="1"/>
  <c r="E27" i="9"/>
  <c r="C27" i="9"/>
  <c r="F27" i="8"/>
  <c r="G27" i="8" s="1"/>
  <c r="B29" i="8"/>
  <c r="D28" i="8"/>
  <c r="E28" i="8" s="1"/>
  <c r="F26" i="9"/>
  <c r="G26" i="9" s="1"/>
  <c r="H25" i="9"/>
  <c r="E27" i="4"/>
  <c r="G27" i="4" s="1"/>
  <c r="I27" i="4" s="1"/>
  <c r="X28" i="2"/>
  <c r="E28" i="2"/>
  <c r="AD28" i="2"/>
  <c r="R28" i="2"/>
  <c r="P28" i="2"/>
  <c r="N28" i="2"/>
  <c r="J28" i="2"/>
  <c r="L28" i="2"/>
  <c r="T28" i="2"/>
  <c r="V28" i="2"/>
  <c r="Z28" i="2"/>
  <c r="AB28" i="2"/>
  <c r="H26" i="8"/>
  <c r="I26" i="8" s="1"/>
  <c r="A23" i="7"/>
  <c r="B30" i="4"/>
  <c r="C30" i="4" s="1"/>
  <c r="A31" i="4"/>
  <c r="A32" i="2"/>
  <c r="AA31" i="2"/>
  <c r="W31" i="2"/>
  <c r="S31" i="2"/>
  <c r="O31" i="2"/>
  <c r="K31" i="2"/>
  <c r="D31" i="2"/>
  <c r="AC31" i="2"/>
  <c r="U31" i="2"/>
  <c r="M31" i="2"/>
  <c r="B31" i="2"/>
  <c r="C24" i="7" s="1"/>
  <c r="Q31" i="2"/>
  <c r="Y31" i="2"/>
  <c r="I31" i="2"/>
  <c r="B22" i="7"/>
  <c r="E22" i="7"/>
  <c r="F22" i="7" s="1"/>
  <c r="G22" i="7" s="1"/>
  <c r="D22" i="7"/>
  <c r="C29" i="2" s="1"/>
  <c r="D29" i="4" l="1"/>
  <c r="E28" i="4" s="1"/>
  <c r="G28" i="4" s="1"/>
  <c r="I28" i="4" s="1"/>
  <c r="K27" i="4"/>
  <c r="C28" i="9"/>
  <c r="D28" i="9"/>
  <c r="F28" i="8"/>
  <c r="G28" i="8" s="1"/>
  <c r="B30" i="8"/>
  <c r="C30" i="8" s="1"/>
  <c r="A30" i="8" s="1"/>
  <c r="A30" i="9" s="1"/>
  <c r="D29" i="8"/>
  <c r="E29" i="8" s="1"/>
  <c r="C29" i="8"/>
  <c r="A29" i="8" s="1"/>
  <c r="A29" i="9" s="1"/>
  <c r="C29" i="9" s="1"/>
  <c r="B29" i="9"/>
  <c r="D29" i="9" s="1"/>
  <c r="H27" i="8"/>
  <c r="I27" i="8" s="1"/>
  <c r="F27" i="9"/>
  <c r="G27" i="9" s="1"/>
  <c r="H26" i="9"/>
  <c r="K28" i="4"/>
  <c r="X29" i="2"/>
  <c r="E29" i="2"/>
  <c r="Z29" i="2"/>
  <c r="N29" i="2"/>
  <c r="P29" i="2"/>
  <c r="AB29" i="2"/>
  <c r="V29" i="2"/>
  <c r="T29" i="2"/>
  <c r="R29" i="2"/>
  <c r="AD29" i="2"/>
  <c r="J29" i="2"/>
  <c r="L29" i="2"/>
  <c r="A33" i="2"/>
  <c r="AA32" i="2"/>
  <c r="W32" i="2"/>
  <c r="S32" i="2"/>
  <c r="O32" i="2"/>
  <c r="K32" i="2"/>
  <c r="D32" i="2"/>
  <c r="Y32" i="2"/>
  <c r="Q32" i="2"/>
  <c r="I32" i="2"/>
  <c r="B32" i="2"/>
  <c r="C25" i="7" s="1"/>
  <c r="AC32" i="2"/>
  <c r="M32" i="2"/>
  <c r="U32" i="2"/>
  <c r="A24" i="7"/>
  <c r="B31" i="4"/>
  <c r="C31" i="4" s="1"/>
  <c r="A32" i="4"/>
  <c r="D23" i="7"/>
  <c r="C30" i="2" s="1"/>
  <c r="B23" i="7"/>
  <c r="E23" i="7"/>
  <c r="F23" i="7" s="1"/>
  <c r="G23" i="7" s="1"/>
  <c r="E29" i="9" l="1"/>
  <c r="D30" i="4"/>
  <c r="E29" i="4" s="1"/>
  <c r="G29" i="4" s="1"/>
  <c r="I29" i="4" s="1"/>
  <c r="F29" i="4"/>
  <c r="H29" i="4" s="1"/>
  <c r="J29" i="4" s="1"/>
  <c r="F29" i="8"/>
  <c r="G29" i="8" s="1"/>
  <c r="H29" i="8" s="1"/>
  <c r="B31" i="8"/>
  <c r="B31" i="9" s="1"/>
  <c r="D30" i="8"/>
  <c r="E30" i="8" s="1"/>
  <c r="B30" i="9"/>
  <c r="C30" i="9" s="1"/>
  <c r="H28" i="8"/>
  <c r="I28" i="8" s="1"/>
  <c r="F28" i="9"/>
  <c r="G28" i="9" s="1"/>
  <c r="H27" i="9"/>
  <c r="R30" i="2"/>
  <c r="P30" i="2"/>
  <c r="T30" i="2"/>
  <c r="V30" i="2"/>
  <c r="X30" i="2"/>
  <c r="AD30" i="2"/>
  <c r="N30" i="2"/>
  <c r="E30" i="2"/>
  <c r="Z30" i="2"/>
  <c r="J30" i="2"/>
  <c r="AB30" i="2"/>
  <c r="L30" i="2"/>
  <c r="AC33" i="2"/>
  <c r="Y33" i="2"/>
  <c r="U33" i="2"/>
  <c r="Q33" i="2"/>
  <c r="M33" i="2"/>
  <c r="I33" i="2"/>
  <c r="B33" i="2"/>
  <c r="C26" i="7" s="1"/>
  <c r="A34" i="2"/>
  <c r="W33" i="2"/>
  <c r="O33" i="2"/>
  <c r="D33" i="2"/>
  <c r="AA33" i="2"/>
  <c r="S33" i="2"/>
  <c r="K33" i="2"/>
  <c r="A25" i="7"/>
  <c r="B32" i="4"/>
  <c r="C32" i="4" s="1"/>
  <c r="A33" i="4"/>
  <c r="E24" i="7"/>
  <c r="F24" i="7" s="1"/>
  <c r="G24" i="7" s="1"/>
  <c r="D24" i="7"/>
  <c r="C31" i="2" s="1"/>
  <c r="B24" i="7"/>
  <c r="D31" i="4" l="1"/>
  <c r="E30" i="4" s="1"/>
  <c r="G30" i="4" s="1"/>
  <c r="I30" i="4" s="1"/>
  <c r="K29" i="4"/>
  <c r="F30" i="4"/>
  <c r="H30" i="4" s="1"/>
  <c r="J30" i="4" s="1"/>
  <c r="C31" i="8"/>
  <c r="A31" i="8" s="1"/>
  <c r="A31" i="9" s="1"/>
  <c r="C31" i="9" s="1"/>
  <c r="E30" i="9"/>
  <c r="D30" i="9"/>
  <c r="F30" i="8"/>
  <c r="G30" i="8" s="1"/>
  <c r="H30" i="8" s="1"/>
  <c r="I30" i="8" s="1"/>
  <c r="B32" i="8"/>
  <c r="C32" i="8" s="1"/>
  <c r="A32" i="8" s="1"/>
  <c r="A32" i="9" s="1"/>
  <c r="D31" i="8"/>
  <c r="E31" i="8" s="1"/>
  <c r="D31" i="9"/>
  <c r="E31" i="9"/>
  <c r="F29" i="9"/>
  <c r="G29" i="9" s="1"/>
  <c r="H28" i="9"/>
  <c r="R31" i="2"/>
  <c r="AB31" i="2"/>
  <c r="E31" i="2"/>
  <c r="AD31" i="2"/>
  <c r="N31" i="2"/>
  <c r="T31" i="2"/>
  <c r="P31" i="2"/>
  <c r="Z31" i="2"/>
  <c r="J31" i="2"/>
  <c r="L31" i="2"/>
  <c r="V31" i="2"/>
  <c r="X31" i="2"/>
  <c r="B25" i="7"/>
  <c r="E25" i="7"/>
  <c r="F25" i="7" s="1"/>
  <c r="G25" i="7" s="1"/>
  <c r="D25" i="7"/>
  <c r="C32" i="2" s="1"/>
  <c r="A26" i="7"/>
  <c r="B33" i="4"/>
  <c r="C33" i="4" s="1"/>
  <c r="A34" i="4"/>
  <c r="AC34" i="2"/>
  <c r="Y34" i="2"/>
  <c r="U34" i="2"/>
  <c r="Q34" i="2"/>
  <c r="M34" i="2"/>
  <c r="I34" i="2"/>
  <c r="B34" i="2"/>
  <c r="C27" i="7" s="1"/>
  <c r="AA34" i="2"/>
  <c r="S34" i="2"/>
  <c r="K34" i="2"/>
  <c r="O34" i="2"/>
  <c r="D34" i="2"/>
  <c r="W34" i="2"/>
  <c r="A35" i="2"/>
  <c r="I29" i="8"/>
  <c r="F31" i="4" l="1"/>
  <c r="H31" i="4" s="1"/>
  <c r="J31" i="4" s="1"/>
  <c r="D32" i="4"/>
  <c r="E31" i="4" s="1"/>
  <c r="G31" i="4" s="1"/>
  <c r="I31" i="4" s="1"/>
  <c r="K30" i="4"/>
  <c r="B32" i="9"/>
  <c r="E32" i="9" s="1"/>
  <c r="F31" i="8"/>
  <c r="G31" i="8" s="1"/>
  <c r="H31" i="8" s="1"/>
  <c r="B33" i="8"/>
  <c r="C33" i="8" s="1"/>
  <c r="A33" i="8" s="1"/>
  <c r="A33" i="9" s="1"/>
  <c r="D32" i="8"/>
  <c r="E32" i="8" s="1"/>
  <c r="F30" i="9"/>
  <c r="G30" i="9" s="1"/>
  <c r="H29" i="9"/>
  <c r="AB32" i="2"/>
  <c r="L32" i="2"/>
  <c r="X32" i="2"/>
  <c r="E32" i="2"/>
  <c r="Z32" i="2"/>
  <c r="V32" i="2"/>
  <c r="T32" i="2"/>
  <c r="R32" i="2"/>
  <c r="N32" i="2"/>
  <c r="P32" i="2"/>
  <c r="J32" i="2"/>
  <c r="AD32" i="2"/>
  <c r="A27" i="7"/>
  <c r="B34" i="4"/>
  <c r="C34" i="4" s="1"/>
  <c r="A35" i="4"/>
  <c r="B26" i="7"/>
  <c r="E26" i="7"/>
  <c r="F26" i="7" s="1"/>
  <c r="G26" i="7" s="1"/>
  <c r="D26" i="7"/>
  <c r="C33" i="2" s="1"/>
  <c r="A36" i="2"/>
  <c r="AA35" i="2"/>
  <c r="W35" i="2"/>
  <c r="S35" i="2"/>
  <c r="O35" i="2"/>
  <c r="K35" i="2"/>
  <c r="D35" i="2"/>
  <c r="Y35" i="2"/>
  <c r="Q35" i="2"/>
  <c r="I35" i="2"/>
  <c r="U35" i="2"/>
  <c r="M35" i="2"/>
  <c r="AC35" i="2"/>
  <c r="B35" i="2"/>
  <c r="C28" i="7" s="1"/>
  <c r="F32" i="4" l="1"/>
  <c r="H32" i="4" s="1"/>
  <c r="J32" i="4" s="1"/>
  <c r="D33" i="4"/>
  <c r="F33" i="4" s="1"/>
  <c r="H33" i="4" s="1"/>
  <c r="J33" i="4" s="1"/>
  <c r="C32" i="9"/>
  <c r="D32" i="9"/>
  <c r="B34" i="8"/>
  <c r="B34" i="9" s="1"/>
  <c r="D33" i="8"/>
  <c r="E33" i="8" s="1"/>
  <c r="B33" i="9"/>
  <c r="E33" i="9" s="1"/>
  <c r="F32" i="8"/>
  <c r="G32" i="8" s="1"/>
  <c r="F31" i="9"/>
  <c r="H30" i="9"/>
  <c r="E32" i="4"/>
  <c r="G32" i="4" s="1"/>
  <c r="I32" i="4" s="1"/>
  <c r="K31" i="4"/>
  <c r="T33" i="2"/>
  <c r="AD33" i="2"/>
  <c r="R33" i="2"/>
  <c r="L33" i="2"/>
  <c r="J33" i="2"/>
  <c r="P33" i="2"/>
  <c r="V33" i="2"/>
  <c r="X33" i="2"/>
  <c r="E33" i="2"/>
  <c r="AB33" i="2"/>
  <c r="N33" i="2"/>
  <c r="Z33" i="2"/>
  <c r="A37" i="2"/>
  <c r="AA36" i="2"/>
  <c r="W36" i="2"/>
  <c r="S36" i="2"/>
  <c r="O36" i="2"/>
  <c r="K36" i="2"/>
  <c r="D36" i="2"/>
  <c r="AC36" i="2"/>
  <c r="U36" i="2"/>
  <c r="M36" i="2"/>
  <c r="B36" i="2"/>
  <c r="C29" i="7" s="1"/>
  <c r="Y36" i="2"/>
  <c r="Q36" i="2"/>
  <c r="I36" i="2"/>
  <c r="D27" i="7"/>
  <c r="C34" i="2" s="1"/>
  <c r="E27" i="7"/>
  <c r="F27" i="7" s="1"/>
  <c r="G27" i="7" s="1"/>
  <c r="B27" i="7"/>
  <c r="A28" i="7"/>
  <c r="B35" i="4"/>
  <c r="C35" i="4" s="1"/>
  <c r="A36" i="4"/>
  <c r="I31" i="8"/>
  <c r="K32" i="4" l="1"/>
  <c r="D34" i="4"/>
  <c r="E33" i="4" s="1"/>
  <c r="G33" i="4" s="1"/>
  <c r="I33" i="4" s="1"/>
  <c r="C34" i="8"/>
  <c r="A34" i="8" s="1"/>
  <c r="A34" i="9" s="1"/>
  <c r="C34" i="9" s="1"/>
  <c r="D33" i="9"/>
  <c r="F33" i="8"/>
  <c r="G33" i="8" s="1"/>
  <c r="H33" i="8" s="1"/>
  <c r="C33" i="9"/>
  <c r="B35" i="8"/>
  <c r="D34" i="8"/>
  <c r="E34" i="8" s="1"/>
  <c r="H32" i="8"/>
  <c r="I32" i="8" s="1"/>
  <c r="G31" i="9"/>
  <c r="H31" i="9" s="1"/>
  <c r="F32" i="9"/>
  <c r="E34" i="9"/>
  <c r="D34" i="9"/>
  <c r="K33" i="4"/>
  <c r="V34" i="2"/>
  <c r="AB34" i="2"/>
  <c r="P34" i="2"/>
  <c r="Z34" i="2"/>
  <c r="J34" i="2"/>
  <c r="E34" i="2"/>
  <c r="R34" i="2"/>
  <c r="T34" i="2"/>
  <c r="AD34" i="2"/>
  <c r="L34" i="2"/>
  <c r="X34" i="2"/>
  <c r="N34" i="2"/>
  <c r="D35" i="4"/>
  <c r="E34" i="4" s="1"/>
  <c r="G34" i="4" s="1"/>
  <c r="I34" i="4" s="1"/>
  <c r="F34" i="4"/>
  <c r="A29" i="7"/>
  <c r="A37" i="4"/>
  <c r="B36" i="4"/>
  <c r="C36" i="4" s="1"/>
  <c r="E28" i="7"/>
  <c r="F28" i="7" s="1"/>
  <c r="G28" i="7" s="1"/>
  <c r="D28" i="7"/>
  <c r="C35" i="2" s="1"/>
  <c r="B28" i="7"/>
  <c r="AC37" i="2"/>
  <c r="Y37" i="2"/>
  <c r="U37" i="2"/>
  <c r="Q37" i="2"/>
  <c r="M37" i="2"/>
  <c r="I37" i="2"/>
  <c r="B37" i="2"/>
  <c r="C30" i="7" s="1"/>
  <c r="AA37" i="2"/>
  <c r="S37" i="2"/>
  <c r="K37" i="2"/>
  <c r="A38" i="2"/>
  <c r="O37" i="2"/>
  <c r="W37" i="2"/>
  <c r="D37" i="2"/>
  <c r="F34" i="8" l="1"/>
  <c r="G34" i="8" s="1"/>
  <c r="B36" i="8"/>
  <c r="C36" i="8" s="1"/>
  <c r="A36" i="8" s="1"/>
  <c r="A36" i="9" s="1"/>
  <c r="D35" i="8"/>
  <c r="E35" i="8" s="1"/>
  <c r="C35" i="8"/>
  <c r="A35" i="8" s="1"/>
  <c r="A35" i="9" s="1"/>
  <c r="B35" i="9"/>
  <c r="E35" i="9" s="1"/>
  <c r="G32" i="9"/>
  <c r="H32" i="9" s="1"/>
  <c r="F33" i="9"/>
  <c r="AD35" i="2"/>
  <c r="N35" i="2"/>
  <c r="E35" i="2"/>
  <c r="AB35" i="2"/>
  <c r="R35" i="2"/>
  <c r="Z35" i="2"/>
  <c r="J35" i="2"/>
  <c r="T35" i="2"/>
  <c r="P35" i="2"/>
  <c r="V35" i="2"/>
  <c r="X35" i="2"/>
  <c r="L35" i="2"/>
  <c r="H34" i="4"/>
  <c r="J34" i="4" s="1"/>
  <c r="F35" i="4"/>
  <c r="D36" i="4"/>
  <c r="E35" i="4" s="1"/>
  <c r="G35" i="4" s="1"/>
  <c r="I35" i="4" s="1"/>
  <c r="AC38" i="2"/>
  <c r="Y38" i="2"/>
  <c r="U38" i="2"/>
  <c r="Q38" i="2"/>
  <c r="M38" i="2"/>
  <c r="I38" i="2"/>
  <c r="B38" i="2"/>
  <c r="C31" i="7" s="1"/>
  <c r="A39" i="2"/>
  <c r="W38" i="2"/>
  <c r="O38" i="2"/>
  <c r="D38" i="2"/>
  <c r="AA38" i="2"/>
  <c r="K38" i="2"/>
  <c r="S38" i="2"/>
  <c r="A30" i="7"/>
  <c r="B37" i="4"/>
  <c r="C37" i="4" s="1"/>
  <c r="A38" i="4"/>
  <c r="B29" i="7"/>
  <c r="E29" i="7"/>
  <c r="F29" i="7" s="1"/>
  <c r="G29" i="7" s="1"/>
  <c r="D29" i="7"/>
  <c r="C36" i="2" s="1"/>
  <c r="I33" i="8"/>
  <c r="D35" i="9" l="1"/>
  <c r="C35" i="9"/>
  <c r="F35" i="8"/>
  <c r="G35" i="8" s="1"/>
  <c r="H35" i="8" s="1"/>
  <c r="B37" i="8"/>
  <c r="C37" i="8" s="1"/>
  <c r="A37" i="8" s="1"/>
  <c r="A37" i="9" s="1"/>
  <c r="D36" i="8"/>
  <c r="E36" i="8" s="1"/>
  <c r="B36" i="9"/>
  <c r="D36" i="9" s="1"/>
  <c r="H34" i="8"/>
  <c r="I34" i="8" s="1"/>
  <c r="G33" i="9"/>
  <c r="H33" i="9" s="1"/>
  <c r="F34" i="9"/>
  <c r="F36" i="4"/>
  <c r="H36" i="4" s="1"/>
  <c r="K34" i="4"/>
  <c r="P36" i="2"/>
  <c r="N36" i="2"/>
  <c r="R36" i="2"/>
  <c r="AB36" i="2"/>
  <c r="L36" i="2"/>
  <c r="J36" i="2"/>
  <c r="X36" i="2"/>
  <c r="E36" i="2"/>
  <c r="AD36" i="2"/>
  <c r="Z36" i="2"/>
  <c r="T36" i="2"/>
  <c r="V36" i="2"/>
  <c r="D37" i="4"/>
  <c r="F37" i="4" s="1"/>
  <c r="H35" i="4"/>
  <c r="J35" i="4" s="1"/>
  <c r="A40" i="2"/>
  <c r="AA39" i="2"/>
  <c r="W39" i="2"/>
  <c r="S39" i="2"/>
  <c r="O39" i="2"/>
  <c r="K39" i="2"/>
  <c r="D39" i="2"/>
  <c r="AC39" i="2"/>
  <c r="U39" i="2"/>
  <c r="M39" i="2"/>
  <c r="B39" i="2"/>
  <c r="C32" i="7" s="1"/>
  <c r="Y39" i="2"/>
  <c r="I39" i="2"/>
  <c r="Q39" i="2"/>
  <c r="A31" i="7"/>
  <c r="B38" i="4"/>
  <c r="C38" i="4" s="1"/>
  <c r="A39" i="4"/>
  <c r="B30" i="7"/>
  <c r="E30" i="7"/>
  <c r="F30" i="7" s="1"/>
  <c r="G30" i="7" s="1"/>
  <c r="D30" i="7"/>
  <c r="C37" i="2" s="1"/>
  <c r="C36" i="9" l="1"/>
  <c r="E36" i="9"/>
  <c r="F36" i="8"/>
  <c r="G36" i="8" s="1"/>
  <c r="H36" i="8" s="1"/>
  <c r="I36" i="8" s="1"/>
  <c r="B38" i="8"/>
  <c r="B38" i="9" s="1"/>
  <c r="D37" i="8"/>
  <c r="E37" i="8" s="1"/>
  <c r="B37" i="9"/>
  <c r="C37" i="9" s="1"/>
  <c r="G34" i="9"/>
  <c r="H34" i="9" s="1"/>
  <c r="F35" i="9"/>
  <c r="E36" i="4"/>
  <c r="G36" i="4" s="1"/>
  <c r="I36" i="4" s="1"/>
  <c r="J36" i="4"/>
  <c r="K36" i="4" s="1"/>
  <c r="D38" i="4"/>
  <c r="E37" i="4" s="1"/>
  <c r="G37" i="4" s="1"/>
  <c r="I37" i="4" s="1"/>
  <c r="H37" i="4"/>
  <c r="J37" i="4" s="1"/>
  <c r="P37" i="2"/>
  <c r="J37" i="2"/>
  <c r="N37" i="2"/>
  <c r="AB37" i="2"/>
  <c r="L37" i="2"/>
  <c r="AD37" i="2"/>
  <c r="X37" i="2"/>
  <c r="E37" i="2"/>
  <c r="Z37" i="2"/>
  <c r="V37" i="2"/>
  <c r="T37" i="2"/>
  <c r="R37" i="2"/>
  <c r="K35" i="4"/>
  <c r="D31" i="7"/>
  <c r="C38" i="2" s="1"/>
  <c r="B31" i="7"/>
  <c r="E31" i="7"/>
  <c r="F31" i="7" s="1"/>
  <c r="G31" i="7" s="1"/>
  <c r="A32" i="7"/>
  <c r="A40" i="4"/>
  <c r="B39" i="4"/>
  <c r="C39" i="4" s="1"/>
  <c r="A41" i="2"/>
  <c r="AA40" i="2"/>
  <c r="W40" i="2"/>
  <c r="S40" i="2"/>
  <c r="O40" i="2"/>
  <c r="K40" i="2"/>
  <c r="D40" i="2"/>
  <c r="Y40" i="2"/>
  <c r="Q40" i="2"/>
  <c r="I40" i="2"/>
  <c r="M40" i="2"/>
  <c r="B40" i="2"/>
  <c r="C33" i="7" s="1"/>
  <c r="U40" i="2"/>
  <c r="AC40" i="2"/>
  <c r="I35" i="8"/>
  <c r="E37" i="9" l="1"/>
  <c r="D37" i="9"/>
  <c r="C38" i="8"/>
  <c r="A38" i="8" s="1"/>
  <c r="A38" i="9" s="1"/>
  <c r="C38" i="9" s="1"/>
  <c r="F37" i="8"/>
  <c r="G37" i="8" s="1"/>
  <c r="H37" i="8" s="1"/>
  <c r="B39" i="8"/>
  <c r="B39" i="9" s="1"/>
  <c r="D38" i="8"/>
  <c r="E38" i="8" s="1"/>
  <c r="G35" i="9"/>
  <c r="H35" i="9" s="1"/>
  <c r="F36" i="9"/>
  <c r="D38" i="9"/>
  <c r="E38" i="9"/>
  <c r="F38" i="4"/>
  <c r="H38" i="4" s="1"/>
  <c r="J38" i="4" s="1"/>
  <c r="D39" i="4"/>
  <c r="F39" i="4" s="1"/>
  <c r="K37" i="4"/>
  <c r="R38" i="2"/>
  <c r="P38" i="2"/>
  <c r="L38" i="2"/>
  <c r="AD38" i="2"/>
  <c r="N38" i="2"/>
  <c r="E38" i="2"/>
  <c r="Z38" i="2"/>
  <c r="J38" i="2"/>
  <c r="T38" i="2"/>
  <c r="X38" i="2"/>
  <c r="AB38" i="2"/>
  <c r="V38" i="2"/>
  <c r="E32" i="7"/>
  <c r="F32" i="7" s="1"/>
  <c r="G32" i="7" s="1"/>
  <c r="D32" i="7"/>
  <c r="C39" i="2" s="1"/>
  <c r="B32" i="7"/>
  <c r="AC41" i="2"/>
  <c r="Y41" i="2"/>
  <c r="U41" i="2"/>
  <c r="Q41" i="2"/>
  <c r="M41" i="2"/>
  <c r="I41" i="2"/>
  <c r="B41" i="2"/>
  <c r="C34" i="7" s="1"/>
  <c r="A42" i="2"/>
  <c r="W41" i="2"/>
  <c r="O41" i="2"/>
  <c r="D41" i="2"/>
  <c r="AA41" i="2"/>
  <c r="K41" i="2"/>
  <c r="S41" i="2"/>
  <c r="A33" i="7"/>
  <c r="A41" i="4"/>
  <c r="B40" i="4"/>
  <c r="C40" i="4" s="1"/>
  <c r="C39" i="8" l="1"/>
  <c r="A39" i="8" s="1"/>
  <c r="A39" i="9" s="1"/>
  <c r="C39" i="9" s="1"/>
  <c r="F38" i="8"/>
  <c r="G38" i="8" s="1"/>
  <c r="H38" i="8" s="1"/>
  <c r="I38" i="8" s="1"/>
  <c r="B40" i="8"/>
  <c r="B40" i="9" s="1"/>
  <c r="D39" i="8"/>
  <c r="E39" i="8" s="1"/>
  <c r="G36" i="9"/>
  <c r="H36" i="9" s="1"/>
  <c r="F37" i="9"/>
  <c r="E39" i="9"/>
  <c r="D39" i="9"/>
  <c r="E38" i="4"/>
  <c r="G38" i="4" s="1"/>
  <c r="I38" i="4" s="1"/>
  <c r="D40" i="4"/>
  <c r="E39" i="4" s="1"/>
  <c r="G39" i="4" s="1"/>
  <c r="I39" i="4" s="1"/>
  <c r="K38" i="4"/>
  <c r="AD39" i="2"/>
  <c r="N39" i="2"/>
  <c r="T39" i="2"/>
  <c r="X39" i="2"/>
  <c r="L39" i="2"/>
  <c r="Z39" i="2"/>
  <c r="J39" i="2"/>
  <c r="E39" i="2"/>
  <c r="V39" i="2"/>
  <c r="R39" i="2"/>
  <c r="AB39" i="2"/>
  <c r="P39" i="2"/>
  <c r="H39" i="4"/>
  <c r="J39" i="4" s="1"/>
  <c r="B33" i="7"/>
  <c r="E33" i="7"/>
  <c r="F33" i="7" s="1"/>
  <c r="G33" i="7" s="1"/>
  <c r="D33" i="7"/>
  <c r="C40" i="2" s="1"/>
  <c r="AC42" i="2"/>
  <c r="Y42" i="2"/>
  <c r="U42" i="2"/>
  <c r="Q42" i="2"/>
  <c r="M42" i="2"/>
  <c r="I42" i="2"/>
  <c r="B42" i="2"/>
  <c r="C35" i="7" s="1"/>
  <c r="AA42" i="2"/>
  <c r="S42" i="2"/>
  <c r="K42" i="2"/>
  <c r="W42" i="2"/>
  <c r="O42" i="2"/>
  <c r="A43" i="2"/>
  <c r="D42" i="2"/>
  <c r="A34" i="7"/>
  <c r="A42" i="4"/>
  <c r="B41" i="4"/>
  <c r="C41" i="4" s="1"/>
  <c r="I37" i="8"/>
  <c r="C40" i="8" l="1"/>
  <c r="A40" i="8" s="1"/>
  <c r="A40" i="9" s="1"/>
  <c r="C40" i="9" s="1"/>
  <c r="F39" i="8"/>
  <c r="G39" i="8" s="1"/>
  <c r="H39" i="8" s="1"/>
  <c r="I39" i="8" s="1"/>
  <c r="B41" i="8"/>
  <c r="C41" i="8" s="1"/>
  <c r="A41" i="8" s="1"/>
  <c r="A41" i="9" s="1"/>
  <c r="D40" i="8"/>
  <c r="E40" i="8" s="1"/>
  <c r="G37" i="9"/>
  <c r="H37" i="9" s="1"/>
  <c r="F38" i="9"/>
  <c r="E40" i="9"/>
  <c r="D40" i="9"/>
  <c r="F40" i="4"/>
  <c r="H40" i="4" s="1"/>
  <c r="J40" i="4" s="1"/>
  <c r="D41" i="4"/>
  <c r="E40" i="4" s="1"/>
  <c r="G40" i="4" s="1"/>
  <c r="I40" i="4" s="1"/>
  <c r="P40" i="2"/>
  <c r="J40" i="2"/>
  <c r="AD40" i="2"/>
  <c r="N40" i="2"/>
  <c r="E40" i="2"/>
  <c r="Z40" i="2"/>
  <c r="T40" i="2"/>
  <c r="R40" i="2"/>
  <c r="AB40" i="2"/>
  <c r="L40" i="2"/>
  <c r="X40" i="2"/>
  <c r="V40" i="2"/>
  <c r="K39" i="4"/>
  <c r="B34" i="7"/>
  <c r="E34" i="7"/>
  <c r="F34" i="7" s="1"/>
  <c r="G34" i="7" s="1"/>
  <c r="D34" i="7"/>
  <c r="C41" i="2" s="1"/>
  <c r="A44" i="2"/>
  <c r="AA43" i="2"/>
  <c r="W43" i="2"/>
  <c r="S43" i="2"/>
  <c r="O43" i="2"/>
  <c r="K43" i="2"/>
  <c r="D43" i="2"/>
  <c r="Y43" i="2"/>
  <c r="Q43" i="2"/>
  <c r="I43" i="2"/>
  <c r="M43" i="2"/>
  <c r="AC43" i="2"/>
  <c r="U43" i="2"/>
  <c r="B43" i="2"/>
  <c r="C36" i="7" s="1"/>
  <c r="A35" i="7"/>
  <c r="A43" i="4"/>
  <c r="B42" i="4"/>
  <c r="C42" i="4" s="1"/>
  <c r="F40" i="8" l="1"/>
  <c r="G40" i="8" s="1"/>
  <c r="H40" i="8" s="1"/>
  <c r="B42" i="8"/>
  <c r="B42" i="9" s="1"/>
  <c r="D41" i="8"/>
  <c r="E41" i="8" s="1"/>
  <c r="B41" i="9"/>
  <c r="E41" i="9" s="1"/>
  <c r="G38" i="9"/>
  <c r="H38" i="9" s="1"/>
  <c r="F39" i="9"/>
  <c r="F41" i="4"/>
  <c r="H41" i="4" s="1"/>
  <c r="J41" i="4" s="1"/>
  <c r="X41" i="2"/>
  <c r="E41" i="2"/>
  <c r="R41" i="2"/>
  <c r="L41" i="2"/>
  <c r="T41" i="2"/>
  <c r="AD41" i="2"/>
  <c r="J41" i="2"/>
  <c r="P41" i="2"/>
  <c r="V41" i="2"/>
  <c r="Z41" i="2"/>
  <c r="AB41" i="2"/>
  <c r="N41" i="2"/>
  <c r="D42" i="4"/>
  <c r="E41" i="4" s="1"/>
  <c r="G41" i="4" s="1"/>
  <c r="I41" i="4" s="1"/>
  <c r="K40" i="4"/>
  <c r="A36" i="7"/>
  <c r="A44" i="4"/>
  <c r="B43" i="4"/>
  <c r="C43" i="4" s="1"/>
  <c r="D35" i="7"/>
  <c r="C42" i="2" s="1"/>
  <c r="E35" i="7"/>
  <c r="F35" i="7" s="1"/>
  <c r="G35" i="7" s="1"/>
  <c r="B35" i="7"/>
  <c r="A45" i="2"/>
  <c r="AA44" i="2"/>
  <c r="W44" i="2"/>
  <c r="S44" i="2"/>
  <c r="O44" i="2"/>
  <c r="K44" i="2"/>
  <c r="D44" i="2"/>
  <c r="AC44" i="2"/>
  <c r="U44" i="2"/>
  <c r="M44" i="2"/>
  <c r="B44" i="2"/>
  <c r="C37" i="7" s="1"/>
  <c r="Y44" i="2"/>
  <c r="I44" i="2"/>
  <c r="Q44" i="2"/>
  <c r="C41" i="9" l="1"/>
  <c r="C42" i="8"/>
  <c r="A42" i="8" s="1"/>
  <c r="A42" i="9" s="1"/>
  <c r="C42" i="9" s="1"/>
  <c r="D41" i="9"/>
  <c r="F41" i="8"/>
  <c r="G41" i="8" s="1"/>
  <c r="H41" i="8" s="1"/>
  <c r="B43" i="8"/>
  <c r="C43" i="8" s="1"/>
  <c r="A43" i="8" s="1"/>
  <c r="A43" i="9" s="1"/>
  <c r="D42" i="8"/>
  <c r="E42" i="8" s="1"/>
  <c r="G39" i="9"/>
  <c r="H39" i="9" s="1"/>
  <c r="F40" i="9"/>
  <c r="E42" i="9"/>
  <c r="D42" i="9"/>
  <c r="F42" i="4"/>
  <c r="H42" i="4" s="1"/>
  <c r="J42" i="4" s="1"/>
  <c r="K41" i="4"/>
  <c r="V42" i="2"/>
  <c r="AB42" i="2"/>
  <c r="E42" i="2"/>
  <c r="Z42" i="2"/>
  <c r="R42" i="2"/>
  <c r="T42" i="2"/>
  <c r="AD42" i="2"/>
  <c r="N42" i="2"/>
  <c r="L42" i="2"/>
  <c r="P42" i="2"/>
  <c r="J42" i="2"/>
  <c r="X42" i="2"/>
  <c r="D43" i="4"/>
  <c r="F43" i="4" s="1"/>
  <c r="AC45" i="2"/>
  <c r="Y45" i="2"/>
  <c r="U45" i="2"/>
  <c r="Q45" i="2"/>
  <c r="M45" i="2"/>
  <c r="I45" i="2"/>
  <c r="B45" i="2"/>
  <c r="C38" i="7" s="1"/>
  <c r="AA45" i="2"/>
  <c r="S45" i="2"/>
  <c r="K45" i="2"/>
  <c r="D45" i="2"/>
  <c r="A46" i="2"/>
  <c r="W45" i="2"/>
  <c r="O45" i="2"/>
  <c r="E36" i="7"/>
  <c r="F36" i="7" s="1"/>
  <c r="G36" i="7" s="1"/>
  <c r="D36" i="7"/>
  <c r="C43" i="2" s="1"/>
  <c r="B36" i="7"/>
  <c r="A37" i="7"/>
  <c r="A45" i="4"/>
  <c r="B44" i="4"/>
  <c r="C44" i="4" s="1"/>
  <c r="I40" i="8"/>
  <c r="F42" i="8" l="1"/>
  <c r="G42" i="8" s="1"/>
  <c r="H42" i="8" s="1"/>
  <c r="I42" i="8" s="1"/>
  <c r="B44" i="8"/>
  <c r="B44" i="9" s="1"/>
  <c r="D43" i="8"/>
  <c r="E43" i="8" s="1"/>
  <c r="B43" i="9"/>
  <c r="E43" i="9" s="1"/>
  <c r="G40" i="9"/>
  <c r="H40" i="9" s="1"/>
  <c r="F41" i="9"/>
  <c r="D43" i="9"/>
  <c r="E42" i="4"/>
  <c r="G42" i="4" s="1"/>
  <c r="I42" i="4" s="1"/>
  <c r="K42" i="4"/>
  <c r="V43" i="2"/>
  <c r="X43" i="2"/>
  <c r="P43" i="2"/>
  <c r="AD43" i="2"/>
  <c r="N43" i="2"/>
  <c r="E43" i="2"/>
  <c r="L43" i="2"/>
  <c r="Z43" i="2"/>
  <c r="J43" i="2"/>
  <c r="AB43" i="2"/>
  <c r="R43" i="2"/>
  <c r="T43" i="2"/>
  <c r="H43" i="4"/>
  <c r="J43" i="4" s="1"/>
  <c r="D44" i="4"/>
  <c r="E43" i="4" s="1"/>
  <c r="G43" i="4" s="1"/>
  <c r="I43" i="4" s="1"/>
  <c r="B37" i="7"/>
  <c r="E37" i="7"/>
  <c r="F37" i="7" s="1"/>
  <c r="G37" i="7" s="1"/>
  <c r="D37" i="7"/>
  <c r="C44" i="2" s="1"/>
  <c r="A38" i="7"/>
  <c r="A46" i="4"/>
  <c r="B45" i="4"/>
  <c r="C45" i="4" s="1"/>
  <c r="AC46" i="2"/>
  <c r="Y46" i="2"/>
  <c r="U46" i="2"/>
  <c r="Q46" i="2"/>
  <c r="M46" i="2"/>
  <c r="I46" i="2"/>
  <c r="B46" i="2"/>
  <c r="C39" i="7" s="1"/>
  <c r="A47" i="2"/>
  <c r="W46" i="2"/>
  <c r="O46" i="2"/>
  <c r="D46" i="2"/>
  <c r="K46" i="2"/>
  <c r="S46" i="2"/>
  <c r="AA46" i="2"/>
  <c r="I41" i="8"/>
  <c r="C44" i="8" l="1"/>
  <c r="A44" i="8" s="1"/>
  <c r="A44" i="9" s="1"/>
  <c r="C44" i="9" s="1"/>
  <c r="C43" i="9"/>
  <c r="F43" i="8"/>
  <c r="G43" i="8" s="1"/>
  <c r="H43" i="8" s="1"/>
  <c r="I43" i="8" s="1"/>
  <c r="B45" i="8"/>
  <c r="C45" i="8" s="1"/>
  <c r="A45" i="8" s="1"/>
  <c r="A45" i="9" s="1"/>
  <c r="D44" i="8"/>
  <c r="E44" i="8" s="1"/>
  <c r="G41" i="9"/>
  <c r="H41" i="9" s="1"/>
  <c r="F42" i="9"/>
  <c r="B45" i="9"/>
  <c r="E44" i="9"/>
  <c r="D44" i="9"/>
  <c r="X44" i="2"/>
  <c r="E44" i="2"/>
  <c r="AD44" i="2"/>
  <c r="Z44" i="2"/>
  <c r="R44" i="2"/>
  <c r="P44" i="2"/>
  <c r="J44" i="2"/>
  <c r="T44" i="2"/>
  <c r="V44" i="2"/>
  <c r="N44" i="2"/>
  <c r="AB44" i="2"/>
  <c r="L44" i="2"/>
  <c r="F44" i="4"/>
  <c r="D45" i="4"/>
  <c r="F45" i="4" s="1"/>
  <c r="K43" i="4"/>
  <c r="A48" i="2"/>
  <c r="AA47" i="2"/>
  <c r="W47" i="2"/>
  <c r="S47" i="2"/>
  <c r="O47" i="2"/>
  <c r="K47" i="2"/>
  <c r="D47" i="2"/>
  <c r="AC47" i="2"/>
  <c r="U47" i="2"/>
  <c r="M47" i="2"/>
  <c r="B47" i="2"/>
  <c r="C40" i="7" s="1"/>
  <c r="Y47" i="2"/>
  <c r="Q47" i="2"/>
  <c r="I47" i="2"/>
  <c r="A39" i="7"/>
  <c r="B46" i="4"/>
  <c r="C46" i="4" s="1"/>
  <c r="A47" i="4"/>
  <c r="B38" i="7"/>
  <c r="E38" i="7"/>
  <c r="F38" i="7" s="1"/>
  <c r="G38" i="7" s="1"/>
  <c r="D38" i="7"/>
  <c r="C45" i="2" s="1"/>
  <c r="F44" i="8" l="1"/>
  <c r="G44" i="8" s="1"/>
  <c r="H44" i="8" s="1"/>
  <c r="I44" i="8" s="1"/>
  <c r="B46" i="8"/>
  <c r="C46" i="8" s="1"/>
  <c r="A46" i="8" s="1"/>
  <c r="A46" i="9" s="1"/>
  <c r="D45" i="8"/>
  <c r="E45" i="8" s="1"/>
  <c r="G42" i="9"/>
  <c r="H42" i="9" s="1"/>
  <c r="F43" i="9"/>
  <c r="C45" i="9"/>
  <c r="E45" i="9"/>
  <c r="D45" i="9"/>
  <c r="E44" i="4"/>
  <c r="G44" i="4" s="1"/>
  <c r="I44" i="4" s="1"/>
  <c r="D46" i="4"/>
  <c r="E45" i="4" s="1"/>
  <c r="G45" i="4" s="1"/>
  <c r="I45" i="4" s="1"/>
  <c r="H45" i="4"/>
  <c r="J45" i="4" s="1"/>
  <c r="T45" i="2"/>
  <c r="R45" i="2"/>
  <c r="N45" i="2"/>
  <c r="X45" i="2"/>
  <c r="Z45" i="2"/>
  <c r="AD45" i="2"/>
  <c r="P45" i="2"/>
  <c r="J45" i="2"/>
  <c r="V45" i="2"/>
  <c r="AB45" i="2"/>
  <c r="L45" i="2"/>
  <c r="E45" i="2"/>
  <c r="H44" i="4"/>
  <c r="J44" i="4" s="1"/>
  <c r="A40" i="7"/>
  <c r="A48" i="4"/>
  <c r="B47" i="4"/>
  <c r="C47" i="4" s="1"/>
  <c r="D39" i="7"/>
  <c r="C46" i="2" s="1"/>
  <c r="B39" i="7"/>
  <c r="E39" i="7"/>
  <c r="F39" i="7" s="1"/>
  <c r="G39" i="7" s="1"/>
  <c r="A49" i="2"/>
  <c r="AA48" i="2"/>
  <c r="W48" i="2"/>
  <c r="S48" i="2"/>
  <c r="O48" i="2"/>
  <c r="K48" i="2"/>
  <c r="D48" i="2"/>
  <c r="Y48" i="2"/>
  <c r="Q48" i="2"/>
  <c r="I48" i="2"/>
  <c r="U48" i="2"/>
  <c r="M48" i="2"/>
  <c r="AC48" i="2"/>
  <c r="B48" i="2"/>
  <c r="C41" i="7" s="1"/>
  <c r="B46" i="9" l="1"/>
  <c r="C46" i="9" s="1"/>
  <c r="F45" i="8"/>
  <c r="G45" i="8" s="1"/>
  <c r="H45" i="8" s="1"/>
  <c r="B47" i="8"/>
  <c r="D46" i="8"/>
  <c r="E46" i="8" s="1"/>
  <c r="G43" i="9"/>
  <c r="H43" i="9" s="1"/>
  <c r="F44" i="9"/>
  <c r="B47" i="9"/>
  <c r="F46" i="4"/>
  <c r="H46" i="4" s="1"/>
  <c r="J46" i="4" s="1"/>
  <c r="Z46" i="2"/>
  <c r="J46" i="2"/>
  <c r="AB46" i="2"/>
  <c r="AD46" i="2"/>
  <c r="E46" i="2"/>
  <c r="V46" i="2"/>
  <c r="X46" i="2"/>
  <c r="T46" i="2"/>
  <c r="R46" i="2"/>
  <c r="P46" i="2"/>
  <c r="L46" i="2"/>
  <c r="N46" i="2"/>
  <c r="K44" i="4"/>
  <c r="K45" i="4"/>
  <c r="D47" i="4"/>
  <c r="E46" i="4" s="1"/>
  <c r="G46" i="4" s="1"/>
  <c r="I46" i="4" s="1"/>
  <c r="A41" i="7"/>
  <c r="A49" i="4"/>
  <c r="B48" i="4"/>
  <c r="C48" i="4" s="1"/>
  <c r="AC49" i="2"/>
  <c r="Y49" i="2"/>
  <c r="U49" i="2"/>
  <c r="Q49" i="2"/>
  <c r="M49" i="2"/>
  <c r="I49" i="2"/>
  <c r="B49" i="2"/>
  <c r="C42" i="7" s="1"/>
  <c r="A50" i="2"/>
  <c r="W49" i="2"/>
  <c r="O49" i="2"/>
  <c r="D49" i="2"/>
  <c r="AA49" i="2"/>
  <c r="S49" i="2"/>
  <c r="K49" i="2"/>
  <c r="E40" i="7"/>
  <c r="F40" i="7" s="1"/>
  <c r="G40" i="7" s="1"/>
  <c r="D40" i="7"/>
  <c r="C47" i="2" s="1"/>
  <c r="B40" i="7"/>
  <c r="C47" i="8"/>
  <c r="A47" i="8" s="1"/>
  <c r="A47" i="9" s="1"/>
  <c r="E46" i="9" l="1"/>
  <c r="D46" i="9"/>
  <c r="F46" i="8"/>
  <c r="G46" i="8" s="1"/>
  <c r="H46" i="8" s="1"/>
  <c r="I46" i="8" s="1"/>
  <c r="B48" i="8"/>
  <c r="D47" i="8"/>
  <c r="E47" i="8" s="1"/>
  <c r="G44" i="9"/>
  <c r="H44" i="9" s="1"/>
  <c r="F45" i="9"/>
  <c r="D47" i="9"/>
  <c r="E47" i="9"/>
  <c r="C47" i="9"/>
  <c r="D48" i="4"/>
  <c r="E47" i="4" s="1"/>
  <c r="G47" i="4" s="1"/>
  <c r="I47" i="4" s="1"/>
  <c r="K46" i="4"/>
  <c r="V47" i="2"/>
  <c r="AD47" i="2"/>
  <c r="N47" i="2"/>
  <c r="T47" i="2"/>
  <c r="X47" i="2"/>
  <c r="Z47" i="2"/>
  <c r="J47" i="2"/>
  <c r="L47" i="2"/>
  <c r="P47" i="2"/>
  <c r="E47" i="2"/>
  <c r="R47" i="2"/>
  <c r="AB47" i="2"/>
  <c r="F47" i="4"/>
  <c r="B49" i="4"/>
  <c r="C49" i="4" s="1"/>
  <c r="A42" i="7"/>
  <c r="A50" i="4"/>
  <c r="AC50" i="2"/>
  <c r="Y50" i="2"/>
  <c r="U50" i="2"/>
  <c r="Q50" i="2"/>
  <c r="M50" i="2"/>
  <c r="I50" i="2"/>
  <c r="B50" i="2"/>
  <c r="C43" i="7" s="1"/>
  <c r="AA50" i="2"/>
  <c r="S50" i="2"/>
  <c r="K50" i="2"/>
  <c r="A51" i="2"/>
  <c r="W50" i="2"/>
  <c r="D50" i="2"/>
  <c r="O50" i="2"/>
  <c r="B41" i="7"/>
  <c r="E41" i="7"/>
  <c r="F41" i="7" s="1"/>
  <c r="G41" i="7" s="1"/>
  <c r="D41" i="7"/>
  <c r="C48" i="2" s="1"/>
  <c r="I45" i="8"/>
  <c r="C48" i="8"/>
  <c r="A48" i="8" s="1"/>
  <c r="A48" i="9" s="1"/>
  <c r="F47" i="8" l="1"/>
  <c r="G47" i="8" s="1"/>
  <c r="H47" i="8" s="1"/>
  <c r="B49" i="8"/>
  <c r="D48" i="8"/>
  <c r="E48" i="8" s="1"/>
  <c r="B48" i="9"/>
  <c r="D48" i="9" s="1"/>
  <c r="G45" i="9"/>
  <c r="H45" i="9" s="1"/>
  <c r="F46" i="9"/>
  <c r="F48" i="4"/>
  <c r="H48" i="4" s="1"/>
  <c r="J48" i="4" s="1"/>
  <c r="D49" i="4"/>
  <c r="E48" i="4" s="1"/>
  <c r="G48" i="4" s="1"/>
  <c r="I48" i="4" s="1"/>
  <c r="P48" i="2"/>
  <c r="J48" i="2"/>
  <c r="AD48" i="2"/>
  <c r="AB48" i="2"/>
  <c r="L48" i="2"/>
  <c r="V48" i="2"/>
  <c r="R48" i="2"/>
  <c r="X48" i="2"/>
  <c r="E48" i="2"/>
  <c r="Z48" i="2"/>
  <c r="N48" i="2"/>
  <c r="T48" i="2"/>
  <c r="H47" i="4"/>
  <c r="J47" i="4" s="1"/>
  <c r="A43" i="7"/>
  <c r="A51" i="4"/>
  <c r="B50" i="4"/>
  <c r="C50" i="4" s="1"/>
  <c r="A52" i="2"/>
  <c r="AA51" i="2"/>
  <c r="W51" i="2"/>
  <c r="S51" i="2"/>
  <c r="O51" i="2"/>
  <c r="K51" i="2"/>
  <c r="D51" i="2"/>
  <c r="Y51" i="2"/>
  <c r="Q51" i="2"/>
  <c r="I51" i="2"/>
  <c r="AC51" i="2"/>
  <c r="U51" i="2"/>
  <c r="M51" i="2"/>
  <c r="B51" i="2"/>
  <c r="C44" i="7" s="1"/>
  <c r="B42" i="7"/>
  <c r="E42" i="7"/>
  <c r="F42" i="7" s="1"/>
  <c r="G42" i="7" s="1"/>
  <c r="D42" i="7"/>
  <c r="C49" i="2" s="1"/>
  <c r="E48" i="9" l="1"/>
  <c r="C48" i="9"/>
  <c r="F48" i="8"/>
  <c r="G48" i="8" s="1"/>
  <c r="H48" i="8" s="1"/>
  <c r="I48" i="8" s="1"/>
  <c r="B50" i="8"/>
  <c r="B50" i="9" s="1"/>
  <c r="D49" i="8"/>
  <c r="E49" i="8" s="1"/>
  <c r="B49" i="9"/>
  <c r="C49" i="8"/>
  <c r="A49" i="8" s="1"/>
  <c r="A49" i="9" s="1"/>
  <c r="C49" i="9" s="1"/>
  <c r="G46" i="9"/>
  <c r="H46" i="9" s="1"/>
  <c r="F47" i="9"/>
  <c r="F49" i="4"/>
  <c r="H49" i="4" s="1"/>
  <c r="J49" i="4" s="1"/>
  <c r="E49" i="9"/>
  <c r="D49" i="9"/>
  <c r="D50" i="4"/>
  <c r="F50" i="4" s="1"/>
  <c r="X49" i="2"/>
  <c r="E49" i="2"/>
  <c r="Z49" i="2"/>
  <c r="T49" i="2"/>
  <c r="AD49" i="2"/>
  <c r="R49" i="2"/>
  <c r="AB49" i="2"/>
  <c r="L49" i="2"/>
  <c r="P49" i="2"/>
  <c r="V49" i="2"/>
  <c r="J49" i="2"/>
  <c r="N49" i="2"/>
  <c r="K48" i="4"/>
  <c r="K47" i="4"/>
  <c r="A44" i="7"/>
  <c r="A52" i="4"/>
  <c r="B51" i="4"/>
  <c r="C51" i="4" s="1"/>
  <c r="A53" i="2"/>
  <c r="AA52" i="2"/>
  <c r="W52" i="2"/>
  <c r="S52" i="2"/>
  <c r="O52" i="2"/>
  <c r="K52" i="2"/>
  <c r="D52" i="2"/>
  <c r="AC52" i="2"/>
  <c r="U52" i="2"/>
  <c r="M52" i="2"/>
  <c r="B52" i="2"/>
  <c r="C45" i="7" s="1"/>
  <c r="I52" i="2"/>
  <c r="Q52" i="2"/>
  <c r="Y52" i="2"/>
  <c r="D43" i="7"/>
  <c r="C50" i="2" s="1"/>
  <c r="B43" i="7"/>
  <c r="E43" i="7"/>
  <c r="F43" i="7" s="1"/>
  <c r="G43" i="7" s="1"/>
  <c r="I47" i="8"/>
  <c r="C50" i="8" l="1"/>
  <c r="A50" i="8" s="1"/>
  <c r="A50" i="9" s="1"/>
  <c r="C50" i="9" s="1"/>
  <c r="F49" i="8"/>
  <c r="G49" i="8" s="1"/>
  <c r="H49" i="8" s="1"/>
  <c r="B51" i="8"/>
  <c r="B51" i="9" s="1"/>
  <c r="D50" i="8"/>
  <c r="E50" i="8" s="1"/>
  <c r="D51" i="4"/>
  <c r="F51" i="4" s="1"/>
  <c r="G47" i="9"/>
  <c r="H47" i="9" s="1"/>
  <c r="E49" i="4"/>
  <c r="G49" i="4" s="1"/>
  <c r="I49" i="4" s="1"/>
  <c r="F48" i="9"/>
  <c r="E50" i="4"/>
  <c r="G50" i="4" s="1"/>
  <c r="I50" i="4" s="1"/>
  <c r="H50" i="4"/>
  <c r="J50" i="4" s="1"/>
  <c r="R50" i="2"/>
  <c r="T50" i="2"/>
  <c r="AB50" i="2"/>
  <c r="E50" i="2"/>
  <c r="AD50" i="2"/>
  <c r="N50" i="2"/>
  <c r="L50" i="2"/>
  <c r="X50" i="2"/>
  <c r="Z50" i="2"/>
  <c r="J50" i="2"/>
  <c r="P50" i="2"/>
  <c r="V50" i="2"/>
  <c r="E50" i="9"/>
  <c r="D50" i="9"/>
  <c r="K49" i="4"/>
  <c r="AC53" i="2"/>
  <c r="Y53" i="2"/>
  <c r="U53" i="2"/>
  <c r="Q53" i="2"/>
  <c r="M53" i="2"/>
  <c r="I53" i="2"/>
  <c r="B53" i="2"/>
  <c r="C46" i="7" s="1"/>
  <c r="AA53" i="2"/>
  <c r="S53" i="2"/>
  <c r="K53" i="2"/>
  <c r="A54" i="2"/>
  <c r="W53" i="2"/>
  <c r="O53" i="2"/>
  <c r="D53" i="2"/>
  <c r="A45" i="7"/>
  <c r="A53" i="4"/>
  <c r="B52" i="4"/>
  <c r="C52" i="4" s="1"/>
  <c r="E44" i="7"/>
  <c r="F44" i="7" s="1"/>
  <c r="G44" i="7" s="1"/>
  <c r="D44" i="7"/>
  <c r="C51" i="2" s="1"/>
  <c r="B44" i="7"/>
  <c r="C51" i="8" l="1"/>
  <c r="A51" i="8" s="1"/>
  <c r="A51" i="9" s="1"/>
  <c r="C51" i="9" s="1"/>
  <c r="F50" i="8"/>
  <c r="G50" i="8" s="1"/>
  <c r="H50" i="8" s="1"/>
  <c r="B52" i="8"/>
  <c r="D51" i="8"/>
  <c r="E51" i="8" s="1"/>
  <c r="G48" i="9"/>
  <c r="H48" i="9" s="1"/>
  <c r="F49" i="9"/>
  <c r="Z51" i="2"/>
  <c r="J51" i="2"/>
  <c r="AB51" i="2"/>
  <c r="V51" i="2"/>
  <c r="X51" i="2"/>
  <c r="L51" i="2"/>
  <c r="AD51" i="2"/>
  <c r="E51" i="2"/>
  <c r="R51" i="2"/>
  <c r="P51" i="2"/>
  <c r="T51" i="2"/>
  <c r="N51" i="2"/>
  <c r="K50" i="4"/>
  <c r="H51" i="4"/>
  <c r="J51" i="4" s="1"/>
  <c r="K51" i="4" s="1"/>
  <c r="D52" i="4"/>
  <c r="E51" i="4" s="1"/>
  <c r="G51" i="4" s="1"/>
  <c r="I51" i="4" s="1"/>
  <c r="D51" i="9"/>
  <c r="E51" i="9"/>
  <c r="A55" i="2"/>
  <c r="AA54" i="2"/>
  <c r="W54" i="2"/>
  <c r="S54" i="2"/>
  <c r="O54" i="2"/>
  <c r="K54" i="2"/>
  <c r="AC54" i="2"/>
  <c r="U54" i="2"/>
  <c r="I54" i="2"/>
  <c r="B54" i="2"/>
  <c r="C47" i="7" s="1"/>
  <c r="Q54" i="2"/>
  <c r="D54" i="2"/>
  <c r="M54" i="2"/>
  <c r="Y54" i="2"/>
  <c r="A46" i="7"/>
  <c r="A54" i="4"/>
  <c r="B53" i="4"/>
  <c r="C53" i="4" s="1"/>
  <c r="B45" i="7"/>
  <c r="E45" i="7"/>
  <c r="F45" i="7" s="1"/>
  <c r="G45" i="7" s="1"/>
  <c r="D45" i="7"/>
  <c r="C52" i="2" s="1"/>
  <c r="I49" i="8"/>
  <c r="F51" i="8" l="1"/>
  <c r="G51" i="8" s="1"/>
  <c r="B53" i="8"/>
  <c r="C53" i="8" s="1"/>
  <c r="A53" i="8" s="1"/>
  <c r="D52" i="8"/>
  <c r="E52" i="8" s="1"/>
  <c r="B52" i="9"/>
  <c r="D52" i="9" s="1"/>
  <c r="C52" i="8"/>
  <c r="A52" i="8" s="1"/>
  <c r="A52" i="9" s="1"/>
  <c r="D53" i="4"/>
  <c r="F53" i="4" s="1"/>
  <c r="G49" i="9"/>
  <c r="H49" i="9" s="1"/>
  <c r="F50" i="9"/>
  <c r="F52" i="4"/>
  <c r="H52" i="4" s="1"/>
  <c r="J52" i="4" s="1"/>
  <c r="T52" i="2"/>
  <c r="V52" i="2"/>
  <c r="R52" i="2"/>
  <c r="AB52" i="2"/>
  <c r="Z52" i="2"/>
  <c r="P52" i="2"/>
  <c r="N52" i="2"/>
  <c r="J52" i="2"/>
  <c r="L52" i="2"/>
  <c r="X52" i="2"/>
  <c r="E52" i="2"/>
  <c r="AD52" i="2"/>
  <c r="AC55" i="2"/>
  <c r="Y55" i="2"/>
  <c r="U55" i="2"/>
  <c r="Q55" i="2"/>
  <c r="M55" i="2"/>
  <c r="I55" i="2"/>
  <c r="B55" i="2"/>
  <c r="C48" i="7" s="1"/>
  <c r="AA55" i="2"/>
  <c r="S55" i="2"/>
  <c r="K55" i="2"/>
  <c r="W55" i="2"/>
  <c r="D55" i="2"/>
  <c r="A56" i="2"/>
  <c r="O55" i="2"/>
  <c r="A47" i="7"/>
  <c r="A55" i="4"/>
  <c r="B54" i="4"/>
  <c r="C54" i="4" s="1"/>
  <c r="B46" i="7"/>
  <c r="D46" i="7"/>
  <c r="C53" i="2" s="1"/>
  <c r="E46" i="7"/>
  <c r="F46" i="7" s="1"/>
  <c r="G46" i="7" s="1"/>
  <c r="I50" i="8"/>
  <c r="B53" i="9" l="1"/>
  <c r="E53" i="9" s="1"/>
  <c r="E52" i="9"/>
  <c r="C52" i="9"/>
  <c r="F52" i="8"/>
  <c r="G52" i="8" s="1"/>
  <c r="B54" i="8"/>
  <c r="C54" i="8" s="1"/>
  <c r="A54" i="8" s="1"/>
  <c r="A54" i="9" s="1"/>
  <c r="D53" i="8"/>
  <c r="E53" i="8" s="1"/>
  <c r="E52" i="4"/>
  <c r="G52" i="4" s="1"/>
  <c r="I52" i="4" s="1"/>
  <c r="H51" i="8"/>
  <c r="I51" i="8" s="1"/>
  <c r="D54" i="4"/>
  <c r="E53" i="4" s="1"/>
  <c r="G53" i="4" s="1"/>
  <c r="I53" i="4" s="1"/>
  <c r="K52" i="4"/>
  <c r="G50" i="9"/>
  <c r="H50" i="9" s="1"/>
  <c r="F51" i="9"/>
  <c r="AB53" i="2"/>
  <c r="L53" i="2"/>
  <c r="N53" i="2"/>
  <c r="E53" i="2"/>
  <c r="X53" i="2"/>
  <c r="Z53" i="2"/>
  <c r="T53" i="2"/>
  <c r="R53" i="2"/>
  <c r="V53" i="2"/>
  <c r="P53" i="2"/>
  <c r="J53" i="2"/>
  <c r="AD53" i="2"/>
  <c r="H53" i="4"/>
  <c r="J53" i="4" s="1"/>
  <c r="A53" i="9"/>
  <c r="A48" i="7"/>
  <c r="A56" i="4"/>
  <c r="B55" i="4"/>
  <c r="C55" i="4" s="1"/>
  <c r="D47" i="7"/>
  <c r="C54" i="2" s="1"/>
  <c r="B47" i="7"/>
  <c r="E47" i="7"/>
  <c r="F47" i="7" s="1"/>
  <c r="G47" i="7" s="1"/>
  <c r="AC56" i="2"/>
  <c r="Y56" i="2"/>
  <c r="U56" i="2"/>
  <c r="Q56" i="2"/>
  <c r="M56" i="2"/>
  <c r="I56" i="2"/>
  <c r="B56" i="2"/>
  <c r="C49" i="7" s="1"/>
  <c r="A57" i="2"/>
  <c r="W56" i="2"/>
  <c r="O56" i="2"/>
  <c r="D56" i="2"/>
  <c r="AA56" i="2"/>
  <c r="K56" i="2"/>
  <c r="S56" i="2"/>
  <c r="D53" i="9" l="1"/>
  <c r="F52" i="9"/>
  <c r="G52" i="9" s="1"/>
  <c r="H52" i="9" s="1"/>
  <c r="B54" i="9"/>
  <c r="D54" i="9" s="1"/>
  <c r="F53" i="8"/>
  <c r="G53" i="8" s="1"/>
  <c r="H53" i="8" s="1"/>
  <c r="B55" i="8"/>
  <c r="C55" i="8" s="1"/>
  <c r="A55" i="8" s="1"/>
  <c r="D54" i="8"/>
  <c r="E54" i="8" s="1"/>
  <c r="H52" i="8"/>
  <c r="I52" i="8" s="1"/>
  <c r="F54" i="4"/>
  <c r="H54" i="4" s="1"/>
  <c r="J54" i="4" s="1"/>
  <c r="D55" i="4"/>
  <c r="E54" i="4" s="1"/>
  <c r="G54" i="4" s="1"/>
  <c r="I54" i="4" s="1"/>
  <c r="K53" i="4"/>
  <c r="G51" i="9"/>
  <c r="H51" i="9" s="1"/>
  <c r="P54" i="2"/>
  <c r="R54" i="2"/>
  <c r="Z54" i="2"/>
  <c r="J54" i="2"/>
  <c r="N54" i="2"/>
  <c r="X54" i="2"/>
  <c r="T54" i="2"/>
  <c r="V54" i="2"/>
  <c r="AB54" i="2"/>
  <c r="E54" i="2"/>
  <c r="L54" i="2"/>
  <c r="AD54" i="2"/>
  <c r="C54" i="9"/>
  <c r="C53" i="9"/>
  <c r="A49" i="7"/>
  <c r="A57" i="4"/>
  <c r="B56" i="4"/>
  <c r="C56" i="4" s="1"/>
  <c r="A58" i="2"/>
  <c r="AA57" i="2"/>
  <c r="W57" i="2"/>
  <c r="S57" i="2"/>
  <c r="O57" i="2"/>
  <c r="K57" i="2"/>
  <c r="D57" i="2"/>
  <c r="AC57" i="2"/>
  <c r="U57" i="2"/>
  <c r="M57" i="2"/>
  <c r="B57" i="2"/>
  <c r="C50" i="7" s="1"/>
  <c r="Q57" i="2"/>
  <c r="Y57" i="2"/>
  <c r="I57" i="2"/>
  <c r="B48" i="7"/>
  <c r="E48" i="7"/>
  <c r="F48" i="7" s="1"/>
  <c r="G48" i="7" s="1"/>
  <c r="D48" i="7"/>
  <c r="C55" i="2" s="1"/>
  <c r="E54" i="9" l="1"/>
  <c r="F53" i="9"/>
  <c r="G53" i="9" s="1"/>
  <c r="H53" i="9" s="1"/>
  <c r="F54" i="8"/>
  <c r="G54" i="8" s="1"/>
  <c r="B56" i="8"/>
  <c r="B56" i="9" s="1"/>
  <c r="D55" i="8"/>
  <c r="E55" i="8" s="1"/>
  <c r="B55" i="9"/>
  <c r="D55" i="9" s="1"/>
  <c r="F55" i="4"/>
  <c r="H55" i="4" s="1"/>
  <c r="J55" i="4" s="1"/>
  <c r="T55" i="2"/>
  <c r="R55" i="2"/>
  <c r="V55" i="2"/>
  <c r="N55" i="2"/>
  <c r="P55" i="2"/>
  <c r="J55" i="2"/>
  <c r="AD55" i="2"/>
  <c r="E55" i="2"/>
  <c r="AB55" i="2"/>
  <c r="L55" i="2"/>
  <c r="X55" i="2"/>
  <c r="Z55" i="2"/>
  <c r="D56" i="4"/>
  <c r="E55" i="4" s="1"/>
  <c r="G55" i="4" s="1"/>
  <c r="I55" i="4" s="1"/>
  <c r="K54" i="4"/>
  <c r="A55" i="9"/>
  <c r="I53" i="8"/>
  <c r="A59" i="2"/>
  <c r="AA58" i="2"/>
  <c r="W58" i="2"/>
  <c r="S58" i="2"/>
  <c r="O58" i="2"/>
  <c r="K58" i="2"/>
  <c r="D58" i="2"/>
  <c r="Y58" i="2"/>
  <c r="Q58" i="2"/>
  <c r="I58" i="2"/>
  <c r="U58" i="2"/>
  <c r="B58" i="2"/>
  <c r="C51" i="7" s="1"/>
  <c r="AC58" i="2"/>
  <c r="M58" i="2"/>
  <c r="A50" i="7"/>
  <c r="B57" i="4"/>
  <c r="C57" i="4" s="1"/>
  <c r="A58" i="4"/>
  <c r="D49" i="7"/>
  <c r="C56" i="2" s="1"/>
  <c r="E49" i="7"/>
  <c r="F49" i="7" s="1"/>
  <c r="G49" i="7" s="1"/>
  <c r="B49" i="7"/>
  <c r="F54" i="9" l="1"/>
  <c r="G54" i="9" s="1"/>
  <c r="H54" i="9" s="1"/>
  <c r="E55" i="9"/>
  <c r="F55" i="8"/>
  <c r="G55" i="8" s="1"/>
  <c r="H55" i="8" s="1"/>
  <c r="B57" i="8"/>
  <c r="C57" i="8" s="1"/>
  <c r="A57" i="8" s="1"/>
  <c r="D56" i="8"/>
  <c r="E56" i="8" s="1"/>
  <c r="C56" i="8"/>
  <c r="A56" i="8" s="1"/>
  <c r="A56" i="9" s="1"/>
  <c r="H54" i="8"/>
  <c r="I54" i="8" s="1"/>
  <c r="K55" i="4"/>
  <c r="F56" i="4"/>
  <c r="H56" i="4" s="1"/>
  <c r="J56" i="4" s="1"/>
  <c r="V56" i="2"/>
  <c r="X56" i="2"/>
  <c r="L56" i="2"/>
  <c r="AB56" i="2"/>
  <c r="R56" i="2"/>
  <c r="P56" i="2"/>
  <c r="Z56" i="2"/>
  <c r="AD56" i="2"/>
  <c r="N56" i="2"/>
  <c r="E56" i="2"/>
  <c r="J56" i="2"/>
  <c r="T56" i="2"/>
  <c r="C55" i="9"/>
  <c r="E56" i="9"/>
  <c r="D56" i="9"/>
  <c r="D57" i="4"/>
  <c r="E56" i="4" s="1"/>
  <c r="G56" i="4" s="1"/>
  <c r="I56" i="4" s="1"/>
  <c r="A51" i="7"/>
  <c r="A59" i="4"/>
  <c r="B58" i="4"/>
  <c r="C58" i="4" s="1"/>
  <c r="E50" i="7"/>
  <c r="F50" i="7" s="1"/>
  <c r="G50" i="7" s="1"/>
  <c r="D50" i="7"/>
  <c r="C57" i="2" s="1"/>
  <c r="B50" i="7"/>
  <c r="AC59" i="2"/>
  <c r="Y59" i="2"/>
  <c r="U59" i="2"/>
  <c r="Q59" i="2"/>
  <c r="M59" i="2"/>
  <c r="I59" i="2"/>
  <c r="B59" i="2"/>
  <c r="C52" i="7" s="1"/>
  <c r="A60" i="2"/>
  <c r="W59" i="2"/>
  <c r="O59" i="2"/>
  <c r="D59" i="2"/>
  <c r="AA59" i="2"/>
  <c r="K59" i="2"/>
  <c r="S59" i="2"/>
  <c r="F55" i="9" l="1"/>
  <c r="G55" i="9" s="1"/>
  <c r="H55" i="9" s="1"/>
  <c r="B57" i="9"/>
  <c r="F56" i="8"/>
  <c r="G56" i="8" s="1"/>
  <c r="B58" i="8"/>
  <c r="C58" i="8" s="1"/>
  <c r="A58" i="8" s="1"/>
  <c r="D57" i="8"/>
  <c r="E57" i="8" s="1"/>
  <c r="D58" i="4"/>
  <c r="F58" i="4" s="1"/>
  <c r="K56" i="4"/>
  <c r="E57" i="4"/>
  <c r="G57" i="4" s="1"/>
  <c r="I57" i="4" s="1"/>
  <c r="F57" i="4"/>
  <c r="H57" i="4" s="1"/>
  <c r="J57" i="4" s="1"/>
  <c r="R57" i="2"/>
  <c r="AB57" i="2"/>
  <c r="P57" i="2"/>
  <c r="X57" i="2"/>
  <c r="N57" i="2"/>
  <c r="T57" i="2"/>
  <c r="V57" i="2"/>
  <c r="AD57" i="2"/>
  <c r="Z57" i="2"/>
  <c r="J57" i="2"/>
  <c r="L57" i="2"/>
  <c r="E57" i="2"/>
  <c r="E57" i="9"/>
  <c r="D57" i="9"/>
  <c r="A57" i="9"/>
  <c r="C56" i="9"/>
  <c r="A52" i="7"/>
  <c r="A60" i="4"/>
  <c r="B59" i="4"/>
  <c r="C59" i="4" s="1"/>
  <c r="AC60" i="2"/>
  <c r="Y60" i="2"/>
  <c r="U60" i="2"/>
  <c r="Q60" i="2"/>
  <c r="M60" i="2"/>
  <c r="I60" i="2"/>
  <c r="B60" i="2"/>
  <c r="C53" i="7" s="1"/>
  <c r="AA60" i="2"/>
  <c r="S60" i="2"/>
  <c r="K60" i="2"/>
  <c r="A61" i="2"/>
  <c r="O60" i="2"/>
  <c r="D60" i="2"/>
  <c r="W60" i="2"/>
  <c r="B51" i="7"/>
  <c r="E51" i="7"/>
  <c r="F51" i="7" s="1"/>
  <c r="G51" i="7" s="1"/>
  <c r="D51" i="7"/>
  <c r="C58" i="2" s="1"/>
  <c r="I55" i="8"/>
  <c r="F56" i="9" l="1"/>
  <c r="G56" i="9" s="1"/>
  <c r="H56" i="9" s="1"/>
  <c r="F57" i="8"/>
  <c r="G57" i="8" s="1"/>
  <c r="H57" i="8" s="1"/>
  <c r="I57" i="8" s="1"/>
  <c r="B59" i="8"/>
  <c r="D58" i="8"/>
  <c r="E58" i="8" s="1"/>
  <c r="B58" i="9"/>
  <c r="D58" i="9" s="1"/>
  <c r="H56" i="8"/>
  <c r="I56" i="8" s="1"/>
  <c r="K57" i="4"/>
  <c r="P58" i="2"/>
  <c r="J58" i="2"/>
  <c r="V58" i="2"/>
  <c r="AD58" i="2"/>
  <c r="AB58" i="2"/>
  <c r="L58" i="2"/>
  <c r="N58" i="2"/>
  <c r="X58" i="2"/>
  <c r="E58" i="2"/>
  <c r="Z58" i="2"/>
  <c r="T58" i="2"/>
  <c r="R58" i="2"/>
  <c r="H58" i="4"/>
  <c r="J58" i="4" s="1"/>
  <c r="D59" i="4"/>
  <c r="E58" i="4" s="1"/>
  <c r="G58" i="4" s="1"/>
  <c r="I58" i="4" s="1"/>
  <c r="C57" i="9"/>
  <c r="B59" i="9"/>
  <c r="A58" i="9"/>
  <c r="A53" i="7"/>
  <c r="A61" i="4"/>
  <c r="B60" i="4"/>
  <c r="C60" i="4" s="1"/>
  <c r="A62" i="2"/>
  <c r="AA61" i="2"/>
  <c r="W61" i="2"/>
  <c r="S61" i="2"/>
  <c r="O61" i="2"/>
  <c r="K61" i="2"/>
  <c r="D61" i="2"/>
  <c r="Y61" i="2"/>
  <c r="Q61" i="2"/>
  <c r="I61" i="2"/>
  <c r="U61" i="2"/>
  <c r="B61" i="2"/>
  <c r="C54" i="7" s="1"/>
  <c r="AC61" i="2"/>
  <c r="M61" i="2"/>
  <c r="E52" i="7"/>
  <c r="F52" i="7" s="1"/>
  <c r="G52" i="7" s="1"/>
  <c r="B52" i="7"/>
  <c r="D52" i="7"/>
  <c r="C59" i="2" s="1"/>
  <c r="C59" i="8"/>
  <c r="A59" i="8" s="1"/>
  <c r="A59" i="9" s="1"/>
  <c r="F57" i="9" l="1"/>
  <c r="G57" i="9" s="1"/>
  <c r="H57" i="9" s="1"/>
  <c r="E58" i="9"/>
  <c r="F58" i="8"/>
  <c r="G58" i="8" s="1"/>
  <c r="B60" i="8"/>
  <c r="B60" i="9" s="1"/>
  <c r="D59" i="8"/>
  <c r="E59" i="8" s="1"/>
  <c r="D60" i="4"/>
  <c r="F60" i="4" s="1"/>
  <c r="K58" i="4"/>
  <c r="F59" i="4"/>
  <c r="H59" i="4" s="1"/>
  <c r="J59" i="4" s="1"/>
  <c r="E59" i="4"/>
  <c r="G59" i="4" s="1"/>
  <c r="I59" i="4" s="1"/>
  <c r="X59" i="2"/>
  <c r="E59" i="2"/>
  <c r="J59" i="2"/>
  <c r="T59" i="2"/>
  <c r="AD59" i="2"/>
  <c r="L59" i="2"/>
  <c r="Z59" i="2"/>
  <c r="P59" i="2"/>
  <c r="V59" i="2"/>
  <c r="R59" i="2"/>
  <c r="AB59" i="2"/>
  <c r="N59" i="2"/>
  <c r="D59" i="9"/>
  <c r="E59" i="9"/>
  <c r="C59" i="9"/>
  <c r="C58" i="9"/>
  <c r="A63" i="2"/>
  <c r="AA62" i="2"/>
  <c r="W62" i="2"/>
  <c r="S62" i="2"/>
  <c r="O62" i="2"/>
  <c r="K62" i="2"/>
  <c r="D62" i="2"/>
  <c r="AC62" i="2"/>
  <c r="U62" i="2"/>
  <c r="M62" i="2"/>
  <c r="B62" i="2"/>
  <c r="C55" i="7" s="1"/>
  <c r="Y62" i="2"/>
  <c r="I62" i="2"/>
  <c r="Q62" i="2"/>
  <c r="A54" i="7"/>
  <c r="A62" i="4"/>
  <c r="B61" i="4"/>
  <c r="C61" i="4" s="1"/>
  <c r="D53" i="7"/>
  <c r="C60" i="2" s="1"/>
  <c r="E53" i="7"/>
  <c r="F53" i="7" s="1"/>
  <c r="G53" i="7" s="1"/>
  <c r="B53" i="7"/>
  <c r="F58" i="9" l="1"/>
  <c r="G58" i="9" s="1"/>
  <c r="H58" i="9" s="1"/>
  <c r="C60" i="8"/>
  <c r="A60" i="8" s="1"/>
  <c r="A60" i="9" s="1"/>
  <c r="F59" i="8"/>
  <c r="G59" i="8" s="1"/>
  <c r="B61" i="8"/>
  <c r="D60" i="8"/>
  <c r="E60" i="8" s="1"/>
  <c r="H58" i="8"/>
  <c r="I58" i="8" s="1"/>
  <c r="D61" i="4"/>
  <c r="F61" i="4" s="1"/>
  <c r="K59" i="4"/>
  <c r="E60" i="4"/>
  <c r="G60" i="4" s="1"/>
  <c r="I60" i="4" s="1"/>
  <c r="AD60" i="2"/>
  <c r="N60" i="2"/>
  <c r="L60" i="2"/>
  <c r="P60" i="2"/>
  <c r="E60" i="2"/>
  <c r="Z60" i="2"/>
  <c r="J60" i="2"/>
  <c r="V60" i="2"/>
  <c r="AB60" i="2"/>
  <c r="R60" i="2"/>
  <c r="T60" i="2"/>
  <c r="X60" i="2"/>
  <c r="E60" i="9"/>
  <c r="D60" i="9"/>
  <c r="H60" i="4"/>
  <c r="J60" i="4" s="1"/>
  <c r="A55" i="7"/>
  <c r="A63" i="4"/>
  <c r="B62" i="4"/>
  <c r="C62" i="4" s="1"/>
  <c r="D62" i="4"/>
  <c r="AC63" i="2"/>
  <c r="Y63" i="2"/>
  <c r="U63" i="2"/>
  <c r="Q63" i="2"/>
  <c r="M63" i="2"/>
  <c r="I63" i="2"/>
  <c r="B63" i="2"/>
  <c r="C56" i="7" s="1"/>
  <c r="AA63" i="2"/>
  <c r="S63" i="2"/>
  <c r="K63" i="2"/>
  <c r="A64" i="2"/>
  <c r="O63" i="2"/>
  <c r="W63" i="2"/>
  <c r="D63" i="2"/>
  <c r="E54" i="7"/>
  <c r="F54" i="7" s="1"/>
  <c r="G54" i="7" s="1"/>
  <c r="B54" i="7"/>
  <c r="D54" i="7"/>
  <c r="C61" i="2" s="1"/>
  <c r="C61" i="8"/>
  <c r="A61" i="8" s="1"/>
  <c r="F59" i="9" l="1"/>
  <c r="G59" i="9" s="1"/>
  <c r="H59" i="9" s="1"/>
  <c r="F60" i="8"/>
  <c r="G60" i="8" s="1"/>
  <c r="H60" i="8" s="1"/>
  <c r="B62" i="8"/>
  <c r="D61" i="8"/>
  <c r="E61" i="8" s="1"/>
  <c r="B61" i="9"/>
  <c r="E61" i="9" s="1"/>
  <c r="E61" i="4"/>
  <c r="G61" i="4" s="1"/>
  <c r="I61" i="4" s="1"/>
  <c r="V61" i="2"/>
  <c r="X61" i="2"/>
  <c r="AB61" i="2"/>
  <c r="R61" i="2"/>
  <c r="P61" i="2"/>
  <c r="L61" i="2"/>
  <c r="E61" i="2"/>
  <c r="T61" i="2"/>
  <c r="AD61" i="2"/>
  <c r="N61" i="2"/>
  <c r="Z61" i="2"/>
  <c r="J61" i="2"/>
  <c r="A61" i="9"/>
  <c r="C60" i="9"/>
  <c r="B62" i="9"/>
  <c r="H61" i="4"/>
  <c r="J61" i="4" s="1"/>
  <c r="K60" i="4"/>
  <c r="H59" i="8"/>
  <c r="I59" i="8" s="1"/>
  <c r="A56" i="7"/>
  <c r="A64" i="4"/>
  <c r="B63" i="4"/>
  <c r="C63" i="4" s="1"/>
  <c r="AC64" i="2"/>
  <c r="Y64" i="2"/>
  <c r="U64" i="2"/>
  <c r="Q64" i="2"/>
  <c r="M64" i="2"/>
  <c r="I64" i="2"/>
  <c r="B64" i="2"/>
  <c r="C57" i="7" s="1"/>
  <c r="A65" i="2"/>
  <c r="W64" i="2"/>
  <c r="O64" i="2"/>
  <c r="D64" i="2"/>
  <c r="S64" i="2"/>
  <c r="K64" i="2"/>
  <c r="AA64" i="2"/>
  <c r="F62" i="4"/>
  <c r="B55" i="7"/>
  <c r="E55" i="7"/>
  <c r="F55" i="7" s="1"/>
  <c r="G55" i="7" s="1"/>
  <c r="D55" i="7"/>
  <c r="C62" i="2" s="1"/>
  <c r="C62" i="8"/>
  <c r="A62" i="8" s="1"/>
  <c r="F60" i="9" l="1"/>
  <c r="G60" i="9" s="1"/>
  <c r="H60" i="9" s="1"/>
  <c r="D61" i="9"/>
  <c r="F61" i="9" s="1"/>
  <c r="F61" i="8"/>
  <c r="G61" i="8" s="1"/>
  <c r="H61" i="8" s="1"/>
  <c r="B63" i="8"/>
  <c r="B63" i="9" s="1"/>
  <c r="D62" i="8"/>
  <c r="E62" i="8" s="1"/>
  <c r="D63" i="4"/>
  <c r="E62" i="4" s="1"/>
  <c r="G62" i="4" s="1"/>
  <c r="I62" i="4" s="1"/>
  <c r="X62" i="2"/>
  <c r="E62" i="2"/>
  <c r="AD62" i="2"/>
  <c r="Z62" i="2"/>
  <c r="R62" i="2"/>
  <c r="T62" i="2"/>
  <c r="V62" i="2"/>
  <c r="J62" i="2"/>
  <c r="N62" i="2"/>
  <c r="AB62" i="2"/>
  <c r="L62" i="2"/>
  <c r="P62" i="2"/>
  <c r="H62" i="4"/>
  <c r="J62" i="4" s="1"/>
  <c r="D62" i="9"/>
  <c r="E62" i="9"/>
  <c r="K61" i="4"/>
  <c r="C61" i="9"/>
  <c r="A62" i="9"/>
  <c r="A66" i="2"/>
  <c r="AA65" i="2"/>
  <c r="W65" i="2"/>
  <c r="S65" i="2"/>
  <c r="O65" i="2"/>
  <c r="K65" i="2"/>
  <c r="D65" i="2"/>
  <c r="AC65" i="2"/>
  <c r="U65" i="2"/>
  <c r="M65" i="2"/>
  <c r="B65" i="2"/>
  <c r="C58" i="7" s="1"/>
  <c r="Y65" i="2"/>
  <c r="I65" i="2"/>
  <c r="Q65" i="2"/>
  <c r="A65" i="4"/>
  <c r="A57" i="7"/>
  <c r="B64" i="4"/>
  <c r="C64" i="4" s="1"/>
  <c r="E56" i="7"/>
  <c r="F56" i="7" s="1"/>
  <c r="G56" i="7" s="1"/>
  <c r="D56" i="7"/>
  <c r="C63" i="2" s="1"/>
  <c r="B56" i="7"/>
  <c r="I60" i="8"/>
  <c r="F62" i="8" l="1"/>
  <c r="G62" i="8" s="1"/>
  <c r="B64" i="8"/>
  <c r="B64" i="9" s="1"/>
  <c r="D63" i="8"/>
  <c r="E63" i="8" s="1"/>
  <c r="C63" i="8"/>
  <c r="A63" i="8" s="1"/>
  <c r="A63" i="9" s="1"/>
  <c r="F63" i="4"/>
  <c r="H63" i="4" s="1"/>
  <c r="J63" i="4" s="1"/>
  <c r="G61" i="9"/>
  <c r="H61" i="9" s="1"/>
  <c r="AB63" i="2"/>
  <c r="L63" i="2"/>
  <c r="E63" i="2"/>
  <c r="J63" i="2"/>
  <c r="X63" i="2"/>
  <c r="Z63" i="2"/>
  <c r="P63" i="2"/>
  <c r="T63" i="2"/>
  <c r="R63" i="2"/>
  <c r="AD63" i="2"/>
  <c r="V63" i="2"/>
  <c r="N63" i="2"/>
  <c r="C62" i="9"/>
  <c r="F62" i="9"/>
  <c r="E63" i="9"/>
  <c r="D63" i="9"/>
  <c r="D64" i="4"/>
  <c r="E63" i="4" s="1"/>
  <c r="G63" i="4" s="1"/>
  <c r="I63" i="4" s="1"/>
  <c r="K62" i="4"/>
  <c r="D57" i="7"/>
  <c r="C64" i="2" s="1"/>
  <c r="B57" i="7"/>
  <c r="E57" i="7"/>
  <c r="F57" i="7" s="1"/>
  <c r="G57" i="7" s="1"/>
  <c r="A58" i="7"/>
  <c r="A66" i="4"/>
  <c r="B65" i="4"/>
  <c r="C65" i="4" s="1"/>
  <c r="A67" i="2"/>
  <c r="AA66" i="2"/>
  <c r="W66" i="2"/>
  <c r="S66" i="2"/>
  <c r="O66" i="2"/>
  <c r="K66" i="2"/>
  <c r="D66" i="2"/>
  <c r="Y66" i="2"/>
  <c r="Q66" i="2"/>
  <c r="I66" i="2"/>
  <c r="AC66" i="2"/>
  <c r="M66" i="2"/>
  <c r="U66" i="2"/>
  <c r="B66" i="2"/>
  <c r="C59" i="7" s="1"/>
  <c r="I61" i="8"/>
  <c r="C64" i="8" l="1"/>
  <c r="A64" i="8" s="1"/>
  <c r="A64" i="9" s="1"/>
  <c r="F63" i="8"/>
  <c r="G63" i="8" s="1"/>
  <c r="H63" i="8" s="1"/>
  <c r="B65" i="8"/>
  <c r="C65" i="8" s="1"/>
  <c r="A65" i="8" s="1"/>
  <c r="D64" i="8"/>
  <c r="E64" i="8" s="1"/>
  <c r="H62" i="8"/>
  <c r="I62" i="8" s="1"/>
  <c r="F64" i="4"/>
  <c r="H64" i="4" s="1"/>
  <c r="J64" i="4" s="1"/>
  <c r="D65" i="4"/>
  <c r="G62" i="9"/>
  <c r="H62" i="9" s="1"/>
  <c r="F63" i="9"/>
  <c r="E64" i="4"/>
  <c r="G64" i="4" s="1"/>
  <c r="I64" i="4" s="1"/>
  <c r="Z64" i="2"/>
  <c r="J64" i="2"/>
  <c r="T64" i="2"/>
  <c r="V64" i="2"/>
  <c r="X64" i="2"/>
  <c r="R64" i="2"/>
  <c r="P64" i="2"/>
  <c r="AB64" i="2"/>
  <c r="N64" i="2"/>
  <c r="E64" i="2"/>
  <c r="AD64" i="2"/>
  <c r="L64" i="2"/>
  <c r="K63" i="4"/>
  <c r="E64" i="9"/>
  <c r="D64" i="9"/>
  <c r="C63" i="9"/>
  <c r="B65" i="9"/>
  <c r="A59" i="7"/>
  <c r="A67" i="4"/>
  <c r="B66" i="4"/>
  <c r="C66" i="4" s="1"/>
  <c r="E58" i="7"/>
  <c r="F58" i="7" s="1"/>
  <c r="G58" i="7" s="1"/>
  <c r="B58" i="7"/>
  <c r="D58" i="7"/>
  <c r="C65" i="2" s="1"/>
  <c r="AC67" i="2"/>
  <c r="Y67" i="2"/>
  <c r="U67" i="2"/>
  <c r="Q67" i="2"/>
  <c r="M67" i="2"/>
  <c r="I67" i="2"/>
  <c r="B67" i="2"/>
  <c r="C60" i="7" s="1"/>
  <c r="A68" i="2"/>
  <c r="W67" i="2"/>
  <c r="O67" i="2"/>
  <c r="D67" i="2"/>
  <c r="S67" i="2"/>
  <c r="AA67" i="2"/>
  <c r="K67" i="2"/>
  <c r="F64" i="8" l="1"/>
  <c r="G64" i="8" s="1"/>
  <c r="B66" i="8"/>
  <c r="D65" i="8"/>
  <c r="E65" i="8" s="1"/>
  <c r="E65" i="4"/>
  <c r="G65" i="4" s="1"/>
  <c r="I65" i="4" s="1"/>
  <c r="F65" i="4"/>
  <c r="H65" i="4" s="1"/>
  <c r="J65" i="4" s="1"/>
  <c r="K64" i="4"/>
  <c r="D66" i="4"/>
  <c r="F66" i="4" s="1"/>
  <c r="G63" i="9"/>
  <c r="H63" i="9" s="1"/>
  <c r="F64" i="9"/>
  <c r="AD65" i="2"/>
  <c r="N65" i="2"/>
  <c r="T65" i="2"/>
  <c r="X65" i="2"/>
  <c r="AB65" i="2"/>
  <c r="P65" i="2"/>
  <c r="Z65" i="2"/>
  <c r="J65" i="2"/>
  <c r="L65" i="2"/>
  <c r="E65" i="2"/>
  <c r="R65" i="2"/>
  <c r="V65" i="2"/>
  <c r="B66" i="9"/>
  <c r="D65" i="9"/>
  <c r="E65" i="9"/>
  <c r="C64" i="9"/>
  <c r="A65" i="9"/>
  <c r="A60" i="7"/>
  <c r="A68" i="4"/>
  <c r="B67" i="4"/>
  <c r="C67" i="4" s="1"/>
  <c r="AC68" i="2"/>
  <c r="Y68" i="2"/>
  <c r="U68" i="2"/>
  <c r="Q68" i="2"/>
  <c r="M68" i="2"/>
  <c r="I68" i="2"/>
  <c r="B68" i="2"/>
  <c r="C61" i="7" s="1"/>
  <c r="AA68" i="2"/>
  <c r="S68" i="2"/>
  <c r="K68" i="2"/>
  <c r="W68" i="2"/>
  <c r="D68" i="2"/>
  <c r="A69" i="2"/>
  <c r="O68" i="2"/>
  <c r="B59" i="7"/>
  <c r="E59" i="7"/>
  <c r="F59" i="7" s="1"/>
  <c r="G59" i="7" s="1"/>
  <c r="D59" i="7"/>
  <c r="C66" i="2" s="1"/>
  <c r="I63" i="8"/>
  <c r="C66" i="8"/>
  <c r="A66" i="8" s="1"/>
  <c r="F65" i="8" l="1"/>
  <c r="G65" i="8" s="1"/>
  <c r="H65" i="8" s="1"/>
  <c r="B67" i="8"/>
  <c r="C67" i="8" s="1"/>
  <c r="A67" i="8" s="1"/>
  <c r="A67" i="9" s="1"/>
  <c r="D66" i="8"/>
  <c r="E66" i="8" s="1"/>
  <c r="H64" i="8"/>
  <c r="I64" i="8" s="1"/>
  <c r="G64" i="9"/>
  <c r="H64" i="9" s="1"/>
  <c r="F65" i="9"/>
  <c r="X66" i="2"/>
  <c r="E66" i="2"/>
  <c r="Z66" i="2"/>
  <c r="L66" i="2"/>
  <c r="N66" i="2"/>
  <c r="T66" i="2"/>
  <c r="R66" i="2"/>
  <c r="P66" i="2"/>
  <c r="J66" i="2"/>
  <c r="AD66" i="2"/>
  <c r="V66" i="2"/>
  <c r="AB66" i="2"/>
  <c r="B67" i="9"/>
  <c r="C65" i="9"/>
  <c r="E66" i="9"/>
  <c r="D66" i="9"/>
  <c r="H66" i="4"/>
  <c r="J66" i="4" s="1"/>
  <c r="D67" i="4"/>
  <c r="E66" i="4" s="1"/>
  <c r="G66" i="4" s="1"/>
  <c r="I66" i="4" s="1"/>
  <c r="K65" i="4"/>
  <c r="A66" i="9"/>
  <c r="A61" i="7"/>
  <c r="A69" i="4"/>
  <c r="B68" i="4"/>
  <c r="C68" i="4" s="1"/>
  <c r="A70" i="2"/>
  <c r="AA69" i="2"/>
  <c r="W69" i="2"/>
  <c r="S69" i="2"/>
  <c r="O69" i="2"/>
  <c r="K69" i="2"/>
  <c r="D69" i="2"/>
  <c r="Y69" i="2"/>
  <c r="Q69" i="2"/>
  <c r="I69" i="2"/>
  <c r="AC69" i="2"/>
  <c r="M69" i="2"/>
  <c r="U69" i="2"/>
  <c r="B69" i="2"/>
  <c r="C62" i="7" s="1"/>
  <c r="D60" i="7"/>
  <c r="C67" i="2" s="1"/>
  <c r="B60" i="7"/>
  <c r="E60" i="7"/>
  <c r="F60" i="7" s="1"/>
  <c r="G60" i="7" s="1"/>
  <c r="F66" i="8" l="1"/>
  <c r="G66" i="8" s="1"/>
  <c r="B68" i="8"/>
  <c r="C68" i="8" s="1"/>
  <c r="A68" i="8" s="1"/>
  <c r="D67" i="8"/>
  <c r="E67" i="8" s="1"/>
  <c r="D68" i="4"/>
  <c r="F68" i="4" s="1"/>
  <c r="G65" i="9"/>
  <c r="H65" i="9" s="1"/>
  <c r="F67" i="4"/>
  <c r="H67" i="4" s="1"/>
  <c r="J67" i="4" s="1"/>
  <c r="E67" i="4"/>
  <c r="G67" i="4" s="1"/>
  <c r="I67" i="4" s="1"/>
  <c r="F66" i="9"/>
  <c r="T67" i="2"/>
  <c r="AD67" i="2"/>
  <c r="J67" i="2"/>
  <c r="P67" i="2"/>
  <c r="V67" i="2"/>
  <c r="R67" i="2"/>
  <c r="Z67" i="2"/>
  <c r="AB67" i="2"/>
  <c r="L67" i="2"/>
  <c r="N67" i="2"/>
  <c r="X67" i="2"/>
  <c r="E67" i="2"/>
  <c r="D67" i="9"/>
  <c r="E67" i="9"/>
  <c r="C67" i="9"/>
  <c r="C66" i="9"/>
  <c r="K66" i="4"/>
  <c r="B68" i="9"/>
  <c r="I65" i="8"/>
  <c r="A62" i="7"/>
  <c r="A70" i="4"/>
  <c r="B69" i="4"/>
  <c r="C69" i="4" s="1"/>
  <c r="A71" i="2"/>
  <c r="AA70" i="2"/>
  <c r="W70" i="2"/>
  <c r="S70" i="2"/>
  <c r="O70" i="2"/>
  <c r="K70" i="2"/>
  <c r="D70" i="2"/>
  <c r="AC70" i="2"/>
  <c r="U70" i="2"/>
  <c r="M70" i="2"/>
  <c r="B70" i="2"/>
  <c r="C63" i="7" s="1"/>
  <c r="Q70" i="2"/>
  <c r="Y70" i="2"/>
  <c r="I70" i="2"/>
  <c r="D61" i="7"/>
  <c r="C68" i="2" s="1"/>
  <c r="B61" i="7"/>
  <c r="E61" i="7"/>
  <c r="F61" i="7" s="1"/>
  <c r="G61" i="7" s="1"/>
  <c r="F67" i="8" l="1"/>
  <c r="G67" i="8" s="1"/>
  <c r="B69" i="8"/>
  <c r="B69" i="9" s="1"/>
  <c r="D68" i="8"/>
  <c r="E68" i="8" s="1"/>
  <c r="H66" i="8"/>
  <c r="I66" i="8" s="1"/>
  <c r="G66" i="9"/>
  <c r="H66" i="9" s="1"/>
  <c r="F67" i="9"/>
  <c r="Z68" i="2"/>
  <c r="J68" i="2"/>
  <c r="E68" i="2"/>
  <c r="V68" i="2"/>
  <c r="AB68" i="2"/>
  <c r="AD68" i="2"/>
  <c r="X68" i="2"/>
  <c r="R68" i="2"/>
  <c r="T68" i="2"/>
  <c r="N68" i="2"/>
  <c r="L68" i="2"/>
  <c r="P68" i="2"/>
  <c r="A68" i="9"/>
  <c r="D69" i="4"/>
  <c r="E68" i="9"/>
  <c r="D68" i="9"/>
  <c r="H68" i="4"/>
  <c r="J68" i="4" s="1"/>
  <c r="K67" i="4"/>
  <c r="A63" i="7"/>
  <c r="A71" i="4"/>
  <c r="B70" i="4"/>
  <c r="C70" i="4" s="1"/>
  <c r="AC71" i="2"/>
  <c r="Y71" i="2"/>
  <c r="U71" i="2"/>
  <c r="Q71" i="2"/>
  <c r="M71" i="2"/>
  <c r="I71" i="2"/>
  <c r="B71" i="2"/>
  <c r="C64" i="7" s="1"/>
  <c r="AA71" i="2"/>
  <c r="S71" i="2"/>
  <c r="K71" i="2"/>
  <c r="W71" i="2"/>
  <c r="D71" i="2"/>
  <c r="A72" i="2"/>
  <c r="O71" i="2"/>
  <c r="E62" i="7"/>
  <c r="F62" i="7" s="1"/>
  <c r="G62" i="7" s="1"/>
  <c r="D62" i="7"/>
  <c r="C69" i="2" s="1"/>
  <c r="B62" i="7"/>
  <c r="C69" i="8" l="1"/>
  <c r="A69" i="8" s="1"/>
  <c r="A69" i="9" s="1"/>
  <c r="C69" i="9" s="1"/>
  <c r="F68" i="8"/>
  <c r="G68" i="8" s="1"/>
  <c r="H68" i="8" s="1"/>
  <c r="B70" i="8"/>
  <c r="C70" i="8" s="1"/>
  <c r="A70" i="8" s="1"/>
  <c r="D69" i="8"/>
  <c r="E69" i="8" s="1"/>
  <c r="H67" i="8"/>
  <c r="I67" i="8" s="1"/>
  <c r="D70" i="4"/>
  <c r="F70" i="4" s="1"/>
  <c r="K68" i="4"/>
  <c r="G67" i="9"/>
  <c r="H67" i="9" s="1"/>
  <c r="F69" i="4"/>
  <c r="H69" i="4" s="1"/>
  <c r="J69" i="4" s="1"/>
  <c r="E68" i="4"/>
  <c r="G68" i="4" s="1"/>
  <c r="I68" i="4" s="1"/>
  <c r="F68" i="9"/>
  <c r="R69" i="2"/>
  <c r="P69" i="2"/>
  <c r="AB69" i="2"/>
  <c r="T69" i="2"/>
  <c r="X69" i="2"/>
  <c r="AD69" i="2"/>
  <c r="N69" i="2"/>
  <c r="E69" i="2"/>
  <c r="L69" i="2"/>
  <c r="V69" i="2"/>
  <c r="Z69" i="2"/>
  <c r="J69" i="2"/>
  <c r="E69" i="9"/>
  <c r="D69" i="9"/>
  <c r="C68" i="9"/>
  <c r="A64" i="7"/>
  <c r="A72" i="4"/>
  <c r="B71" i="4"/>
  <c r="C71" i="4" s="1"/>
  <c r="AC72" i="2"/>
  <c r="Y72" i="2"/>
  <c r="U72" i="2"/>
  <c r="Q72" i="2"/>
  <c r="M72" i="2"/>
  <c r="I72" i="2"/>
  <c r="B72" i="2"/>
  <c r="C65" i="7" s="1"/>
  <c r="A73" i="2"/>
  <c r="W72" i="2"/>
  <c r="O72" i="2"/>
  <c r="D72" i="2"/>
  <c r="AA72" i="2"/>
  <c r="K72" i="2"/>
  <c r="S72" i="2"/>
  <c r="B63" i="7"/>
  <c r="E63" i="7"/>
  <c r="F63" i="7" s="1"/>
  <c r="G63" i="7" s="1"/>
  <c r="D63" i="7"/>
  <c r="C70" i="2" s="1"/>
  <c r="B70" i="9" l="1"/>
  <c r="E70" i="9" s="1"/>
  <c r="F69" i="8"/>
  <c r="G69" i="8" s="1"/>
  <c r="H69" i="8" s="1"/>
  <c r="B71" i="8"/>
  <c r="C71" i="8" s="1"/>
  <c r="A71" i="8" s="1"/>
  <c r="D70" i="8"/>
  <c r="E70" i="8" s="1"/>
  <c r="E69" i="4"/>
  <c r="G69" i="4" s="1"/>
  <c r="I69" i="4" s="1"/>
  <c r="D71" i="4"/>
  <c r="E70" i="4" s="1"/>
  <c r="G70" i="4" s="1"/>
  <c r="I70" i="4" s="1"/>
  <c r="G68" i="9"/>
  <c r="H68" i="9" s="1"/>
  <c r="F69" i="9"/>
  <c r="T70" i="2"/>
  <c r="V70" i="2"/>
  <c r="P70" i="2"/>
  <c r="N70" i="2"/>
  <c r="Z70" i="2"/>
  <c r="X70" i="2"/>
  <c r="R70" i="2"/>
  <c r="AB70" i="2"/>
  <c r="L70" i="2"/>
  <c r="J70" i="2"/>
  <c r="E70" i="2"/>
  <c r="AD70" i="2"/>
  <c r="H70" i="4"/>
  <c r="J70" i="4" s="1"/>
  <c r="B71" i="9"/>
  <c r="A70" i="9"/>
  <c r="K69" i="4"/>
  <c r="A65" i="7"/>
  <c r="A73" i="4"/>
  <c r="B72" i="4"/>
  <c r="C72" i="4" s="1"/>
  <c r="A74" i="2"/>
  <c r="AA73" i="2"/>
  <c r="W73" i="2"/>
  <c r="S73" i="2"/>
  <c r="O73" i="2"/>
  <c r="K73" i="2"/>
  <c r="D73" i="2"/>
  <c r="AC73" i="2"/>
  <c r="U73" i="2"/>
  <c r="M73" i="2"/>
  <c r="B73" i="2"/>
  <c r="C66" i="7" s="1"/>
  <c r="Q73" i="2"/>
  <c r="Y73" i="2"/>
  <c r="I73" i="2"/>
  <c r="B64" i="7"/>
  <c r="E64" i="7"/>
  <c r="F64" i="7" s="1"/>
  <c r="G64" i="7" s="1"/>
  <c r="D64" i="7"/>
  <c r="C71" i="2" s="1"/>
  <c r="I68" i="8"/>
  <c r="D70" i="9" l="1"/>
  <c r="F70" i="9" s="1"/>
  <c r="F70" i="8"/>
  <c r="G70" i="8" s="1"/>
  <c r="B72" i="8"/>
  <c r="B72" i="9" s="1"/>
  <c r="D71" i="8"/>
  <c r="E71" i="8" s="1"/>
  <c r="F71" i="4"/>
  <c r="H71" i="4" s="1"/>
  <c r="J71" i="4" s="1"/>
  <c r="D72" i="4"/>
  <c r="E71" i="4" s="1"/>
  <c r="G71" i="4" s="1"/>
  <c r="I71" i="4" s="1"/>
  <c r="G69" i="9"/>
  <c r="H69" i="9" s="1"/>
  <c r="T71" i="2"/>
  <c r="R71" i="2"/>
  <c r="V71" i="2"/>
  <c r="N71" i="2"/>
  <c r="X71" i="2"/>
  <c r="Z71" i="2"/>
  <c r="P71" i="2"/>
  <c r="J71" i="2"/>
  <c r="AD71" i="2"/>
  <c r="AB71" i="2"/>
  <c r="L71" i="2"/>
  <c r="E71" i="2"/>
  <c r="A71" i="9"/>
  <c r="C70" i="9"/>
  <c r="E71" i="9"/>
  <c r="D71" i="9"/>
  <c r="K70" i="4"/>
  <c r="A75" i="2"/>
  <c r="AA74" i="2"/>
  <c r="W74" i="2"/>
  <c r="S74" i="2"/>
  <c r="O74" i="2"/>
  <c r="K74" i="2"/>
  <c r="D74" i="2"/>
  <c r="Y74" i="2"/>
  <c r="Q74" i="2"/>
  <c r="I74" i="2"/>
  <c r="U74" i="2"/>
  <c r="B74" i="2"/>
  <c r="C67" i="7" s="1"/>
  <c r="M74" i="2"/>
  <c r="AC74" i="2"/>
  <c r="A66" i="7"/>
  <c r="A74" i="4"/>
  <c r="B73" i="4"/>
  <c r="C73" i="4" s="1"/>
  <c r="D65" i="7"/>
  <c r="C72" i="2" s="1"/>
  <c r="B65" i="7"/>
  <c r="E65" i="7"/>
  <c r="F65" i="7" s="1"/>
  <c r="G65" i="7" s="1"/>
  <c r="I69" i="8"/>
  <c r="C72" i="8" l="1"/>
  <c r="A72" i="8" s="1"/>
  <c r="A72" i="9" s="1"/>
  <c r="F71" i="8"/>
  <c r="G71" i="8" s="1"/>
  <c r="H71" i="8" s="1"/>
  <c r="B73" i="8"/>
  <c r="C73" i="8" s="1"/>
  <c r="A73" i="8" s="1"/>
  <c r="D72" i="8"/>
  <c r="E72" i="8" s="1"/>
  <c r="H70" i="8"/>
  <c r="I70" i="8" s="1"/>
  <c r="F72" i="4"/>
  <c r="H72" i="4" s="1"/>
  <c r="J72" i="4" s="1"/>
  <c r="D73" i="4"/>
  <c r="E72" i="4" s="1"/>
  <c r="G72" i="4" s="1"/>
  <c r="I72" i="4" s="1"/>
  <c r="K71" i="4"/>
  <c r="G70" i="9"/>
  <c r="H70" i="9" s="1"/>
  <c r="Z72" i="2"/>
  <c r="J72" i="2"/>
  <c r="AB72" i="2"/>
  <c r="T72" i="2"/>
  <c r="V72" i="2"/>
  <c r="X72" i="2"/>
  <c r="N72" i="2"/>
  <c r="L72" i="2"/>
  <c r="AD72" i="2"/>
  <c r="E72" i="2"/>
  <c r="R72" i="2"/>
  <c r="P72" i="2"/>
  <c r="C72" i="9"/>
  <c r="E72" i="9"/>
  <c r="D72" i="9"/>
  <c r="C71" i="9"/>
  <c r="F71" i="9"/>
  <c r="AC75" i="2"/>
  <c r="Y75" i="2"/>
  <c r="U75" i="2"/>
  <c r="Q75" i="2"/>
  <c r="M75" i="2"/>
  <c r="I75" i="2"/>
  <c r="B75" i="2"/>
  <c r="C68" i="7" s="1"/>
  <c r="A76" i="2"/>
  <c r="W75" i="2"/>
  <c r="O75" i="2"/>
  <c r="D75" i="2"/>
  <c r="AA75" i="2"/>
  <c r="K75" i="2"/>
  <c r="S75" i="2"/>
  <c r="A67" i="7"/>
  <c r="A75" i="4"/>
  <c r="B74" i="4"/>
  <c r="C74" i="4" s="1"/>
  <c r="E66" i="7"/>
  <c r="F66" i="7" s="1"/>
  <c r="G66" i="7" s="1"/>
  <c r="D66" i="7"/>
  <c r="C73" i="2" s="1"/>
  <c r="B66" i="7"/>
  <c r="B73" i="9" l="1"/>
  <c r="D73" i="9" s="1"/>
  <c r="F72" i="8"/>
  <c r="G72" i="8" s="1"/>
  <c r="B74" i="8"/>
  <c r="D73" i="8"/>
  <c r="E73" i="8" s="1"/>
  <c r="F73" i="4"/>
  <c r="H73" i="4" s="1"/>
  <c r="J73" i="4" s="1"/>
  <c r="D74" i="4"/>
  <c r="E73" i="4" s="1"/>
  <c r="G73" i="4" s="1"/>
  <c r="I73" i="4" s="1"/>
  <c r="G71" i="9"/>
  <c r="H71" i="9" s="1"/>
  <c r="F72" i="9"/>
  <c r="G72" i="9" s="1"/>
  <c r="H72" i="9" s="1"/>
  <c r="R73" i="2"/>
  <c r="AB73" i="2"/>
  <c r="P73" i="2"/>
  <c r="E73" i="2"/>
  <c r="AD73" i="2"/>
  <c r="N73" i="2"/>
  <c r="T73" i="2"/>
  <c r="V73" i="2"/>
  <c r="X73" i="2"/>
  <c r="Z73" i="2"/>
  <c r="J73" i="2"/>
  <c r="L73" i="2"/>
  <c r="K72" i="4"/>
  <c r="A73" i="9"/>
  <c r="B67" i="7"/>
  <c r="E67" i="7"/>
  <c r="F67" i="7" s="1"/>
  <c r="G67" i="7" s="1"/>
  <c r="D67" i="7"/>
  <c r="C74" i="2" s="1"/>
  <c r="A68" i="7"/>
  <c r="A76" i="4"/>
  <c r="B75" i="4"/>
  <c r="C75" i="4" s="1"/>
  <c r="AC76" i="2"/>
  <c r="Y76" i="2"/>
  <c r="U76" i="2"/>
  <c r="Q76" i="2"/>
  <c r="M76" i="2"/>
  <c r="I76" i="2"/>
  <c r="B76" i="2"/>
  <c r="C69" i="7" s="1"/>
  <c r="AA76" i="2"/>
  <c r="S76" i="2"/>
  <c r="K76" i="2"/>
  <c r="A77" i="2"/>
  <c r="O76" i="2"/>
  <c r="D76" i="2"/>
  <c r="W76" i="2"/>
  <c r="I71" i="8"/>
  <c r="C74" i="8"/>
  <c r="A74" i="8" s="1"/>
  <c r="E73" i="9" l="1"/>
  <c r="F73" i="9" s="1"/>
  <c r="F73" i="8"/>
  <c r="G73" i="8" s="1"/>
  <c r="H73" i="8" s="1"/>
  <c r="B75" i="8"/>
  <c r="B75" i="9" s="1"/>
  <c r="D74" i="8"/>
  <c r="E74" i="8" s="1"/>
  <c r="B74" i="9"/>
  <c r="D74" i="9" s="1"/>
  <c r="H72" i="8"/>
  <c r="I72" i="8" s="1"/>
  <c r="F74" i="4"/>
  <c r="H74" i="4" s="1"/>
  <c r="J74" i="4" s="1"/>
  <c r="D75" i="4"/>
  <c r="E74" i="4" s="1"/>
  <c r="G74" i="4" s="1"/>
  <c r="I74" i="4" s="1"/>
  <c r="X74" i="2"/>
  <c r="E74" i="2"/>
  <c r="Z74" i="2"/>
  <c r="AB74" i="2"/>
  <c r="L74" i="2"/>
  <c r="N74" i="2"/>
  <c r="T74" i="2"/>
  <c r="R74" i="2"/>
  <c r="P74" i="2"/>
  <c r="J74" i="2"/>
  <c r="V74" i="2"/>
  <c r="AD74" i="2"/>
  <c r="A74" i="9"/>
  <c r="K73" i="4"/>
  <c r="C73" i="9"/>
  <c r="A69" i="7"/>
  <c r="B76" i="4"/>
  <c r="C76" i="4" s="1"/>
  <c r="A77" i="4"/>
  <c r="B68" i="7"/>
  <c r="E68" i="7"/>
  <c r="F68" i="7" s="1"/>
  <c r="G68" i="7" s="1"/>
  <c r="D68" i="7"/>
  <c r="C75" i="2" s="1"/>
  <c r="A78" i="2"/>
  <c r="AA77" i="2"/>
  <c r="W77" i="2"/>
  <c r="S77" i="2"/>
  <c r="O77" i="2"/>
  <c r="K77" i="2"/>
  <c r="D77" i="2"/>
  <c r="Y77" i="2"/>
  <c r="Q77" i="2"/>
  <c r="I77" i="2"/>
  <c r="U77" i="2"/>
  <c r="B77" i="2"/>
  <c r="C70" i="7" s="1"/>
  <c r="AC77" i="2"/>
  <c r="M77" i="2"/>
  <c r="C75" i="8" l="1"/>
  <c r="A75" i="8" s="1"/>
  <c r="A75" i="9" s="1"/>
  <c r="C75" i="9" s="1"/>
  <c r="E74" i="9"/>
  <c r="F74" i="8"/>
  <c r="G74" i="8" s="1"/>
  <c r="H74" i="8" s="1"/>
  <c r="B76" i="8"/>
  <c r="B76" i="9" s="1"/>
  <c r="D75" i="8"/>
  <c r="E75" i="8" s="1"/>
  <c r="F75" i="4"/>
  <c r="H75" i="4" s="1"/>
  <c r="J75" i="4" s="1"/>
  <c r="D76" i="4"/>
  <c r="E75" i="4" s="1"/>
  <c r="G75" i="4" s="1"/>
  <c r="I75" i="4" s="1"/>
  <c r="K74" i="4"/>
  <c r="G73" i="9"/>
  <c r="H73" i="9" s="1"/>
  <c r="X75" i="2"/>
  <c r="E75" i="2"/>
  <c r="J75" i="2"/>
  <c r="T75" i="2"/>
  <c r="AD75" i="2"/>
  <c r="P75" i="2"/>
  <c r="V75" i="2"/>
  <c r="R75" i="2"/>
  <c r="AB75" i="2"/>
  <c r="L75" i="2"/>
  <c r="N75" i="2"/>
  <c r="Z75" i="2"/>
  <c r="D75" i="9"/>
  <c r="E75" i="9"/>
  <c r="C74" i="9"/>
  <c r="F74" i="9"/>
  <c r="A79" i="2"/>
  <c r="AA78" i="2"/>
  <c r="W78" i="2"/>
  <c r="S78" i="2"/>
  <c r="O78" i="2"/>
  <c r="K78" i="2"/>
  <c r="D78" i="2"/>
  <c r="AC78" i="2"/>
  <c r="U78" i="2"/>
  <c r="M78" i="2"/>
  <c r="B78" i="2"/>
  <c r="C71" i="7" s="1"/>
  <c r="Y78" i="2"/>
  <c r="I78" i="2"/>
  <c r="Q78" i="2"/>
  <c r="A70" i="7"/>
  <c r="A78" i="4"/>
  <c r="B77" i="4"/>
  <c r="C77" i="4" s="1"/>
  <c r="D69" i="7"/>
  <c r="C76" i="2" s="1"/>
  <c r="E69" i="7"/>
  <c r="F69" i="7" s="1"/>
  <c r="G69" i="7" s="1"/>
  <c r="B69" i="7"/>
  <c r="I73" i="8"/>
  <c r="F75" i="8" l="1"/>
  <c r="G75" i="8" s="1"/>
  <c r="B77" i="8"/>
  <c r="B77" i="9" s="1"/>
  <c r="D76" i="8"/>
  <c r="E76" i="8" s="1"/>
  <c r="C76" i="8"/>
  <c r="A76" i="8" s="1"/>
  <c r="A76" i="9" s="1"/>
  <c r="F76" i="4"/>
  <c r="H76" i="4" s="1"/>
  <c r="J76" i="4" s="1"/>
  <c r="E76" i="4"/>
  <c r="G76" i="4" s="1"/>
  <c r="I76" i="4" s="1"/>
  <c r="D77" i="4"/>
  <c r="F77" i="4" s="1"/>
  <c r="K75" i="4"/>
  <c r="G74" i="9"/>
  <c r="H74" i="9" s="1"/>
  <c r="F75" i="9"/>
  <c r="AD76" i="2"/>
  <c r="N76" i="2"/>
  <c r="L76" i="2"/>
  <c r="P76" i="2"/>
  <c r="E76" i="2"/>
  <c r="Z76" i="2"/>
  <c r="J76" i="2"/>
  <c r="R76" i="2"/>
  <c r="T76" i="2"/>
  <c r="X76" i="2"/>
  <c r="V76" i="2"/>
  <c r="AB76" i="2"/>
  <c r="E76" i="9"/>
  <c r="D76" i="9"/>
  <c r="AC79" i="2"/>
  <c r="Y79" i="2"/>
  <c r="U79" i="2"/>
  <c r="Q79" i="2"/>
  <c r="M79" i="2"/>
  <c r="I79" i="2"/>
  <c r="B79" i="2"/>
  <c r="C72" i="7" s="1"/>
  <c r="AA79" i="2"/>
  <c r="S79" i="2"/>
  <c r="K79" i="2"/>
  <c r="A80" i="2"/>
  <c r="O79" i="2"/>
  <c r="W79" i="2"/>
  <c r="D79" i="2"/>
  <c r="A71" i="7"/>
  <c r="A79" i="4"/>
  <c r="B78" i="4"/>
  <c r="C78" i="4" s="1"/>
  <c r="E70" i="7"/>
  <c r="F70" i="7" s="1"/>
  <c r="G70" i="7" s="1"/>
  <c r="D70" i="7"/>
  <c r="C77" i="2" s="1"/>
  <c r="B70" i="7"/>
  <c r="I74" i="8"/>
  <c r="D78" i="4" l="1"/>
  <c r="F78" i="4" s="1"/>
  <c r="F76" i="8"/>
  <c r="G76" i="8" s="1"/>
  <c r="C77" i="8"/>
  <c r="A77" i="8" s="1"/>
  <c r="A77" i="9" s="1"/>
  <c r="C77" i="9" s="1"/>
  <c r="B78" i="8"/>
  <c r="C78" i="8" s="1"/>
  <c r="A78" i="8" s="1"/>
  <c r="A78" i="9" s="1"/>
  <c r="D77" i="8"/>
  <c r="E77" i="8" s="1"/>
  <c r="H75" i="8"/>
  <c r="I75" i="8" s="1"/>
  <c r="E77" i="4"/>
  <c r="G77" i="4" s="1"/>
  <c r="I77" i="4" s="1"/>
  <c r="K76" i="4"/>
  <c r="G75" i="9"/>
  <c r="H75" i="9" s="1"/>
  <c r="F76" i="9"/>
  <c r="G76" i="9" s="1"/>
  <c r="V77" i="2"/>
  <c r="X77" i="2"/>
  <c r="AB77" i="2"/>
  <c r="N77" i="2"/>
  <c r="E77" i="2"/>
  <c r="J77" i="2"/>
  <c r="R77" i="2"/>
  <c r="P77" i="2"/>
  <c r="T77" i="2"/>
  <c r="L77" i="2"/>
  <c r="AD77" i="2"/>
  <c r="Z77" i="2"/>
  <c r="H77" i="4"/>
  <c r="J77" i="4" s="1"/>
  <c r="C76" i="9"/>
  <c r="E77" i="9"/>
  <c r="D77" i="9"/>
  <c r="AC80" i="2"/>
  <c r="Y80" i="2"/>
  <c r="U80" i="2"/>
  <c r="Q80" i="2"/>
  <c r="M80" i="2"/>
  <c r="I80" i="2"/>
  <c r="B80" i="2"/>
  <c r="C73" i="7" s="1"/>
  <c r="A81" i="2"/>
  <c r="W80" i="2"/>
  <c r="O80" i="2"/>
  <c r="D80" i="2"/>
  <c r="S80" i="2"/>
  <c r="AA80" i="2"/>
  <c r="K80" i="2"/>
  <c r="A72" i="7"/>
  <c r="B79" i="4"/>
  <c r="C79" i="4" s="1"/>
  <c r="A80" i="4"/>
  <c r="B71" i="7"/>
  <c r="E71" i="7"/>
  <c r="F71" i="7" s="1"/>
  <c r="G71" i="7" s="1"/>
  <c r="D71" i="7"/>
  <c r="C78" i="2" s="1"/>
  <c r="F77" i="8" l="1"/>
  <c r="G77" i="8" s="1"/>
  <c r="H77" i="8" s="1"/>
  <c r="B79" i="8"/>
  <c r="D78" i="8"/>
  <c r="E78" i="8" s="1"/>
  <c r="B78" i="9"/>
  <c r="C78" i="9" s="1"/>
  <c r="H76" i="8"/>
  <c r="I76" i="8" s="1"/>
  <c r="D79" i="4"/>
  <c r="E78" i="4" s="1"/>
  <c r="G78" i="4" s="1"/>
  <c r="I78" i="4" s="1"/>
  <c r="H76" i="9"/>
  <c r="X78" i="2"/>
  <c r="E78" i="2"/>
  <c r="AD78" i="2"/>
  <c r="Z78" i="2"/>
  <c r="R78" i="2"/>
  <c r="T78" i="2"/>
  <c r="V78" i="2"/>
  <c r="J78" i="2"/>
  <c r="P78" i="2"/>
  <c r="N78" i="2"/>
  <c r="AB78" i="2"/>
  <c r="L78" i="2"/>
  <c r="K77" i="4"/>
  <c r="H78" i="4"/>
  <c r="J78" i="4" s="1"/>
  <c r="F77" i="9"/>
  <c r="A82" i="2"/>
  <c r="AA81" i="2"/>
  <c r="W81" i="2"/>
  <c r="S81" i="2"/>
  <c r="O81" i="2"/>
  <c r="K81" i="2"/>
  <c r="D81" i="2"/>
  <c r="AC81" i="2"/>
  <c r="U81" i="2"/>
  <c r="M81" i="2"/>
  <c r="B81" i="2"/>
  <c r="C74" i="7" s="1"/>
  <c r="Y81" i="2"/>
  <c r="I81" i="2"/>
  <c r="Q81" i="2"/>
  <c r="A73" i="7"/>
  <c r="A81" i="4"/>
  <c r="B80" i="4"/>
  <c r="C80" i="4" s="1"/>
  <c r="B72" i="7"/>
  <c r="E72" i="7"/>
  <c r="F72" i="7" s="1"/>
  <c r="G72" i="7" s="1"/>
  <c r="D72" i="7"/>
  <c r="C79" i="2" s="1"/>
  <c r="D78" i="9" l="1"/>
  <c r="E78" i="9"/>
  <c r="F78" i="8"/>
  <c r="G78" i="8" s="1"/>
  <c r="B80" i="8"/>
  <c r="B80" i="9" s="1"/>
  <c r="D79" i="8"/>
  <c r="E79" i="8" s="1"/>
  <c r="C79" i="8"/>
  <c r="A79" i="8" s="1"/>
  <c r="A79" i="9" s="1"/>
  <c r="B79" i="9"/>
  <c r="D79" i="9" s="1"/>
  <c r="F79" i="4"/>
  <c r="H79" i="4" s="1"/>
  <c r="J79" i="4" s="1"/>
  <c r="G77" i="9"/>
  <c r="H77" i="9" s="1"/>
  <c r="AB79" i="2"/>
  <c r="L79" i="2"/>
  <c r="X79" i="2"/>
  <c r="E79" i="2"/>
  <c r="Z79" i="2"/>
  <c r="P79" i="2"/>
  <c r="J79" i="2"/>
  <c r="N79" i="2"/>
  <c r="V79" i="2"/>
  <c r="T79" i="2"/>
  <c r="R79" i="2"/>
  <c r="AD79" i="2"/>
  <c r="D80" i="4"/>
  <c r="E79" i="4" s="1"/>
  <c r="G79" i="4" s="1"/>
  <c r="I79" i="4" s="1"/>
  <c r="K78" i="4"/>
  <c r="A74" i="7"/>
  <c r="B81" i="4"/>
  <c r="C81" i="4" s="1"/>
  <c r="A82" i="4"/>
  <c r="D81" i="4"/>
  <c r="D73" i="7"/>
  <c r="C80" i="2" s="1"/>
  <c r="B73" i="7"/>
  <c r="E73" i="7"/>
  <c r="F73" i="7" s="1"/>
  <c r="G73" i="7" s="1"/>
  <c r="A83" i="2"/>
  <c r="AA82" i="2"/>
  <c r="W82" i="2"/>
  <c r="S82" i="2"/>
  <c r="O82" i="2"/>
  <c r="K82" i="2"/>
  <c r="D82" i="2"/>
  <c r="Y82" i="2"/>
  <c r="Q82" i="2"/>
  <c r="I82" i="2"/>
  <c r="AC82" i="2"/>
  <c r="M82" i="2"/>
  <c r="U82" i="2"/>
  <c r="B82" i="2"/>
  <c r="C75" i="7" s="1"/>
  <c r="I77" i="8"/>
  <c r="E79" i="9" l="1"/>
  <c r="F78" i="9"/>
  <c r="G78" i="9" s="1"/>
  <c r="H78" i="9" s="1"/>
  <c r="C80" i="8"/>
  <c r="A80" i="8" s="1"/>
  <c r="F79" i="8"/>
  <c r="G79" i="8" s="1"/>
  <c r="H79" i="8" s="1"/>
  <c r="B81" i="8"/>
  <c r="B81" i="9" s="1"/>
  <c r="D80" i="8"/>
  <c r="E80" i="8" s="1"/>
  <c r="H78" i="8"/>
  <c r="I78" i="8" s="1"/>
  <c r="K79" i="4"/>
  <c r="E80" i="4"/>
  <c r="G80" i="4" s="1"/>
  <c r="I80" i="4" s="1"/>
  <c r="F80" i="4"/>
  <c r="H80" i="4" s="1"/>
  <c r="J80" i="4" s="1"/>
  <c r="AD80" i="2"/>
  <c r="N80" i="2"/>
  <c r="E80" i="2"/>
  <c r="L80" i="2"/>
  <c r="R80" i="2"/>
  <c r="P80" i="2"/>
  <c r="Z80" i="2"/>
  <c r="J80" i="2"/>
  <c r="T80" i="2"/>
  <c r="AB80" i="2"/>
  <c r="V80" i="2"/>
  <c r="X80" i="2"/>
  <c r="C79" i="9"/>
  <c r="A80" i="9"/>
  <c r="E80" i="9"/>
  <c r="D80" i="9"/>
  <c r="AC83" i="2"/>
  <c r="Y83" i="2"/>
  <c r="U83" i="2"/>
  <c r="Q83" i="2"/>
  <c r="M83" i="2"/>
  <c r="I83" i="2"/>
  <c r="B83" i="2"/>
  <c r="C76" i="7" s="1"/>
  <c r="A84" i="2"/>
  <c r="W83" i="2"/>
  <c r="O83" i="2"/>
  <c r="D83" i="2"/>
  <c r="S83" i="2"/>
  <c r="AA83" i="2"/>
  <c r="K83" i="2"/>
  <c r="F81" i="4"/>
  <c r="E74" i="7"/>
  <c r="F74" i="7" s="1"/>
  <c r="G74" i="7" s="1"/>
  <c r="D74" i="7"/>
  <c r="C81" i="2" s="1"/>
  <c r="B74" i="7"/>
  <c r="A75" i="7"/>
  <c r="A83" i="4"/>
  <c r="B82" i="4"/>
  <c r="C82" i="4" s="1"/>
  <c r="F79" i="9" l="1"/>
  <c r="F80" i="9" s="1"/>
  <c r="F80" i="8"/>
  <c r="G80" i="8" s="1"/>
  <c r="B82" i="8"/>
  <c r="C82" i="8" s="1"/>
  <c r="A82" i="8" s="1"/>
  <c r="A82" i="9" s="1"/>
  <c r="D81" i="8"/>
  <c r="E81" i="8" s="1"/>
  <c r="C81" i="8"/>
  <c r="A81" i="8" s="1"/>
  <c r="A81" i="9" s="1"/>
  <c r="K80" i="4"/>
  <c r="R81" i="2"/>
  <c r="AB81" i="2"/>
  <c r="P81" i="2"/>
  <c r="AD81" i="2"/>
  <c r="N81" i="2"/>
  <c r="T81" i="2"/>
  <c r="X81" i="2"/>
  <c r="V81" i="2"/>
  <c r="Z81" i="2"/>
  <c r="J81" i="2"/>
  <c r="L81" i="2"/>
  <c r="E81" i="2"/>
  <c r="D82" i="4"/>
  <c r="E81" i="4" s="1"/>
  <c r="G81" i="4" s="1"/>
  <c r="I81" i="4" s="1"/>
  <c r="D81" i="9"/>
  <c r="E81" i="9"/>
  <c r="C80" i="9"/>
  <c r="H81" i="4"/>
  <c r="J81" i="4" s="1"/>
  <c r="K81" i="4"/>
  <c r="B75" i="7"/>
  <c r="E75" i="7"/>
  <c r="F75" i="7" s="1"/>
  <c r="G75" i="7" s="1"/>
  <c r="D75" i="7"/>
  <c r="C82" i="2" s="1"/>
  <c r="AC84" i="2"/>
  <c r="Y84" i="2"/>
  <c r="U84" i="2"/>
  <c r="Q84" i="2"/>
  <c r="M84" i="2"/>
  <c r="I84" i="2"/>
  <c r="B84" i="2"/>
  <c r="C77" i="7" s="1"/>
  <c r="AA84" i="2"/>
  <c r="S84" i="2"/>
  <c r="K84" i="2"/>
  <c r="W84" i="2"/>
  <c r="D84" i="2"/>
  <c r="A85" i="2"/>
  <c r="O84" i="2"/>
  <c r="A76" i="7"/>
  <c r="A84" i="4"/>
  <c r="B83" i="4"/>
  <c r="C83" i="4" s="1"/>
  <c r="I79" i="8"/>
  <c r="G79" i="9" l="1"/>
  <c r="H79" i="9" s="1"/>
  <c r="F81" i="8"/>
  <c r="G81" i="8" s="1"/>
  <c r="H81" i="8" s="1"/>
  <c r="B83" i="8"/>
  <c r="D82" i="8"/>
  <c r="E82" i="8" s="1"/>
  <c r="B82" i="9"/>
  <c r="E82" i="9" s="1"/>
  <c r="H80" i="8"/>
  <c r="I80" i="8" s="1"/>
  <c r="G80" i="9"/>
  <c r="H80" i="9" s="1"/>
  <c r="F82" i="4"/>
  <c r="H82" i="4" s="1"/>
  <c r="J82" i="4" s="1"/>
  <c r="AB82" i="2"/>
  <c r="L82" i="2"/>
  <c r="N82" i="2"/>
  <c r="X82" i="2"/>
  <c r="E82" i="2"/>
  <c r="Z82" i="2"/>
  <c r="V82" i="2"/>
  <c r="T82" i="2"/>
  <c r="R82" i="2"/>
  <c r="P82" i="2"/>
  <c r="J82" i="2"/>
  <c r="AD82" i="2"/>
  <c r="C82" i="9"/>
  <c r="F81" i="9"/>
  <c r="D83" i="4"/>
  <c r="E82" i="4" s="1"/>
  <c r="G82" i="4" s="1"/>
  <c r="I82" i="4" s="1"/>
  <c r="C81" i="9"/>
  <c r="A77" i="7"/>
  <c r="B84" i="4"/>
  <c r="C84" i="4" s="1"/>
  <c r="A85" i="4"/>
  <c r="A86" i="2"/>
  <c r="AA85" i="2"/>
  <c r="W85" i="2"/>
  <c r="S85" i="2"/>
  <c r="O85" i="2"/>
  <c r="K85" i="2"/>
  <c r="D85" i="2"/>
  <c r="Y85" i="2"/>
  <c r="Q85" i="2"/>
  <c r="I85" i="2"/>
  <c r="AC85" i="2"/>
  <c r="M85" i="2"/>
  <c r="U85" i="2"/>
  <c r="B85" i="2"/>
  <c r="C78" i="7" s="1"/>
  <c r="B76" i="7"/>
  <c r="E76" i="7"/>
  <c r="F76" i="7" s="1"/>
  <c r="G76" i="7" s="1"/>
  <c r="D76" i="7"/>
  <c r="C83" i="2" s="1"/>
  <c r="D82" i="9" l="1"/>
  <c r="F82" i="9" s="1"/>
  <c r="G82" i="9" s="1"/>
  <c r="H82" i="9" s="1"/>
  <c r="F82" i="8"/>
  <c r="G82" i="8" s="1"/>
  <c r="B84" i="8"/>
  <c r="C84" i="8" s="1"/>
  <c r="A84" i="8" s="1"/>
  <c r="D83" i="8"/>
  <c r="E83" i="8" s="1"/>
  <c r="C83" i="8"/>
  <c r="A83" i="8" s="1"/>
  <c r="A83" i="9" s="1"/>
  <c r="B83" i="9"/>
  <c r="D83" i="9" s="1"/>
  <c r="G81" i="9"/>
  <c r="H81" i="9" s="1"/>
  <c r="F83" i="4"/>
  <c r="H83" i="4" s="1"/>
  <c r="J83" i="4" s="1"/>
  <c r="AB83" i="2"/>
  <c r="L83" i="2"/>
  <c r="N83" i="2"/>
  <c r="P83" i="2"/>
  <c r="R83" i="2"/>
  <c r="X83" i="2"/>
  <c r="E83" i="2"/>
  <c r="V83" i="2"/>
  <c r="T83" i="2"/>
  <c r="AD83" i="2"/>
  <c r="J83" i="2"/>
  <c r="Z83" i="2"/>
  <c r="K82" i="4"/>
  <c r="D84" i="4"/>
  <c r="E83" i="4" s="1"/>
  <c r="G83" i="4" s="1"/>
  <c r="I83" i="4" s="1"/>
  <c r="E83" i="9"/>
  <c r="A78" i="7"/>
  <c r="B85" i="4"/>
  <c r="C85" i="4" s="1"/>
  <c r="A86" i="4"/>
  <c r="I81" i="8"/>
  <c r="A87" i="2"/>
  <c r="AA86" i="2"/>
  <c r="W86" i="2"/>
  <c r="S86" i="2"/>
  <c r="O86" i="2"/>
  <c r="K86" i="2"/>
  <c r="D86" i="2"/>
  <c r="AC86" i="2"/>
  <c r="U86" i="2"/>
  <c r="M86" i="2"/>
  <c r="B86" i="2"/>
  <c r="C79" i="7" s="1"/>
  <c r="Q86" i="2"/>
  <c r="I86" i="2"/>
  <c r="Y86" i="2"/>
  <c r="D77" i="7"/>
  <c r="C84" i="2" s="1"/>
  <c r="E77" i="7"/>
  <c r="F77" i="7" s="1"/>
  <c r="G77" i="7" s="1"/>
  <c r="B77" i="7"/>
  <c r="C83" i="9" l="1"/>
  <c r="B84" i="9"/>
  <c r="D84" i="9" s="1"/>
  <c r="F83" i="8"/>
  <c r="G83" i="8" s="1"/>
  <c r="B85" i="8"/>
  <c r="C85" i="8" s="1"/>
  <c r="A85" i="8" s="1"/>
  <c r="A85" i="9" s="1"/>
  <c r="D84" i="8"/>
  <c r="E84" i="8" s="1"/>
  <c r="H82" i="8"/>
  <c r="I82" i="8" s="1"/>
  <c r="K83" i="4"/>
  <c r="F84" i="4"/>
  <c r="H84" i="4" s="1"/>
  <c r="J84" i="4" s="1"/>
  <c r="F83" i="9"/>
  <c r="R84" i="2"/>
  <c r="T84" i="2"/>
  <c r="AD84" i="2"/>
  <c r="N84" i="2"/>
  <c r="L84" i="2"/>
  <c r="P84" i="2"/>
  <c r="X84" i="2"/>
  <c r="Z84" i="2"/>
  <c r="J84" i="2"/>
  <c r="E84" i="2"/>
  <c r="V84" i="2"/>
  <c r="AB84" i="2"/>
  <c r="A84" i="9"/>
  <c r="D85" i="4"/>
  <c r="E84" i="4" s="1"/>
  <c r="G84" i="4" s="1"/>
  <c r="I84" i="4" s="1"/>
  <c r="E84" i="9"/>
  <c r="AC87" i="2"/>
  <c r="Y87" i="2"/>
  <c r="U87" i="2"/>
  <c r="Q87" i="2"/>
  <c r="M87" i="2"/>
  <c r="I87" i="2"/>
  <c r="B87" i="2"/>
  <c r="C80" i="7" s="1"/>
  <c r="AA87" i="2"/>
  <c r="S87" i="2"/>
  <c r="K87" i="2"/>
  <c r="W87" i="2"/>
  <c r="D87" i="2"/>
  <c r="A88" i="2"/>
  <c r="O87" i="2"/>
  <c r="A79" i="7"/>
  <c r="A87" i="4"/>
  <c r="B86" i="4"/>
  <c r="C86" i="4" s="1"/>
  <c r="E78" i="7"/>
  <c r="F78" i="7" s="1"/>
  <c r="G78" i="7" s="1"/>
  <c r="D78" i="7"/>
  <c r="C85" i="2" s="1"/>
  <c r="B78" i="7"/>
  <c r="F84" i="8" l="1"/>
  <c r="G84" i="8" s="1"/>
  <c r="B86" i="8"/>
  <c r="D85" i="8"/>
  <c r="E85" i="8" s="1"/>
  <c r="B85" i="9"/>
  <c r="E85" i="9" s="1"/>
  <c r="H83" i="8"/>
  <c r="I83" i="8" s="1"/>
  <c r="G83" i="9"/>
  <c r="H83" i="9" s="1"/>
  <c r="F85" i="4"/>
  <c r="H85" i="4" s="1"/>
  <c r="J85" i="4" s="1"/>
  <c r="F84" i="9"/>
  <c r="G84" i="9" s="1"/>
  <c r="V85" i="2"/>
  <c r="X85" i="2"/>
  <c r="R85" i="2"/>
  <c r="AB85" i="2"/>
  <c r="P85" i="2"/>
  <c r="T85" i="2"/>
  <c r="AD85" i="2"/>
  <c r="N85" i="2"/>
  <c r="E85" i="2"/>
  <c r="L85" i="2"/>
  <c r="Z85" i="2"/>
  <c r="J85" i="2"/>
  <c r="C84" i="9"/>
  <c r="D86" i="4"/>
  <c r="E85" i="4" s="1"/>
  <c r="G85" i="4" s="1"/>
  <c r="I85" i="4" s="1"/>
  <c r="K84" i="4"/>
  <c r="AC88" i="2"/>
  <c r="Y88" i="2"/>
  <c r="U88" i="2"/>
  <c r="Q88" i="2"/>
  <c r="M88" i="2"/>
  <c r="I88" i="2"/>
  <c r="B88" i="2"/>
  <c r="C81" i="7" s="1"/>
  <c r="A89" i="2"/>
  <c r="W88" i="2"/>
  <c r="O88" i="2"/>
  <c r="D88" i="2"/>
  <c r="AA88" i="2"/>
  <c r="K88" i="2"/>
  <c r="S88" i="2"/>
  <c r="A80" i="7"/>
  <c r="A88" i="4"/>
  <c r="D87" i="4"/>
  <c r="B87" i="4"/>
  <c r="C87" i="4" s="1"/>
  <c r="B79" i="7"/>
  <c r="E79" i="7"/>
  <c r="F79" i="7" s="1"/>
  <c r="G79" i="7" s="1"/>
  <c r="D79" i="7"/>
  <c r="C86" i="2" s="1"/>
  <c r="C86" i="8"/>
  <c r="A86" i="8" s="1"/>
  <c r="A86" i="9" s="1"/>
  <c r="D85" i="9" l="1"/>
  <c r="F85" i="9" s="1"/>
  <c r="C85" i="9"/>
  <c r="F85" i="8"/>
  <c r="G85" i="8" s="1"/>
  <c r="H85" i="8" s="1"/>
  <c r="B87" i="8"/>
  <c r="C87" i="8" s="1"/>
  <c r="A87" i="8" s="1"/>
  <c r="A87" i="9" s="1"/>
  <c r="D86" i="8"/>
  <c r="E86" i="8" s="1"/>
  <c r="B86" i="9"/>
  <c r="D86" i="9" s="1"/>
  <c r="H84" i="8"/>
  <c r="I84" i="8" s="1"/>
  <c r="K85" i="4"/>
  <c r="H84" i="9"/>
  <c r="E86" i="4"/>
  <c r="G86" i="4" s="1"/>
  <c r="I86" i="4" s="1"/>
  <c r="F86" i="4"/>
  <c r="H86" i="4" s="1"/>
  <c r="J86" i="4" s="1"/>
  <c r="X86" i="2"/>
  <c r="E86" i="2"/>
  <c r="AD86" i="2"/>
  <c r="R86" i="2"/>
  <c r="T86" i="2"/>
  <c r="L86" i="2"/>
  <c r="J86" i="2"/>
  <c r="V86" i="2"/>
  <c r="AB86" i="2"/>
  <c r="P86" i="2"/>
  <c r="N86" i="2"/>
  <c r="Z86" i="2"/>
  <c r="E86" i="9"/>
  <c r="C86" i="9"/>
  <c r="A90" i="2"/>
  <c r="AA89" i="2"/>
  <c r="W89" i="2"/>
  <c r="S89" i="2"/>
  <c r="O89" i="2"/>
  <c r="K89" i="2"/>
  <c r="D89" i="2"/>
  <c r="AC89" i="2"/>
  <c r="U89" i="2"/>
  <c r="M89" i="2"/>
  <c r="B89" i="2"/>
  <c r="C82" i="7" s="1"/>
  <c r="Q89" i="2"/>
  <c r="Y89" i="2"/>
  <c r="I89" i="2"/>
  <c r="B80" i="7"/>
  <c r="E80" i="7"/>
  <c r="F80" i="7" s="1"/>
  <c r="G80" i="7" s="1"/>
  <c r="D80" i="7"/>
  <c r="C87" i="2" s="1"/>
  <c r="F87" i="4"/>
  <c r="A81" i="7"/>
  <c r="A89" i="4"/>
  <c r="B88" i="4"/>
  <c r="C88" i="4" s="1"/>
  <c r="B87" i="9" l="1"/>
  <c r="E87" i="9" s="1"/>
  <c r="F86" i="8"/>
  <c r="G86" i="8" s="1"/>
  <c r="B88" i="8"/>
  <c r="D87" i="8"/>
  <c r="E87" i="8" s="1"/>
  <c r="D88" i="4"/>
  <c r="E87" i="4" s="1"/>
  <c r="G87" i="4" s="1"/>
  <c r="I87" i="4" s="1"/>
  <c r="K86" i="4"/>
  <c r="G85" i="9"/>
  <c r="H85" i="9" s="1"/>
  <c r="X87" i="2"/>
  <c r="E87" i="2"/>
  <c r="Z87" i="2"/>
  <c r="T87" i="2"/>
  <c r="R87" i="2"/>
  <c r="AD87" i="2"/>
  <c r="V87" i="2"/>
  <c r="P87" i="2"/>
  <c r="J87" i="2"/>
  <c r="N87" i="2"/>
  <c r="AB87" i="2"/>
  <c r="L87" i="2"/>
  <c r="H87" i="4"/>
  <c r="J87" i="4" s="1"/>
  <c r="F86" i="9"/>
  <c r="I85" i="8"/>
  <c r="D81" i="7"/>
  <c r="C88" i="2" s="1"/>
  <c r="B81" i="7"/>
  <c r="E81" i="7"/>
  <c r="F81" i="7" s="1"/>
  <c r="G81" i="7" s="1"/>
  <c r="A82" i="7"/>
  <c r="A90" i="4"/>
  <c r="B89" i="4"/>
  <c r="C89" i="4" s="1"/>
  <c r="A91" i="2"/>
  <c r="AA90" i="2"/>
  <c r="W90" i="2"/>
  <c r="S90" i="2"/>
  <c r="O90" i="2"/>
  <c r="K90" i="2"/>
  <c r="D90" i="2"/>
  <c r="Y90" i="2"/>
  <c r="Q90" i="2"/>
  <c r="I90" i="2"/>
  <c r="U90" i="2"/>
  <c r="B90" i="2"/>
  <c r="C83" i="7" s="1"/>
  <c r="M90" i="2"/>
  <c r="AC90" i="2"/>
  <c r="D87" i="9" l="1"/>
  <c r="C87" i="9"/>
  <c r="F87" i="8"/>
  <c r="G87" i="8" s="1"/>
  <c r="H87" i="8" s="1"/>
  <c r="B89" i="8"/>
  <c r="D88" i="8"/>
  <c r="E88" i="8" s="1"/>
  <c r="B88" i="9"/>
  <c r="E88" i="9" s="1"/>
  <c r="C88" i="8"/>
  <c r="A88" i="8" s="1"/>
  <c r="A88" i="9" s="1"/>
  <c r="F88" i="4"/>
  <c r="H88" i="4" s="1"/>
  <c r="J88" i="4" s="1"/>
  <c r="H86" i="8"/>
  <c r="I86" i="8" s="1"/>
  <c r="K87" i="4"/>
  <c r="G86" i="9"/>
  <c r="H86" i="9" s="1"/>
  <c r="F87" i="9"/>
  <c r="G87" i="9" s="1"/>
  <c r="H87" i="9" s="1"/>
  <c r="Z88" i="2"/>
  <c r="J88" i="2"/>
  <c r="AB88" i="2"/>
  <c r="T88" i="2"/>
  <c r="AD88" i="2"/>
  <c r="N88" i="2"/>
  <c r="V88" i="2"/>
  <c r="X88" i="2"/>
  <c r="L88" i="2"/>
  <c r="E88" i="2"/>
  <c r="R88" i="2"/>
  <c r="P88" i="2"/>
  <c r="D89" i="4"/>
  <c r="E88" i="4" s="1"/>
  <c r="G88" i="4" s="1"/>
  <c r="I88" i="4" s="1"/>
  <c r="A83" i="7"/>
  <c r="A91" i="4"/>
  <c r="B90" i="4"/>
  <c r="C90" i="4" s="1"/>
  <c r="E82" i="7"/>
  <c r="F82" i="7" s="1"/>
  <c r="G82" i="7" s="1"/>
  <c r="D82" i="7"/>
  <c r="C89" i="2" s="1"/>
  <c r="B82" i="7"/>
  <c r="AC91" i="2"/>
  <c r="Y91" i="2"/>
  <c r="U91" i="2"/>
  <c r="Q91" i="2"/>
  <c r="M91" i="2"/>
  <c r="I91" i="2"/>
  <c r="B91" i="2"/>
  <c r="C84" i="7" s="1"/>
  <c r="A92" i="2"/>
  <c r="W91" i="2"/>
  <c r="O91" i="2"/>
  <c r="D91" i="2"/>
  <c r="AA91" i="2"/>
  <c r="K91" i="2"/>
  <c r="S91" i="2"/>
  <c r="C89" i="8"/>
  <c r="A89" i="8" s="1"/>
  <c r="A89" i="9" s="1"/>
  <c r="C88" i="9" l="1"/>
  <c r="D88" i="9"/>
  <c r="F88" i="9" s="1"/>
  <c r="F88" i="8"/>
  <c r="G88" i="8" s="1"/>
  <c r="B90" i="8"/>
  <c r="C90" i="8" s="1"/>
  <c r="A90" i="8" s="1"/>
  <c r="D89" i="8"/>
  <c r="E89" i="8" s="1"/>
  <c r="B89" i="9"/>
  <c r="D89" i="9" s="1"/>
  <c r="D90" i="4"/>
  <c r="F90" i="4" s="1"/>
  <c r="AD89" i="2"/>
  <c r="N89" i="2"/>
  <c r="T89" i="2"/>
  <c r="Z89" i="2"/>
  <c r="J89" i="2"/>
  <c r="P89" i="2"/>
  <c r="L89" i="2"/>
  <c r="V89" i="2"/>
  <c r="X89" i="2"/>
  <c r="R89" i="2"/>
  <c r="AB89" i="2"/>
  <c r="E89" i="2"/>
  <c r="E89" i="4"/>
  <c r="G89" i="4" s="1"/>
  <c r="I89" i="4" s="1"/>
  <c r="K88" i="4"/>
  <c r="F89" i="4"/>
  <c r="AC92" i="2"/>
  <c r="Y92" i="2"/>
  <c r="U92" i="2"/>
  <c r="Q92" i="2"/>
  <c r="M92" i="2"/>
  <c r="I92" i="2"/>
  <c r="B92" i="2"/>
  <c r="C85" i="7" s="1"/>
  <c r="AA92" i="2"/>
  <c r="S92" i="2"/>
  <c r="K92" i="2"/>
  <c r="A93" i="2"/>
  <c r="O92" i="2"/>
  <c r="W92" i="2"/>
  <c r="D92" i="2"/>
  <c r="A84" i="7"/>
  <c r="A92" i="4"/>
  <c r="B91" i="4"/>
  <c r="C91" i="4" s="1"/>
  <c r="B83" i="7"/>
  <c r="E83" i="7"/>
  <c r="F83" i="7" s="1"/>
  <c r="G83" i="7" s="1"/>
  <c r="D83" i="7"/>
  <c r="C90" i="2" s="1"/>
  <c r="I87" i="8"/>
  <c r="C89" i="9" l="1"/>
  <c r="E89" i="9"/>
  <c r="B90" i="9"/>
  <c r="D90" i="9" s="1"/>
  <c r="F89" i="8"/>
  <c r="G89" i="8" s="1"/>
  <c r="H89" i="8" s="1"/>
  <c r="B91" i="8"/>
  <c r="B91" i="9" s="1"/>
  <c r="D90" i="8"/>
  <c r="E90" i="8" s="1"/>
  <c r="H88" i="8"/>
  <c r="I88" i="8" s="1"/>
  <c r="G88" i="9"/>
  <c r="H88" i="9" s="1"/>
  <c r="F89" i="9"/>
  <c r="T90" i="2"/>
  <c r="R90" i="2"/>
  <c r="X90" i="2"/>
  <c r="P90" i="2"/>
  <c r="J90" i="2"/>
  <c r="V90" i="2"/>
  <c r="AD90" i="2"/>
  <c r="E90" i="2"/>
  <c r="Z90" i="2"/>
  <c r="AB90" i="2"/>
  <c r="L90" i="2"/>
  <c r="N90" i="2"/>
  <c r="A90" i="9"/>
  <c r="H90" i="4"/>
  <c r="J90" i="4" s="1"/>
  <c r="D91" i="4"/>
  <c r="H89" i="4"/>
  <c r="J89" i="4" s="1"/>
  <c r="A85" i="7"/>
  <c r="A93" i="4"/>
  <c r="B92" i="4"/>
  <c r="C92" i="4" s="1"/>
  <c r="A94" i="2"/>
  <c r="AA93" i="2"/>
  <c r="W93" i="2"/>
  <c r="S93" i="2"/>
  <c r="O93" i="2"/>
  <c r="K93" i="2"/>
  <c r="D93" i="2"/>
  <c r="Y93" i="2"/>
  <c r="Q93" i="2"/>
  <c r="I93" i="2"/>
  <c r="U93" i="2"/>
  <c r="B93" i="2"/>
  <c r="C86" i="7" s="1"/>
  <c r="AC93" i="2"/>
  <c r="M93" i="2"/>
  <c r="B84" i="7"/>
  <c r="E84" i="7"/>
  <c r="F84" i="7" s="1"/>
  <c r="G84" i="7" s="1"/>
  <c r="D84" i="7"/>
  <c r="C91" i="2" s="1"/>
  <c r="E90" i="9" l="1"/>
  <c r="F90" i="8"/>
  <c r="G90" i="8" s="1"/>
  <c r="H90" i="8" s="1"/>
  <c r="B92" i="8"/>
  <c r="D91" i="8"/>
  <c r="E91" i="8" s="1"/>
  <c r="C91" i="8"/>
  <c r="A91" i="8" s="1"/>
  <c r="A91" i="9" s="1"/>
  <c r="C91" i="9" s="1"/>
  <c r="D92" i="4"/>
  <c r="F92" i="4" s="1"/>
  <c r="K90" i="4"/>
  <c r="G89" i="9"/>
  <c r="H89" i="9" s="1"/>
  <c r="F91" i="4"/>
  <c r="H91" i="4" s="1"/>
  <c r="J91" i="4" s="1"/>
  <c r="E90" i="4"/>
  <c r="G90" i="4" s="1"/>
  <c r="I90" i="4" s="1"/>
  <c r="AB91" i="2"/>
  <c r="L91" i="2"/>
  <c r="N91" i="2"/>
  <c r="Z91" i="2"/>
  <c r="R91" i="2"/>
  <c r="X91" i="2"/>
  <c r="E91" i="2"/>
  <c r="J91" i="2"/>
  <c r="P91" i="2"/>
  <c r="T91" i="2"/>
  <c r="AD91" i="2"/>
  <c r="V91" i="2"/>
  <c r="E91" i="4"/>
  <c r="G91" i="4" s="1"/>
  <c r="I91" i="4" s="1"/>
  <c r="C90" i="9"/>
  <c r="E91" i="9"/>
  <c r="D91" i="9"/>
  <c r="K89" i="4"/>
  <c r="B92" i="9"/>
  <c r="F90" i="9"/>
  <c r="A86" i="7"/>
  <c r="A94" i="4"/>
  <c r="B93" i="4"/>
  <c r="C93" i="4" s="1"/>
  <c r="A95" i="2"/>
  <c r="AA94" i="2"/>
  <c r="W94" i="2"/>
  <c r="S94" i="2"/>
  <c r="O94" i="2"/>
  <c r="K94" i="2"/>
  <c r="D94" i="2"/>
  <c r="AC94" i="2"/>
  <c r="U94" i="2"/>
  <c r="M94" i="2"/>
  <c r="B94" i="2"/>
  <c r="C87" i="7" s="1"/>
  <c r="Y94" i="2"/>
  <c r="I94" i="2"/>
  <c r="Q94" i="2"/>
  <c r="D85" i="7"/>
  <c r="C92" i="2" s="1"/>
  <c r="E85" i="7"/>
  <c r="F85" i="7" s="1"/>
  <c r="G85" i="7" s="1"/>
  <c r="B85" i="7"/>
  <c r="I89" i="8"/>
  <c r="F91" i="8" l="1"/>
  <c r="G91" i="8" s="1"/>
  <c r="B93" i="8"/>
  <c r="D92" i="8"/>
  <c r="E92" i="8" s="1"/>
  <c r="C92" i="8"/>
  <c r="A92" i="8" s="1"/>
  <c r="A92" i="9" s="1"/>
  <c r="C92" i="9" s="1"/>
  <c r="G90" i="9"/>
  <c r="H90" i="9" s="1"/>
  <c r="F91" i="9"/>
  <c r="AD92" i="2"/>
  <c r="N92" i="2"/>
  <c r="L92" i="2"/>
  <c r="P92" i="2"/>
  <c r="E92" i="2"/>
  <c r="R92" i="2"/>
  <c r="Z92" i="2"/>
  <c r="J92" i="2"/>
  <c r="AB92" i="2"/>
  <c r="X92" i="2"/>
  <c r="V92" i="2"/>
  <c r="T92" i="2"/>
  <c r="E92" i="9"/>
  <c r="D92" i="9"/>
  <c r="K91" i="4"/>
  <c r="H92" i="4"/>
  <c r="J92" i="4" s="1"/>
  <c r="D93" i="4"/>
  <c r="E92" i="4" s="1"/>
  <c r="G92" i="4" s="1"/>
  <c r="I92" i="4" s="1"/>
  <c r="AC95" i="2"/>
  <c r="Y95" i="2"/>
  <c r="U95" i="2"/>
  <c r="Q95" i="2"/>
  <c r="M95" i="2"/>
  <c r="I95" i="2"/>
  <c r="B95" i="2"/>
  <c r="C88" i="7" s="1"/>
  <c r="AA95" i="2"/>
  <c r="S95" i="2"/>
  <c r="K95" i="2"/>
  <c r="A96" i="2"/>
  <c r="O95" i="2"/>
  <c r="W95" i="2"/>
  <c r="D95" i="2"/>
  <c r="A87" i="7"/>
  <c r="B94" i="4"/>
  <c r="C94" i="4" s="1"/>
  <c r="A95" i="4"/>
  <c r="E86" i="7"/>
  <c r="F86" i="7" s="1"/>
  <c r="G86" i="7" s="1"/>
  <c r="D86" i="7"/>
  <c r="C93" i="2" s="1"/>
  <c r="B86" i="7"/>
  <c r="I90" i="8"/>
  <c r="F92" i="8" l="1"/>
  <c r="G92" i="8" s="1"/>
  <c r="H92" i="8" s="1"/>
  <c r="B94" i="8"/>
  <c r="C94" i="8" s="1"/>
  <c r="A94" i="8" s="1"/>
  <c r="A94" i="9" s="1"/>
  <c r="D93" i="8"/>
  <c r="E93" i="8" s="1"/>
  <c r="C93" i="8"/>
  <c r="A93" i="8" s="1"/>
  <c r="A93" i="9" s="1"/>
  <c r="B93" i="9"/>
  <c r="H91" i="8"/>
  <c r="I91" i="8" s="1"/>
  <c r="D94" i="4"/>
  <c r="F94" i="4" s="1"/>
  <c r="G91" i="9"/>
  <c r="H91" i="9" s="1"/>
  <c r="F92" i="9"/>
  <c r="E93" i="4"/>
  <c r="G93" i="4" s="1"/>
  <c r="I93" i="4" s="1"/>
  <c r="F93" i="4"/>
  <c r="H93" i="4" s="1"/>
  <c r="J93" i="4" s="1"/>
  <c r="X93" i="2"/>
  <c r="V93" i="2"/>
  <c r="L93" i="2"/>
  <c r="R93" i="2"/>
  <c r="P93" i="2"/>
  <c r="T93" i="2"/>
  <c r="AB93" i="2"/>
  <c r="AD93" i="2"/>
  <c r="N93" i="2"/>
  <c r="E93" i="2"/>
  <c r="Z93" i="2"/>
  <c r="J93" i="2"/>
  <c r="E93" i="9"/>
  <c r="D93" i="9"/>
  <c r="K92" i="4"/>
  <c r="A88" i="7"/>
  <c r="B95" i="4"/>
  <c r="C95" i="4" s="1"/>
  <c r="A96" i="4"/>
  <c r="AC96" i="2"/>
  <c r="Y96" i="2"/>
  <c r="U96" i="2"/>
  <c r="Q96" i="2"/>
  <c r="M96" i="2"/>
  <c r="I96" i="2"/>
  <c r="B96" i="2"/>
  <c r="C89" i="7" s="1"/>
  <c r="A97" i="2"/>
  <c r="W96" i="2"/>
  <c r="O96" i="2"/>
  <c r="D96" i="2"/>
  <c r="S96" i="2"/>
  <c r="AA96" i="2"/>
  <c r="K96" i="2"/>
  <c r="B87" i="7"/>
  <c r="E87" i="7"/>
  <c r="F87" i="7" s="1"/>
  <c r="G87" i="7" s="1"/>
  <c r="D87" i="7"/>
  <c r="C94" i="2" s="1"/>
  <c r="C93" i="9" l="1"/>
  <c r="F93" i="8"/>
  <c r="G93" i="8" s="1"/>
  <c r="H93" i="8" s="1"/>
  <c r="B95" i="8"/>
  <c r="B95" i="9" s="1"/>
  <c r="D94" i="8"/>
  <c r="E94" i="8" s="1"/>
  <c r="B94" i="9"/>
  <c r="D94" i="9" s="1"/>
  <c r="D95" i="4"/>
  <c r="E94" i="4" s="1"/>
  <c r="G94" i="4" s="1"/>
  <c r="I94" i="4" s="1"/>
  <c r="G92" i="9"/>
  <c r="H92" i="9" s="1"/>
  <c r="T94" i="2"/>
  <c r="V94" i="2"/>
  <c r="J94" i="2"/>
  <c r="P94" i="2"/>
  <c r="N94" i="2"/>
  <c r="Z94" i="2"/>
  <c r="R94" i="2"/>
  <c r="AB94" i="2"/>
  <c r="L94" i="2"/>
  <c r="X94" i="2"/>
  <c r="E94" i="2"/>
  <c r="AD94" i="2"/>
  <c r="K93" i="4"/>
  <c r="E94" i="9"/>
  <c r="H94" i="4"/>
  <c r="J94" i="4" s="1"/>
  <c r="F93" i="9"/>
  <c r="A89" i="7"/>
  <c r="B96" i="4"/>
  <c r="C96" i="4" s="1"/>
  <c r="A97" i="4"/>
  <c r="A98" i="2"/>
  <c r="AA97" i="2"/>
  <c r="W97" i="2"/>
  <c r="S97" i="2"/>
  <c r="O97" i="2"/>
  <c r="K97" i="2"/>
  <c r="D97" i="2"/>
  <c r="AC97" i="2"/>
  <c r="U97" i="2"/>
  <c r="M97" i="2"/>
  <c r="B97" i="2"/>
  <c r="C90" i="7" s="1"/>
  <c r="Y97" i="2"/>
  <c r="I97" i="2"/>
  <c r="Q97" i="2"/>
  <c r="B88" i="7"/>
  <c r="E88" i="7"/>
  <c r="F88" i="7" s="1"/>
  <c r="G88" i="7" s="1"/>
  <c r="D88" i="7"/>
  <c r="C95" i="2" s="1"/>
  <c r="I92" i="8"/>
  <c r="C95" i="8" l="1"/>
  <c r="A95" i="8" s="1"/>
  <c r="A95" i="9" s="1"/>
  <c r="C94" i="9"/>
  <c r="F94" i="8"/>
  <c r="G94" i="8" s="1"/>
  <c r="B96" i="8"/>
  <c r="B96" i="9" s="1"/>
  <c r="D95" i="8"/>
  <c r="E95" i="8" s="1"/>
  <c r="F95" i="4"/>
  <c r="H95" i="4" s="1"/>
  <c r="J95" i="4" s="1"/>
  <c r="G93" i="9"/>
  <c r="H93" i="9" s="1"/>
  <c r="F94" i="9"/>
  <c r="T95" i="2"/>
  <c r="R95" i="2"/>
  <c r="AD95" i="2"/>
  <c r="E95" i="2"/>
  <c r="P95" i="2"/>
  <c r="J95" i="2"/>
  <c r="N95" i="2"/>
  <c r="V95" i="2"/>
  <c r="X95" i="2"/>
  <c r="AB95" i="2"/>
  <c r="L95" i="2"/>
  <c r="Z95" i="2"/>
  <c r="K94" i="4"/>
  <c r="D95" i="9"/>
  <c r="E95" i="9"/>
  <c r="C95" i="9"/>
  <c r="D96" i="4"/>
  <c r="E95" i="4" s="1"/>
  <c r="G95" i="4" s="1"/>
  <c r="I95" i="4" s="1"/>
  <c r="A90" i="7"/>
  <c r="A98" i="4"/>
  <c r="B97" i="4"/>
  <c r="C97" i="4" s="1"/>
  <c r="A99" i="2"/>
  <c r="AA98" i="2"/>
  <c r="W98" i="2"/>
  <c r="S98" i="2"/>
  <c r="O98" i="2"/>
  <c r="K98" i="2"/>
  <c r="D98" i="2"/>
  <c r="Y98" i="2"/>
  <c r="Q98" i="2"/>
  <c r="I98" i="2"/>
  <c r="AC98" i="2"/>
  <c r="M98" i="2"/>
  <c r="B98" i="2"/>
  <c r="C91" i="7" s="1"/>
  <c r="U98" i="2"/>
  <c r="D89" i="7"/>
  <c r="C96" i="2" s="1"/>
  <c r="B89" i="7"/>
  <c r="E89" i="7"/>
  <c r="F89" i="7" s="1"/>
  <c r="G89" i="7" s="1"/>
  <c r="I93" i="8"/>
  <c r="C96" i="8" l="1"/>
  <c r="A96" i="8" s="1"/>
  <c r="A96" i="9" s="1"/>
  <c r="F95" i="8"/>
  <c r="G95" i="8" s="1"/>
  <c r="H95" i="8" s="1"/>
  <c r="B97" i="8"/>
  <c r="B97" i="9" s="1"/>
  <c r="D96" i="8"/>
  <c r="E96" i="8" s="1"/>
  <c r="H94" i="8"/>
  <c r="I94" i="8" s="1"/>
  <c r="D97" i="4"/>
  <c r="F97" i="4" s="1"/>
  <c r="G94" i="9"/>
  <c r="H94" i="9" s="1"/>
  <c r="E96" i="4"/>
  <c r="G96" i="4" s="1"/>
  <c r="I96" i="4" s="1"/>
  <c r="F96" i="4"/>
  <c r="H96" i="4" s="1"/>
  <c r="J96" i="4" s="1"/>
  <c r="F95" i="9"/>
  <c r="R96" i="2"/>
  <c r="P96" i="2"/>
  <c r="AB96" i="2"/>
  <c r="V96" i="2"/>
  <c r="AD96" i="2"/>
  <c r="N96" i="2"/>
  <c r="E96" i="2"/>
  <c r="L96" i="2"/>
  <c r="Z96" i="2"/>
  <c r="J96" i="2"/>
  <c r="T96" i="2"/>
  <c r="X96" i="2"/>
  <c r="C96" i="9"/>
  <c r="E96" i="9"/>
  <c r="D96" i="9"/>
  <c r="K95" i="4"/>
  <c r="E90" i="7"/>
  <c r="F90" i="7" s="1"/>
  <c r="G90" i="7" s="1"/>
  <c r="D90" i="7"/>
  <c r="C97" i="2" s="1"/>
  <c r="B90" i="7"/>
  <c r="AC99" i="2"/>
  <c r="Y99" i="2"/>
  <c r="U99" i="2"/>
  <c r="Q99" i="2"/>
  <c r="M99" i="2"/>
  <c r="I99" i="2"/>
  <c r="B99" i="2"/>
  <c r="C92" i="7" s="1"/>
  <c r="A100" i="2"/>
  <c r="W99" i="2"/>
  <c r="O99" i="2"/>
  <c r="D99" i="2"/>
  <c r="S99" i="2"/>
  <c r="AA99" i="2"/>
  <c r="K99" i="2"/>
  <c r="A91" i="7"/>
  <c r="B98" i="4"/>
  <c r="C98" i="4" s="1"/>
  <c r="A99" i="4"/>
  <c r="C97" i="8"/>
  <c r="A97" i="8" s="1"/>
  <c r="A97" i="9" s="1"/>
  <c r="F96" i="8" l="1"/>
  <c r="G96" i="8" s="1"/>
  <c r="H96" i="8" s="1"/>
  <c r="I96" i="8" s="1"/>
  <c r="B98" i="8"/>
  <c r="C98" i="8" s="1"/>
  <c r="A98" i="8" s="1"/>
  <c r="A98" i="9" s="1"/>
  <c r="D97" i="8"/>
  <c r="E97" i="8" s="1"/>
  <c r="D98" i="4"/>
  <c r="E97" i="4" s="1"/>
  <c r="G97" i="4" s="1"/>
  <c r="I97" i="4" s="1"/>
  <c r="G95" i="9"/>
  <c r="H95" i="9" s="1"/>
  <c r="F96" i="9"/>
  <c r="G96" i="9" s="1"/>
  <c r="H96" i="9" s="1"/>
  <c r="R97" i="2"/>
  <c r="AB97" i="2"/>
  <c r="P97" i="2"/>
  <c r="J97" i="2"/>
  <c r="L97" i="2"/>
  <c r="E97" i="2"/>
  <c r="V97" i="2"/>
  <c r="AD97" i="2"/>
  <c r="N97" i="2"/>
  <c r="T97" i="2"/>
  <c r="X97" i="2"/>
  <c r="Z97" i="2"/>
  <c r="K96" i="4"/>
  <c r="E97" i="9"/>
  <c r="D97" i="9"/>
  <c r="C97" i="9"/>
  <c r="H97" i="4"/>
  <c r="J97" i="4" s="1"/>
  <c r="A92" i="7"/>
  <c r="D99" i="4"/>
  <c r="B99" i="4"/>
  <c r="C99" i="4" s="1"/>
  <c r="A100" i="4"/>
  <c r="B91" i="7"/>
  <c r="E91" i="7"/>
  <c r="F91" i="7" s="1"/>
  <c r="G91" i="7" s="1"/>
  <c r="D91" i="7"/>
  <c r="C98" i="2" s="1"/>
  <c r="AC100" i="2"/>
  <c r="Y100" i="2"/>
  <c r="U100" i="2"/>
  <c r="Q100" i="2"/>
  <c r="M100" i="2"/>
  <c r="I100" i="2"/>
  <c r="B100" i="2"/>
  <c r="C93" i="7" s="1"/>
  <c r="AA100" i="2"/>
  <c r="S100" i="2"/>
  <c r="K100" i="2"/>
  <c r="W100" i="2"/>
  <c r="D100" i="2"/>
  <c r="O100" i="2"/>
  <c r="A101" i="2"/>
  <c r="I95" i="8"/>
  <c r="F97" i="8" l="1"/>
  <c r="G97" i="8" s="1"/>
  <c r="H97" i="8" s="1"/>
  <c r="B99" i="8"/>
  <c r="C99" i="8" s="1"/>
  <c r="A99" i="8" s="1"/>
  <c r="A99" i="9" s="1"/>
  <c r="D98" i="8"/>
  <c r="E98" i="8" s="1"/>
  <c r="B98" i="9"/>
  <c r="C98" i="9" s="1"/>
  <c r="E98" i="4"/>
  <c r="G98" i="4" s="1"/>
  <c r="I98" i="4" s="1"/>
  <c r="F98" i="4"/>
  <c r="H98" i="4" s="1"/>
  <c r="J98" i="4" s="1"/>
  <c r="P98" i="2"/>
  <c r="J98" i="2"/>
  <c r="AD98" i="2"/>
  <c r="V98" i="2"/>
  <c r="AB98" i="2"/>
  <c r="L98" i="2"/>
  <c r="N98" i="2"/>
  <c r="X98" i="2"/>
  <c r="E98" i="2"/>
  <c r="Z98" i="2"/>
  <c r="T98" i="2"/>
  <c r="R98" i="2"/>
  <c r="K97" i="4"/>
  <c r="F97" i="9"/>
  <c r="F99" i="4"/>
  <c r="A102" i="2"/>
  <c r="AA101" i="2"/>
  <c r="W101" i="2"/>
  <c r="S101" i="2"/>
  <c r="O101" i="2"/>
  <c r="K101" i="2"/>
  <c r="D101" i="2"/>
  <c r="Y101" i="2"/>
  <c r="Q101" i="2"/>
  <c r="I101" i="2"/>
  <c r="AC101" i="2"/>
  <c r="M101" i="2"/>
  <c r="U101" i="2"/>
  <c r="B101" i="2"/>
  <c r="C94" i="7" s="1"/>
  <c r="A93" i="7"/>
  <c r="B100" i="4"/>
  <c r="C100" i="4" s="1"/>
  <c r="A101" i="4"/>
  <c r="B92" i="7"/>
  <c r="E92" i="7"/>
  <c r="F92" i="7" s="1"/>
  <c r="G92" i="7" s="1"/>
  <c r="D92" i="7"/>
  <c r="C99" i="2" s="1"/>
  <c r="B99" i="9" l="1"/>
  <c r="E98" i="9"/>
  <c r="D98" i="9"/>
  <c r="F98" i="8"/>
  <c r="G98" i="8" s="1"/>
  <c r="B100" i="8"/>
  <c r="C100" i="8" s="1"/>
  <c r="A100" i="8" s="1"/>
  <c r="A100" i="9" s="1"/>
  <c r="D99" i="8"/>
  <c r="E99" i="8" s="1"/>
  <c r="K98" i="4"/>
  <c r="G97" i="9"/>
  <c r="H97" i="9" s="1"/>
  <c r="AB99" i="2"/>
  <c r="L99" i="2"/>
  <c r="N99" i="2"/>
  <c r="X99" i="2"/>
  <c r="E99" i="2"/>
  <c r="R99" i="2"/>
  <c r="T99" i="2"/>
  <c r="AD99" i="2"/>
  <c r="Z99" i="2"/>
  <c r="P99" i="2"/>
  <c r="V99" i="2"/>
  <c r="J99" i="2"/>
  <c r="C99" i="9"/>
  <c r="D100" i="4"/>
  <c r="E99" i="4" s="1"/>
  <c r="G99" i="4" s="1"/>
  <c r="I99" i="4" s="1"/>
  <c r="H99" i="4"/>
  <c r="J99" i="4" s="1"/>
  <c r="E99" i="9"/>
  <c r="D99" i="9"/>
  <c r="A94" i="7"/>
  <c r="A102" i="4"/>
  <c r="B101" i="4"/>
  <c r="C101" i="4" s="1"/>
  <c r="D93" i="7"/>
  <c r="C100" i="2" s="1"/>
  <c r="E93" i="7"/>
  <c r="F93" i="7" s="1"/>
  <c r="G93" i="7" s="1"/>
  <c r="B93" i="7"/>
  <c r="A103" i="2"/>
  <c r="AA102" i="2"/>
  <c r="W102" i="2"/>
  <c r="S102" i="2"/>
  <c r="O102" i="2"/>
  <c r="K102" i="2"/>
  <c r="D102" i="2"/>
  <c r="AC102" i="2"/>
  <c r="U102" i="2"/>
  <c r="M102" i="2"/>
  <c r="B102" i="2"/>
  <c r="C95" i="7" s="1"/>
  <c r="Q102" i="2"/>
  <c r="I102" i="2"/>
  <c r="Y102" i="2"/>
  <c r="I97" i="8"/>
  <c r="F98" i="9" l="1"/>
  <c r="G98" i="9" s="1"/>
  <c r="H98" i="9" s="1"/>
  <c r="B100" i="9"/>
  <c r="E100" i="9" s="1"/>
  <c r="F99" i="8"/>
  <c r="G99" i="8" s="1"/>
  <c r="B101" i="8"/>
  <c r="B101" i="9" s="1"/>
  <c r="D100" i="8"/>
  <c r="E100" i="8" s="1"/>
  <c r="H98" i="8"/>
  <c r="I98" i="8" s="1"/>
  <c r="K99" i="4"/>
  <c r="AD100" i="2"/>
  <c r="N100" i="2"/>
  <c r="L100" i="2"/>
  <c r="X100" i="2"/>
  <c r="P100" i="2"/>
  <c r="AB100" i="2"/>
  <c r="Z100" i="2"/>
  <c r="J100" i="2"/>
  <c r="E100" i="2"/>
  <c r="V100" i="2"/>
  <c r="R100" i="2"/>
  <c r="T100" i="2"/>
  <c r="D101" i="4"/>
  <c r="E100" i="4" s="1"/>
  <c r="G100" i="4" s="1"/>
  <c r="I100" i="4" s="1"/>
  <c r="F100" i="4"/>
  <c r="C100" i="9"/>
  <c r="D100" i="9"/>
  <c r="E94" i="7"/>
  <c r="F94" i="7" s="1"/>
  <c r="G94" i="7" s="1"/>
  <c r="D94" i="7"/>
  <c r="C101" i="2" s="1"/>
  <c r="B94" i="7"/>
  <c r="A95" i="7"/>
  <c r="A103" i="4"/>
  <c r="B102" i="4"/>
  <c r="C102" i="4" s="1"/>
  <c r="AC103" i="2"/>
  <c r="Y103" i="2"/>
  <c r="U103" i="2"/>
  <c r="Q103" i="2"/>
  <c r="M103" i="2"/>
  <c r="I103" i="2"/>
  <c r="B103" i="2"/>
  <c r="C96" i="7" s="1"/>
  <c r="AA103" i="2"/>
  <c r="S103" i="2"/>
  <c r="K103" i="2"/>
  <c r="W103" i="2"/>
  <c r="D103" i="2"/>
  <c r="A104" i="2"/>
  <c r="O103" i="2"/>
  <c r="F99" i="9" l="1"/>
  <c r="F100" i="9" s="1"/>
  <c r="C101" i="8"/>
  <c r="A101" i="8" s="1"/>
  <c r="A101" i="9" s="1"/>
  <c r="F100" i="8"/>
  <c r="G100" i="8" s="1"/>
  <c r="B102" i="8"/>
  <c r="D101" i="8"/>
  <c r="E101" i="8" s="1"/>
  <c r="H99" i="8"/>
  <c r="I99" i="8" s="1"/>
  <c r="D102" i="4"/>
  <c r="F102" i="4" s="1"/>
  <c r="E101" i="4"/>
  <c r="G101" i="4" s="1"/>
  <c r="I101" i="4" s="1"/>
  <c r="F101" i="4"/>
  <c r="R101" i="2"/>
  <c r="P101" i="2"/>
  <c r="AB101" i="2"/>
  <c r="T101" i="2"/>
  <c r="AD101" i="2"/>
  <c r="N101" i="2"/>
  <c r="E101" i="2"/>
  <c r="L101" i="2"/>
  <c r="V101" i="2"/>
  <c r="X101" i="2"/>
  <c r="Z101" i="2"/>
  <c r="J101" i="2"/>
  <c r="C101" i="9"/>
  <c r="H100" i="4"/>
  <c r="J100" i="4" s="1"/>
  <c r="H101" i="4"/>
  <c r="J101" i="4" s="1"/>
  <c r="E101" i="9"/>
  <c r="D101" i="9"/>
  <c r="B102" i="9"/>
  <c r="B95" i="7"/>
  <c r="E95" i="7"/>
  <c r="F95" i="7" s="1"/>
  <c r="G95" i="7" s="1"/>
  <c r="D95" i="7"/>
  <c r="C102" i="2" s="1"/>
  <c r="A96" i="7"/>
  <c r="A104" i="4"/>
  <c r="B103" i="4"/>
  <c r="C103" i="4" s="1"/>
  <c r="AC104" i="2"/>
  <c r="Y104" i="2"/>
  <c r="U104" i="2"/>
  <c r="Q104" i="2"/>
  <c r="M104" i="2"/>
  <c r="I104" i="2"/>
  <c r="B104" i="2"/>
  <c r="C97" i="7" s="1"/>
  <c r="A105" i="2"/>
  <c r="W104" i="2"/>
  <c r="O104" i="2"/>
  <c r="D104" i="2"/>
  <c r="AA104" i="2"/>
  <c r="K104" i="2"/>
  <c r="S104" i="2"/>
  <c r="C102" i="8"/>
  <c r="A102" i="8" s="1"/>
  <c r="A102" i="9" s="1"/>
  <c r="G99" i="9" l="1"/>
  <c r="H99" i="9" s="1"/>
  <c r="F101" i="8"/>
  <c r="G101" i="8" s="1"/>
  <c r="H101" i="8" s="1"/>
  <c r="B103" i="8"/>
  <c r="D102" i="8"/>
  <c r="E102" i="8" s="1"/>
  <c r="H100" i="8"/>
  <c r="I100" i="8" s="1"/>
  <c r="D103" i="4"/>
  <c r="E102" i="4" s="1"/>
  <c r="G102" i="4" s="1"/>
  <c r="I102" i="4" s="1"/>
  <c r="G100" i="9"/>
  <c r="H100" i="9" s="1"/>
  <c r="X102" i="2"/>
  <c r="E102" i="2"/>
  <c r="AD102" i="2"/>
  <c r="R102" i="2"/>
  <c r="T102" i="2"/>
  <c r="AB102" i="2"/>
  <c r="L102" i="2"/>
  <c r="V102" i="2"/>
  <c r="P102" i="2"/>
  <c r="N102" i="2"/>
  <c r="Z102" i="2"/>
  <c r="J102" i="2"/>
  <c r="B103" i="9"/>
  <c r="F101" i="9"/>
  <c r="K101" i="4"/>
  <c r="C102" i="9"/>
  <c r="H102" i="4"/>
  <c r="J102" i="4" s="1"/>
  <c r="K102" i="4" s="1"/>
  <c r="D102" i="9"/>
  <c r="E102" i="9"/>
  <c r="K100" i="4"/>
  <c r="A106" i="2"/>
  <c r="AA105" i="2"/>
  <c r="W105" i="2"/>
  <c r="S105" i="2"/>
  <c r="O105" i="2"/>
  <c r="K105" i="2"/>
  <c r="D105" i="2"/>
  <c r="AC105" i="2"/>
  <c r="U105" i="2"/>
  <c r="M105" i="2"/>
  <c r="B105" i="2"/>
  <c r="C98" i="7" s="1"/>
  <c r="Q105" i="2"/>
  <c r="Y105" i="2"/>
  <c r="I105" i="2"/>
  <c r="B96" i="7"/>
  <c r="E96" i="7"/>
  <c r="F96" i="7" s="1"/>
  <c r="G96" i="7" s="1"/>
  <c r="D96" i="7"/>
  <c r="C103" i="2" s="1"/>
  <c r="A97" i="7"/>
  <c r="A105" i="4"/>
  <c r="B104" i="4"/>
  <c r="C104" i="4" s="1"/>
  <c r="C103" i="8"/>
  <c r="A103" i="8" s="1"/>
  <c r="A103" i="9" s="1"/>
  <c r="F102" i="8" l="1"/>
  <c r="G102" i="8" s="1"/>
  <c r="B104" i="8"/>
  <c r="B104" i="9" s="1"/>
  <c r="D103" i="8"/>
  <c r="E103" i="8" s="1"/>
  <c r="F103" i="4"/>
  <c r="H103" i="4" s="1"/>
  <c r="J103" i="4" s="1"/>
  <c r="G101" i="9"/>
  <c r="H101" i="9" s="1"/>
  <c r="T103" i="2"/>
  <c r="R103" i="2"/>
  <c r="V103" i="2"/>
  <c r="AD103" i="2"/>
  <c r="L103" i="2"/>
  <c r="X103" i="2"/>
  <c r="Z103" i="2"/>
  <c r="P103" i="2"/>
  <c r="J103" i="2"/>
  <c r="N103" i="2"/>
  <c r="AB103" i="2"/>
  <c r="E103" i="2"/>
  <c r="F102" i="9"/>
  <c r="E103" i="9"/>
  <c r="D103" i="9"/>
  <c r="C103" i="9"/>
  <c r="D104" i="4"/>
  <c r="E103" i="4" s="1"/>
  <c r="G103" i="4" s="1"/>
  <c r="I103" i="4" s="1"/>
  <c r="D97" i="7"/>
  <c r="C104" i="2" s="1"/>
  <c r="B97" i="7"/>
  <c r="E97" i="7"/>
  <c r="F97" i="7" s="1"/>
  <c r="G97" i="7" s="1"/>
  <c r="A98" i="7"/>
  <c r="A106" i="4"/>
  <c r="B105" i="4"/>
  <c r="C105" i="4" s="1"/>
  <c r="D105" i="4"/>
  <c r="A107" i="2"/>
  <c r="AA106" i="2"/>
  <c r="W106" i="2"/>
  <c r="S106" i="2"/>
  <c r="O106" i="2"/>
  <c r="K106" i="2"/>
  <c r="D106" i="2"/>
  <c r="Y106" i="2"/>
  <c r="Q106" i="2"/>
  <c r="I106" i="2"/>
  <c r="U106" i="2"/>
  <c r="B106" i="2"/>
  <c r="C99" i="7" s="1"/>
  <c r="AC106" i="2"/>
  <c r="M106" i="2"/>
  <c r="I101" i="8"/>
  <c r="C104" i="8" l="1"/>
  <c r="A104" i="8" s="1"/>
  <c r="A104" i="9" s="1"/>
  <c r="F103" i="8"/>
  <c r="G103" i="8" s="1"/>
  <c r="H103" i="8" s="1"/>
  <c r="B105" i="8"/>
  <c r="D104" i="8"/>
  <c r="E104" i="8" s="1"/>
  <c r="E104" i="4"/>
  <c r="G104" i="4" s="1"/>
  <c r="I104" i="4" s="1"/>
  <c r="H102" i="8"/>
  <c r="I102" i="8" s="1"/>
  <c r="K103" i="4"/>
  <c r="G102" i="9"/>
  <c r="H102" i="9" s="1"/>
  <c r="F103" i="9"/>
  <c r="F104" i="4"/>
  <c r="H104" i="4" s="1"/>
  <c r="J104" i="4" s="1"/>
  <c r="R104" i="2"/>
  <c r="P104" i="2"/>
  <c r="AD104" i="2"/>
  <c r="N104" i="2"/>
  <c r="E104" i="2"/>
  <c r="X104" i="2"/>
  <c r="Z104" i="2"/>
  <c r="J104" i="2"/>
  <c r="AB104" i="2"/>
  <c r="T104" i="2"/>
  <c r="V104" i="2"/>
  <c r="L104" i="2"/>
  <c r="C104" i="9"/>
  <c r="E104" i="9"/>
  <c r="D104" i="9"/>
  <c r="B105" i="9"/>
  <c r="F105" i="4"/>
  <c r="E98" i="7"/>
  <c r="F98" i="7" s="1"/>
  <c r="G98" i="7" s="1"/>
  <c r="D98" i="7"/>
  <c r="C105" i="2" s="1"/>
  <c r="B98" i="7"/>
  <c r="A99" i="7"/>
  <c r="A107" i="4"/>
  <c r="B106" i="4"/>
  <c r="C106" i="4" s="1"/>
  <c r="AC107" i="2"/>
  <c r="Y107" i="2"/>
  <c r="U107" i="2"/>
  <c r="Q107" i="2"/>
  <c r="M107" i="2"/>
  <c r="I107" i="2"/>
  <c r="B107" i="2"/>
  <c r="C100" i="7" s="1"/>
  <c r="A108" i="2"/>
  <c r="W107" i="2"/>
  <c r="O107" i="2"/>
  <c r="D107" i="2"/>
  <c r="AA107" i="2"/>
  <c r="K107" i="2"/>
  <c r="S107" i="2"/>
  <c r="C105" i="8"/>
  <c r="A105" i="8" s="1"/>
  <c r="A105" i="9" s="1"/>
  <c r="F104" i="8" l="1"/>
  <c r="G104" i="8" s="1"/>
  <c r="B106" i="8"/>
  <c r="B106" i="9" s="1"/>
  <c r="D105" i="8"/>
  <c r="E105" i="8" s="1"/>
  <c r="K104" i="4"/>
  <c r="G103" i="9"/>
  <c r="H103" i="9" s="1"/>
  <c r="F104" i="9"/>
  <c r="V105" i="2"/>
  <c r="E105" i="2"/>
  <c r="AD105" i="2"/>
  <c r="T105" i="2"/>
  <c r="R105" i="2"/>
  <c r="AB105" i="2"/>
  <c r="P105" i="2"/>
  <c r="X105" i="2"/>
  <c r="N105" i="2"/>
  <c r="Z105" i="2"/>
  <c r="J105" i="2"/>
  <c r="L105" i="2"/>
  <c r="C105" i="9"/>
  <c r="E105" i="9"/>
  <c r="D105" i="9"/>
  <c r="D106" i="4"/>
  <c r="E105" i="4" s="1"/>
  <c r="G105" i="4" s="1"/>
  <c r="I105" i="4" s="1"/>
  <c r="H105" i="4"/>
  <c r="J105" i="4" s="1"/>
  <c r="AC108" i="2"/>
  <c r="Y108" i="2"/>
  <c r="U108" i="2"/>
  <c r="Q108" i="2"/>
  <c r="M108" i="2"/>
  <c r="I108" i="2"/>
  <c r="B108" i="2"/>
  <c r="C101" i="7" s="1"/>
  <c r="AA108" i="2"/>
  <c r="S108" i="2"/>
  <c r="K108" i="2"/>
  <c r="A109" i="2"/>
  <c r="O108" i="2"/>
  <c r="W108" i="2"/>
  <c r="D108" i="2"/>
  <c r="A100" i="7"/>
  <c r="A108" i="4"/>
  <c r="B107" i="4"/>
  <c r="C107" i="4" s="1"/>
  <c r="B99" i="7"/>
  <c r="E99" i="7"/>
  <c r="F99" i="7" s="1"/>
  <c r="G99" i="7" s="1"/>
  <c r="D99" i="7"/>
  <c r="C106" i="2" s="1"/>
  <c r="I103" i="8"/>
  <c r="C106" i="8" l="1"/>
  <c r="A106" i="8" s="1"/>
  <c r="A106" i="9" s="1"/>
  <c r="C106" i="9" s="1"/>
  <c r="F105" i="8"/>
  <c r="G105" i="8" s="1"/>
  <c r="H105" i="8" s="1"/>
  <c r="B107" i="8"/>
  <c r="B107" i="9" s="1"/>
  <c r="D106" i="8"/>
  <c r="E106" i="8" s="1"/>
  <c r="H104" i="8"/>
  <c r="I104" i="8" s="1"/>
  <c r="D107" i="4"/>
  <c r="F107" i="4" s="1"/>
  <c r="K105" i="4"/>
  <c r="G104" i="9"/>
  <c r="H104" i="9" s="1"/>
  <c r="E106" i="4"/>
  <c r="G106" i="4" s="1"/>
  <c r="I106" i="4" s="1"/>
  <c r="F106" i="4"/>
  <c r="H106" i="4" s="1"/>
  <c r="J106" i="4" s="1"/>
  <c r="F105" i="9"/>
  <c r="X106" i="2"/>
  <c r="E106" i="2"/>
  <c r="Z106" i="2"/>
  <c r="P106" i="2"/>
  <c r="V106" i="2"/>
  <c r="AB106" i="2"/>
  <c r="T106" i="2"/>
  <c r="R106" i="2"/>
  <c r="AD106" i="2"/>
  <c r="L106" i="2"/>
  <c r="J106" i="2"/>
  <c r="N106" i="2"/>
  <c r="E106" i="9"/>
  <c r="D106" i="9"/>
  <c r="A110" i="2"/>
  <c r="AA109" i="2"/>
  <c r="W109" i="2"/>
  <c r="S109" i="2"/>
  <c r="O109" i="2"/>
  <c r="K109" i="2"/>
  <c r="D109" i="2"/>
  <c r="Y109" i="2"/>
  <c r="Q109" i="2"/>
  <c r="I109" i="2"/>
  <c r="U109" i="2"/>
  <c r="B109" i="2"/>
  <c r="C102" i="7" s="1"/>
  <c r="AC109" i="2"/>
  <c r="M109" i="2"/>
  <c r="A101" i="7"/>
  <c r="A109" i="4"/>
  <c r="B108" i="4"/>
  <c r="C108" i="4" s="1"/>
  <c r="B100" i="7"/>
  <c r="E100" i="7"/>
  <c r="F100" i="7" s="1"/>
  <c r="G100" i="7" s="1"/>
  <c r="D100" i="7"/>
  <c r="C107" i="2" s="1"/>
  <c r="C107" i="8" l="1"/>
  <c r="A107" i="8" s="1"/>
  <c r="A107" i="9" s="1"/>
  <c r="F106" i="8"/>
  <c r="G106" i="8" s="1"/>
  <c r="B108" i="8"/>
  <c r="D107" i="8"/>
  <c r="E107" i="8" s="1"/>
  <c r="G105" i="9"/>
  <c r="H105" i="9" s="1"/>
  <c r="F106" i="9"/>
  <c r="AB107" i="2"/>
  <c r="L107" i="2"/>
  <c r="N107" i="2"/>
  <c r="Z107" i="2"/>
  <c r="AD107" i="2"/>
  <c r="X107" i="2"/>
  <c r="E107" i="2"/>
  <c r="J107" i="2"/>
  <c r="T107" i="2"/>
  <c r="P107" i="2"/>
  <c r="V107" i="2"/>
  <c r="R107" i="2"/>
  <c r="C107" i="9"/>
  <c r="B108" i="9"/>
  <c r="D108" i="4"/>
  <c r="E107" i="4" s="1"/>
  <c r="G107" i="4" s="1"/>
  <c r="I107" i="4" s="1"/>
  <c r="H107" i="4"/>
  <c r="J107" i="4" s="1"/>
  <c r="D107" i="9"/>
  <c r="E107" i="9"/>
  <c r="K106" i="4"/>
  <c r="A102" i="7"/>
  <c r="A110" i="4"/>
  <c r="B109" i="4"/>
  <c r="C109" i="4" s="1"/>
  <c r="D101" i="7"/>
  <c r="C108" i="2" s="1"/>
  <c r="E101" i="7"/>
  <c r="F101" i="7" s="1"/>
  <c r="G101" i="7" s="1"/>
  <c r="B101" i="7"/>
  <c r="A111" i="2"/>
  <c r="AA110" i="2"/>
  <c r="W110" i="2"/>
  <c r="S110" i="2"/>
  <c r="O110" i="2"/>
  <c r="K110" i="2"/>
  <c r="D110" i="2"/>
  <c r="AC110" i="2"/>
  <c r="U110" i="2"/>
  <c r="M110" i="2"/>
  <c r="B110" i="2"/>
  <c r="C103" i="7" s="1"/>
  <c r="Y110" i="2"/>
  <c r="I110" i="2"/>
  <c r="Q110" i="2"/>
  <c r="I105" i="8"/>
  <c r="C108" i="8"/>
  <c r="A108" i="8" s="1"/>
  <c r="A108" i="9" s="1"/>
  <c r="F107" i="8" l="1"/>
  <c r="G107" i="8" s="1"/>
  <c r="H107" i="8" s="1"/>
  <c r="I107" i="8" s="1"/>
  <c r="B109" i="8"/>
  <c r="B109" i="9" s="1"/>
  <c r="D108" i="8"/>
  <c r="E108" i="8" s="1"/>
  <c r="H106" i="8"/>
  <c r="I106" i="8" s="1"/>
  <c r="D109" i="4"/>
  <c r="F109" i="4" s="1"/>
  <c r="G106" i="9"/>
  <c r="H106" i="9" s="1"/>
  <c r="V108" i="2"/>
  <c r="AB108" i="2"/>
  <c r="T108" i="2"/>
  <c r="X108" i="2"/>
  <c r="E108" i="2"/>
  <c r="Z108" i="2"/>
  <c r="J108" i="2"/>
  <c r="R108" i="2"/>
  <c r="AD108" i="2"/>
  <c r="N108" i="2"/>
  <c r="L108" i="2"/>
  <c r="P108" i="2"/>
  <c r="F107" i="9"/>
  <c r="E108" i="9"/>
  <c r="D108" i="9"/>
  <c r="C108" i="9"/>
  <c r="E108" i="4"/>
  <c r="G108" i="4" s="1"/>
  <c r="I108" i="4" s="1"/>
  <c r="F108" i="4"/>
  <c r="K107" i="4"/>
  <c r="A103" i="7"/>
  <c r="B110" i="4"/>
  <c r="C110" i="4" s="1"/>
  <c r="A111" i="4"/>
  <c r="AC111" i="2"/>
  <c r="Y111" i="2"/>
  <c r="U111" i="2"/>
  <c r="Q111" i="2"/>
  <c r="M111" i="2"/>
  <c r="I111" i="2"/>
  <c r="B111" i="2"/>
  <c r="C104" i="7" s="1"/>
  <c r="AA111" i="2"/>
  <c r="S111" i="2"/>
  <c r="K111" i="2"/>
  <c r="A112" i="2"/>
  <c r="O111" i="2"/>
  <c r="W111" i="2"/>
  <c r="D111" i="2"/>
  <c r="E102" i="7"/>
  <c r="F102" i="7" s="1"/>
  <c r="G102" i="7" s="1"/>
  <c r="D102" i="7"/>
  <c r="C109" i="2" s="1"/>
  <c r="B102" i="7"/>
  <c r="C109" i="8" l="1"/>
  <c r="A109" i="8" s="1"/>
  <c r="A109" i="9" s="1"/>
  <c r="F108" i="8"/>
  <c r="G108" i="8" s="1"/>
  <c r="H108" i="8" s="1"/>
  <c r="I108" i="8" s="1"/>
  <c r="B110" i="8"/>
  <c r="B110" i="9" s="1"/>
  <c r="D109" i="8"/>
  <c r="E109" i="8" s="1"/>
  <c r="D110" i="4"/>
  <c r="E109" i="4" s="1"/>
  <c r="G109" i="4" s="1"/>
  <c r="I109" i="4" s="1"/>
  <c r="G107" i="9"/>
  <c r="H107" i="9" s="1"/>
  <c r="F108" i="9"/>
  <c r="AD109" i="2"/>
  <c r="N109" i="2"/>
  <c r="E109" i="2"/>
  <c r="Z109" i="2"/>
  <c r="L109" i="2"/>
  <c r="R109" i="2"/>
  <c r="P109" i="2"/>
  <c r="AB109" i="2"/>
  <c r="J109" i="2"/>
  <c r="V109" i="2"/>
  <c r="X109" i="2"/>
  <c r="T109" i="2"/>
  <c r="E109" i="9"/>
  <c r="D109" i="9"/>
  <c r="H109" i="4"/>
  <c r="J109" i="4" s="1"/>
  <c r="H108" i="4"/>
  <c r="J108" i="4" s="1"/>
  <c r="C109" i="9"/>
  <c r="A104" i="7"/>
  <c r="B111" i="4"/>
  <c r="C111" i="4" s="1"/>
  <c r="A112" i="4"/>
  <c r="AC112" i="2"/>
  <c r="Y112" i="2"/>
  <c r="U112" i="2"/>
  <c r="Q112" i="2"/>
  <c r="M112" i="2"/>
  <c r="I112" i="2"/>
  <c r="B112" i="2"/>
  <c r="C105" i="7" s="1"/>
  <c r="A113" i="2"/>
  <c r="W112" i="2"/>
  <c r="O112" i="2"/>
  <c r="D112" i="2"/>
  <c r="S112" i="2"/>
  <c r="K112" i="2"/>
  <c r="AA112" i="2"/>
  <c r="B103" i="7"/>
  <c r="E103" i="7"/>
  <c r="F103" i="7" s="1"/>
  <c r="G103" i="7" s="1"/>
  <c r="D103" i="7"/>
  <c r="C110" i="2" s="1"/>
  <c r="F110" i="4" l="1"/>
  <c r="H110" i="4" s="1"/>
  <c r="J110" i="4" s="1"/>
  <c r="F109" i="8"/>
  <c r="G109" i="8" s="1"/>
  <c r="H109" i="8" s="1"/>
  <c r="B111" i="8"/>
  <c r="D110" i="8"/>
  <c r="E110" i="8" s="1"/>
  <c r="C110" i="8"/>
  <c r="A110" i="8" s="1"/>
  <c r="A110" i="9" s="1"/>
  <c r="G108" i="9"/>
  <c r="H108" i="9" s="1"/>
  <c r="F109" i="9"/>
  <c r="P110" i="2"/>
  <c r="N110" i="2"/>
  <c r="L110" i="2"/>
  <c r="AD110" i="2"/>
  <c r="T110" i="2"/>
  <c r="V110" i="2"/>
  <c r="AB110" i="2"/>
  <c r="X110" i="2"/>
  <c r="E110" i="2"/>
  <c r="Z110" i="2"/>
  <c r="R110" i="2"/>
  <c r="J110" i="2"/>
  <c r="D110" i="9"/>
  <c r="E110" i="9"/>
  <c r="C110" i="9"/>
  <c r="D111" i="4"/>
  <c r="K108" i="4"/>
  <c r="K109" i="4"/>
  <c r="A114" i="2"/>
  <c r="AA113" i="2"/>
  <c r="W113" i="2"/>
  <c r="S113" i="2"/>
  <c r="O113" i="2"/>
  <c r="K113" i="2"/>
  <c r="D113" i="2"/>
  <c r="AC113" i="2"/>
  <c r="U113" i="2"/>
  <c r="M113" i="2"/>
  <c r="B113" i="2"/>
  <c r="C106" i="7" s="1"/>
  <c r="Y113" i="2"/>
  <c r="I113" i="2"/>
  <c r="Q113" i="2"/>
  <c r="A105" i="7"/>
  <c r="B112" i="4"/>
  <c r="C112" i="4" s="1"/>
  <c r="A113" i="4"/>
  <c r="E104" i="7"/>
  <c r="F104" i="7" s="1"/>
  <c r="G104" i="7" s="1"/>
  <c r="D104" i="7"/>
  <c r="C111" i="2" s="1"/>
  <c r="B104" i="7"/>
  <c r="F110" i="8" l="1"/>
  <c r="G110" i="8" s="1"/>
  <c r="B112" i="8"/>
  <c r="B112" i="9" s="1"/>
  <c r="D111" i="8"/>
  <c r="E111" i="8" s="1"/>
  <c r="C111" i="8"/>
  <c r="A111" i="8" s="1"/>
  <c r="A111" i="9" s="1"/>
  <c r="B111" i="9"/>
  <c r="E111" i="9" s="1"/>
  <c r="G109" i="9"/>
  <c r="H109" i="9" s="1"/>
  <c r="F111" i="4"/>
  <c r="H111" i="4" s="1"/>
  <c r="J111" i="4" s="1"/>
  <c r="K111" i="4" s="1"/>
  <c r="E110" i="4"/>
  <c r="G110" i="4" s="1"/>
  <c r="I110" i="4" s="1"/>
  <c r="F110" i="9"/>
  <c r="T111" i="2"/>
  <c r="R111" i="2"/>
  <c r="AD111" i="2"/>
  <c r="V111" i="2"/>
  <c r="L111" i="2"/>
  <c r="E111" i="2"/>
  <c r="P111" i="2"/>
  <c r="J111" i="2"/>
  <c r="N111" i="2"/>
  <c r="AB111" i="2"/>
  <c r="X111" i="2"/>
  <c r="Z111" i="2"/>
  <c r="K110" i="4"/>
  <c r="D112" i="4"/>
  <c r="E111" i="4" s="1"/>
  <c r="G111" i="4" s="1"/>
  <c r="I111" i="4" s="1"/>
  <c r="C111" i="9"/>
  <c r="D111" i="9"/>
  <c r="B105" i="7"/>
  <c r="E105" i="7"/>
  <c r="F105" i="7" s="1"/>
  <c r="G105" i="7" s="1"/>
  <c r="D105" i="7"/>
  <c r="C112" i="2" s="1"/>
  <c r="A106" i="7"/>
  <c r="A114" i="4"/>
  <c r="B113" i="4"/>
  <c r="C113" i="4" s="1"/>
  <c r="A115" i="2"/>
  <c r="AA114" i="2"/>
  <c r="W114" i="2"/>
  <c r="S114" i="2"/>
  <c r="O114" i="2"/>
  <c r="K114" i="2"/>
  <c r="D114" i="2"/>
  <c r="Y114" i="2"/>
  <c r="Q114" i="2"/>
  <c r="I114" i="2"/>
  <c r="AC114" i="2"/>
  <c r="M114" i="2"/>
  <c r="B114" i="2"/>
  <c r="C107" i="7" s="1"/>
  <c r="U114" i="2"/>
  <c r="I109" i="8"/>
  <c r="F111" i="8" l="1"/>
  <c r="G111" i="8" s="1"/>
  <c r="H111" i="8" s="1"/>
  <c r="C112" i="8"/>
  <c r="A112" i="8" s="1"/>
  <c r="A112" i="9" s="1"/>
  <c r="B113" i="8"/>
  <c r="D112" i="8"/>
  <c r="E112" i="8" s="1"/>
  <c r="H110" i="8"/>
  <c r="I110" i="8" s="1"/>
  <c r="G110" i="9"/>
  <c r="H110" i="9" s="1"/>
  <c r="F112" i="4"/>
  <c r="H112" i="4" s="1"/>
  <c r="J112" i="4" s="1"/>
  <c r="AD112" i="2"/>
  <c r="N112" i="2"/>
  <c r="E112" i="2"/>
  <c r="L112" i="2"/>
  <c r="P112" i="2"/>
  <c r="Z112" i="2"/>
  <c r="J112" i="2"/>
  <c r="T112" i="2"/>
  <c r="V112" i="2"/>
  <c r="X112" i="2"/>
  <c r="R112" i="2"/>
  <c r="AB112" i="2"/>
  <c r="F111" i="9"/>
  <c r="E112" i="9"/>
  <c r="D112" i="9"/>
  <c r="C112" i="9"/>
  <c r="B113" i="9"/>
  <c r="D113" i="4"/>
  <c r="E112" i="4" s="1"/>
  <c r="G112" i="4" s="1"/>
  <c r="I112" i="4" s="1"/>
  <c r="E106" i="7"/>
  <c r="F106" i="7" s="1"/>
  <c r="G106" i="7" s="1"/>
  <c r="D106" i="7"/>
  <c r="C113" i="2" s="1"/>
  <c r="B106" i="7"/>
  <c r="AA115" i="2"/>
  <c r="U115" i="2"/>
  <c r="Q115" i="2"/>
  <c r="M115" i="2"/>
  <c r="I115" i="2"/>
  <c r="B115" i="2"/>
  <c r="C108" i="7" s="1"/>
  <c r="A116" i="2"/>
  <c r="Y115" i="2"/>
  <c r="O115" i="2"/>
  <c r="D115" i="2"/>
  <c r="W115" i="2"/>
  <c r="S115" i="2"/>
  <c r="AC115" i="2"/>
  <c r="K115" i="2"/>
  <c r="A107" i="7"/>
  <c r="B114" i="4"/>
  <c r="C114" i="4" s="1"/>
  <c r="A115" i="4"/>
  <c r="C113" i="8"/>
  <c r="A113" i="8" s="1"/>
  <c r="A113" i="9" s="1"/>
  <c r="F112" i="8" l="1"/>
  <c r="G112" i="8" s="1"/>
  <c r="B114" i="8"/>
  <c r="D113" i="8"/>
  <c r="E113" i="8" s="1"/>
  <c r="G111" i="9"/>
  <c r="H111" i="9" s="1"/>
  <c r="F113" i="4"/>
  <c r="H113" i="4" s="1"/>
  <c r="J113" i="4" s="1"/>
  <c r="R113" i="2"/>
  <c r="AB113" i="2"/>
  <c r="P113" i="2"/>
  <c r="AD113" i="2"/>
  <c r="N113" i="2"/>
  <c r="T113" i="2"/>
  <c r="V113" i="2"/>
  <c r="X113" i="2"/>
  <c r="Z113" i="2"/>
  <c r="J113" i="2"/>
  <c r="L113" i="2"/>
  <c r="E113" i="2"/>
  <c r="K112" i="4"/>
  <c r="C113" i="9"/>
  <c r="E113" i="9"/>
  <c r="D113" i="9"/>
  <c r="F112" i="9"/>
  <c r="D114" i="4"/>
  <c r="E113" i="4" s="1"/>
  <c r="G113" i="4" s="1"/>
  <c r="I113" i="4" s="1"/>
  <c r="B114" i="9"/>
  <c r="A108" i="7"/>
  <c r="B115" i="4"/>
  <c r="C115" i="4" s="1"/>
  <c r="A116" i="4"/>
  <c r="D107" i="7"/>
  <c r="C114" i="2" s="1"/>
  <c r="E107" i="7"/>
  <c r="F107" i="7" s="1"/>
  <c r="G107" i="7" s="1"/>
  <c r="B107" i="7"/>
  <c r="A117" i="2"/>
  <c r="AA116" i="2"/>
  <c r="W116" i="2"/>
  <c r="S116" i="2"/>
  <c r="O116" i="2"/>
  <c r="K116" i="2"/>
  <c r="D116" i="2"/>
  <c r="U116" i="2"/>
  <c r="B116" i="2"/>
  <c r="C109" i="7" s="1"/>
  <c r="Y116" i="2"/>
  <c r="I116" i="2"/>
  <c r="AC116" i="2"/>
  <c r="Q116" i="2"/>
  <c r="M116" i="2"/>
  <c r="I111" i="8"/>
  <c r="C114" i="8"/>
  <c r="A114" i="8" s="1"/>
  <c r="A114" i="9" s="1"/>
  <c r="F113" i="8" l="1"/>
  <c r="G113" i="8" s="1"/>
  <c r="H113" i="8" s="1"/>
  <c r="B115" i="8"/>
  <c r="C115" i="8" s="1"/>
  <c r="A115" i="8" s="1"/>
  <c r="A115" i="9" s="1"/>
  <c r="D114" i="8"/>
  <c r="E114" i="8" s="1"/>
  <c r="H112" i="8"/>
  <c r="I112" i="8" s="1"/>
  <c r="G112" i="9"/>
  <c r="H112" i="9" s="1"/>
  <c r="F113" i="9"/>
  <c r="F114" i="4"/>
  <c r="H114" i="4" s="1"/>
  <c r="J114" i="4" s="1"/>
  <c r="X114" i="2"/>
  <c r="E114" i="2"/>
  <c r="Z114" i="2"/>
  <c r="T114" i="2"/>
  <c r="R114" i="2"/>
  <c r="AB114" i="2"/>
  <c r="P114" i="2"/>
  <c r="J114" i="2"/>
  <c r="AD114" i="2"/>
  <c r="V114" i="2"/>
  <c r="L114" i="2"/>
  <c r="N114" i="2"/>
  <c r="C114" i="9"/>
  <c r="K113" i="4"/>
  <c r="E114" i="9"/>
  <c r="D114" i="9"/>
  <c r="D115" i="4"/>
  <c r="F115" i="4" s="1"/>
  <c r="A118" i="2"/>
  <c r="U117" i="2"/>
  <c r="O117" i="2"/>
  <c r="B117" i="2"/>
  <c r="C110" i="7" s="1"/>
  <c r="Y117" i="2"/>
  <c r="S117" i="2"/>
  <c r="I117" i="2"/>
  <c r="W117" i="2"/>
  <c r="M117" i="2"/>
  <c r="K117" i="2"/>
  <c r="AC117" i="2"/>
  <c r="D117" i="2"/>
  <c r="AA117" i="2"/>
  <c r="Q117" i="2"/>
  <c r="A109" i="7"/>
  <c r="B116" i="4"/>
  <c r="C116" i="4" s="1"/>
  <c r="A117" i="4"/>
  <c r="E108" i="7"/>
  <c r="F108" i="7" s="1"/>
  <c r="G108" i="7" s="1"/>
  <c r="B108" i="7"/>
  <c r="D108" i="7"/>
  <c r="C115" i="2" s="1"/>
  <c r="B115" i="9" l="1"/>
  <c r="E115" i="9" s="1"/>
  <c r="F114" i="8"/>
  <c r="G114" i="8" s="1"/>
  <c r="B116" i="8"/>
  <c r="B116" i="9" s="1"/>
  <c r="D115" i="8"/>
  <c r="E115" i="8" s="1"/>
  <c r="D116" i="4"/>
  <c r="E115" i="4" s="1"/>
  <c r="G115" i="4" s="1"/>
  <c r="I115" i="4" s="1"/>
  <c r="G113" i="9"/>
  <c r="H113" i="9" s="1"/>
  <c r="E114" i="4"/>
  <c r="G114" i="4" s="1"/>
  <c r="I114" i="4" s="1"/>
  <c r="AD115" i="2"/>
  <c r="P115" i="2"/>
  <c r="T115" i="2"/>
  <c r="N115" i="2"/>
  <c r="Z115" i="2"/>
  <c r="L115" i="2"/>
  <c r="AB115" i="2"/>
  <c r="R115" i="2"/>
  <c r="X115" i="2"/>
  <c r="V115" i="2"/>
  <c r="E115" i="2"/>
  <c r="J115" i="2"/>
  <c r="H115" i="4"/>
  <c r="J115" i="4" s="1"/>
  <c r="K114" i="4"/>
  <c r="F114" i="9"/>
  <c r="A110" i="7"/>
  <c r="A118" i="4"/>
  <c r="B117" i="4"/>
  <c r="C117" i="4" s="1"/>
  <c r="B109" i="7"/>
  <c r="E109" i="7"/>
  <c r="F109" i="7" s="1"/>
  <c r="G109" i="7" s="1"/>
  <c r="D109" i="7"/>
  <c r="C116" i="2" s="1"/>
  <c r="AC118" i="2"/>
  <c r="Y118" i="2"/>
  <c r="U118" i="2"/>
  <c r="Q118" i="2"/>
  <c r="M118" i="2"/>
  <c r="I118" i="2"/>
  <c r="B118" i="2"/>
  <c r="C111" i="7" s="1"/>
  <c r="A119" i="2"/>
  <c r="O118" i="2"/>
  <c r="S118" i="2"/>
  <c r="D118" i="2"/>
  <c r="AA118" i="2"/>
  <c r="W118" i="2"/>
  <c r="K118" i="2"/>
  <c r="I113" i="8"/>
  <c r="C116" i="8" l="1"/>
  <c r="A116" i="8" s="1"/>
  <c r="A116" i="9" s="1"/>
  <c r="C115" i="9"/>
  <c r="D115" i="9"/>
  <c r="F116" i="4"/>
  <c r="H116" i="4" s="1"/>
  <c r="J116" i="4" s="1"/>
  <c r="F115" i="8"/>
  <c r="G115" i="8" s="1"/>
  <c r="B117" i="8"/>
  <c r="B117" i="9" s="1"/>
  <c r="D116" i="8"/>
  <c r="E116" i="8" s="1"/>
  <c r="H114" i="8"/>
  <c r="I114" i="8" s="1"/>
  <c r="D117" i="4"/>
  <c r="E116" i="4" s="1"/>
  <c r="G116" i="4" s="1"/>
  <c r="I116" i="4" s="1"/>
  <c r="K115" i="4"/>
  <c r="G114" i="9"/>
  <c r="H114" i="9" s="1"/>
  <c r="F115" i="9"/>
  <c r="Z116" i="2"/>
  <c r="N116" i="2"/>
  <c r="E116" i="2"/>
  <c r="L116" i="2"/>
  <c r="R116" i="2"/>
  <c r="AD116" i="2"/>
  <c r="AB116" i="2"/>
  <c r="J116" i="2"/>
  <c r="T116" i="2"/>
  <c r="P116" i="2"/>
  <c r="X116" i="2"/>
  <c r="V116" i="2"/>
  <c r="E116" i="9"/>
  <c r="D116" i="9"/>
  <c r="C116" i="9"/>
  <c r="E110" i="7"/>
  <c r="F110" i="7" s="1"/>
  <c r="G110" i="7" s="1"/>
  <c r="D110" i="7"/>
  <c r="C117" i="2" s="1"/>
  <c r="B110" i="7"/>
  <c r="A120" i="2"/>
  <c r="Y119" i="2"/>
  <c r="O119" i="2"/>
  <c r="I119" i="2"/>
  <c r="AC119" i="2"/>
  <c r="S119" i="2"/>
  <c r="M119" i="2"/>
  <c r="W119" i="2"/>
  <c r="U119" i="2"/>
  <c r="K119" i="2"/>
  <c r="Q119" i="2"/>
  <c r="D119" i="2"/>
  <c r="AA119" i="2"/>
  <c r="B119" i="2"/>
  <c r="C112" i="7" s="1"/>
  <c r="A111" i="7"/>
  <c r="A119" i="4"/>
  <c r="B118" i="4"/>
  <c r="C118" i="4" s="1"/>
  <c r="C117" i="8" l="1"/>
  <c r="A117" i="8" s="1"/>
  <c r="A117" i="9" s="1"/>
  <c r="C117" i="9" s="1"/>
  <c r="F116" i="8"/>
  <c r="G116" i="8" s="1"/>
  <c r="H116" i="8" s="1"/>
  <c r="I116" i="8" s="1"/>
  <c r="B118" i="8"/>
  <c r="C118" i="8" s="1"/>
  <c r="A118" i="8" s="1"/>
  <c r="A118" i="9" s="1"/>
  <c r="D117" i="8"/>
  <c r="E117" i="8" s="1"/>
  <c r="F117" i="4"/>
  <c r="H117" i="4" s="1"/>
  <c r="J117" i="4" s="1"/>
  <c r="H115" i="8"/>
  <c r="I115" i="8" s="1"/>
  <c r="G115" i="9"/>
  <c r="H115" i="9" s="1"/>
  <c r="F116" i="9"/>
  <c r="T117" i="2"/>
  <c r="J117" i="2"/>
  <c r="X117" i="2"/>
  <c r="E117" i="2"/>
  <c r="P117" i="2"/>
  <c r="Z117" i="2"/>
  <c r="N117" i="2"/>
  <c r="V117" i="2"/>
  <c r="R117" i="2"/>
  <c r="AB117" i="2"/>
  <c r="L117" i="2"/>
  <c r="AD117" i="2"/>
  <c r="D118" i="4"/>
  <c r="E117" i="4" s="1"/>
  <c r="G117" i="4" s="1"/>
  <c r="I117" i="4" s="1"/>
  <c r="E117" i="9"/>
  <c r="D117" i="9"/>
  <c r="K116" i="4"/>
  <c r="A112" i="7"/>
  <c r="A120" i="4"/>
  <c r="B119" i="4"/>
  <c r="C119" i="4" s="1"/>
  <c r="A121" i="2"/>
  <c r="AA120" i="2"/>
  <c r="W120" i="2"/>
  <c r="S120" i="2"/>
  <c r="O120" i="2"/>
  <c r="K120" i="2"/>
  <c r="D120" i="2"/>
  <c r="Y120" i="2"/>
  <c r="I120" i="2"/>
  <c r="AC120" i="2"/>
  <c r="M120" i="2"/>
  <c r="Q120" i="2"/>
  <c r="B120" i="2"/>
  <c r="C113" i="7" s="1"/>
  <c r="U120" i="2"/>
  <c r="D111" i="7"/>
  <c r="C118" i="2" s="1"/>
  <c r="B111" i="7"/>
  <c r="E111" i="7"/>
  <c r="F111" i="7" s="1"/>
  <c r="G111" i="7" s="1"/>
  <c r="F117" i="8" l="1"/>
  <c r="G117" i="8" s="1"/>
  <c r="H117" i="8" s="1"/>
  <c r="B119" i="8"/>
  <c r="D118" i="8"/>
  <c r="E118" i="8" s="1"/>
  <c r="B118" i="9"/>
  <c r="E118" i="9" s="1"/>
  <c r="D119" i="4"/>
  <c r="F119" i="4" s="1"/>
  <c r="G116" i="9"/>
  <c r="H116" i="9" s="1"/>
  <c r="F118" i="4"/>
  <c r="H118" i="4" s="1"/>
  <c r="J118" i="4" s="1"/>
  <c r="F117" i="9"/>
  <c r="E118" i="4"/>
  <c r="G118" i="4" s="1"/>
  <c r="I118" i="4" s="1"/>
  <c r="Z118" i="2"/>
  <c r="AD118" i="2"/>
  <c r="E118" i="2"/>
  <c r="V118" i="2"/>
  <c r="N118" i="2"/>
  <c r="T118" i="2"/>
  <c r="X118" i="2"/>
  <c r="AB118" i="2"/>
  <c r="P118" i="2"/>
  <c r="L118" i="2"/>
  <c r="J118" i="2"/>
  <c r="R118" i="2"/>
  <c r="B119" i="9"/>
  <c r="K117" i="4"/>
  <c r="D118" i="9"/>
  <c r="E112" i="7"/>
  <c r="F112" i="7" s="1"/>
  <c r="G112" i="7" s="1"/>
  <c r="B112" i="7"/>
  <c r="D112" i="7"/>
  <c r="C119" i="2" s="1"/>
  <c r="Y121" i="2"/>
  <c r="S121" i="2"/>
  <c r="I121" i="2"/>
  <c r="AC121" i="2"/>
  <c r="W121" i="2"/>
  <c r="M121" i="2"/>
  <c r="D121" i="2"/>
  <c r="K121" i="2"/>
  <c r="A122" i="2"/>
  <c r="U121" i="2"/>
  <c r="AA121" i="2"/>
  <c r="B121" i="2"/>
  <c r="C114" i="7" s="1"/>
  <c r="Q121" i="2"/>
  <c r="O121" i="2"/>
  <c r="A113" i="7"/>
  <c r="A121" i="4"/>
  <c r="B120" i="4"/>
  <c r="C120" i="4" s="1"/>
  <c r="C119" i="8"/>
  <c r="A119" i="8" s="1"/>
  <c r="A119" i="9" s="1"/>
  <c r="C118" i="9" l="1"/>
  <c r="F118" i="8"/>
  <c r="G118" i="8" s="1"/>
  <c r="B120" i="8"/>
  <c r="D119" i="8"/>
  <c r="E119" i="8" s="1"/>
  <c r="K118" i="4"/>
  <c r="G117" i="9"/>
  <c r="H117" i="9" s="1"/>
  <c r="AD119" i="2"/>
  <c r="N119" i="2"/>
  <c r="E119" i="2"/>
  <c r="Z119" i="2"/>
  <c r="J119" i="2"/>
  <c r="T119" i="2"/>
  <c r="X119" i="2"/>
  <c r="V119" i="2"/>
  <c r="L119" i="2"/>
  <c r="P119" i="2"/>
  <c r="R119" i="2"/>
  <c r="AB119" i="2"/>
  <c r="D120" i="4"/>
  <c r="E119" i="4" s="1"/>
  <c r="G119" i="4" s="1"/>
  <c r="I119" i="4" s="1"/>
  <c r="E119" i="9"/>
  <c r="D119" i="9"/>
  <c r="C119" i="9"/>
  <c r="H119" i="4"/>
  <c r="J119" i="4" s="1"/>
  <c r="B120" i="9"/>
  <c r="F118" i="9"/>
  <c r="B113" i="7"/>
  <c r="E113" i="7"/>
  <c r="F113" i="7" s="1"/>
  <c r="G113" i="7" s="1"/>
  <c r="D113" i="7"/>
  <c r="C120" i="2" s="1"/>
  <c r="A114" i="7"/>
  <c r="A122" i="4"/>
  <c r="B121" i="4"/>
  <c r="C121" i="4" s="1"/>
  <c r="AC122" i="2"/>
  <c r="Y122" i="2"/>
  <c r="U122" i="2"/>
  <c r="Q122" i="2"/>
  <c r="M122" i="2"/>
  <c r="I122" i="2"/>
  <c r="B122" i="2"/>
  <c r="C115" i="7" s="1"/>
  <c r="S122" i="2"/>
  <c r="W122" i="2"/>
  <c r="D122" i="2"/>
  <c r="AA122" i="2"/>
  <c r="O122" i="2"/>
  <c r="K122" i="2"/>
  <c r="A123" i="2"/>
  <c r="I117" i="8"/>
  <c r="C120" i="8"/>
  <c r="A120" i="8" s="1"/>
  <c r="A120" i="9" s="1"/>
  <c r="F119" i="8" l="1"/>
  <c r="G119" i="8" s="1"/>
  <c r="H119" i="8" s="1"/>
  <c r="B121" i="8"/>
  <c r="D120" i="8"/>
  <c r="E120" i="8" s="1"/>
  <c r="H118" i="8"/>
  <c r="I118" i="8" s="1"/>
  <c r="K119" i="4"/>
  <c r="G118" i="9"/>
  <c r="H118" i="9" s="1"/>
  <c r="F120" i="4"/>
  <c r="H120" i="4" s="1"/>
  <c r="J120" i="4" s="1"/>
  <c r="F119" i="9"/>
  <c r="G119" i="9" s="1"/>
  <c r="H119" i="9" s="1"/>
  <c r="N120" i="2"/>
  <c r="R120" i="2"/>
  <c r="L120" i="2"/>
  <c r="X120" i="2"/>
  <c r="V120" i="2"/>
  <c r="AD120" i="2"/>
  <c r="P120" i="2"/>
  <c r="E120" i="2"/>
  <c r="Z120" i="2"/>
  <c r="J120" i="2"/>
  <c r="T120" i="2"/>
  <c r="AB120" i="2"/>
  <c r="D121" i="4"/>
  <c r="E120" i="4" s="1"/>
  <c r="G120" i="4" s="1"/>
  <c r="I120" i="4" s="1"/>
  <c r="E120" i="9"/>
  <c r="D120" i="9"/>
  <c r="C120" i="9"/>
  <c r="D114" i="7"/>
  <c r="C121" i="2" s="1"/>
  <c r="B114" i="7"/>
  <c r="E114" i="7"/>
  <c r="F114" i="7" s="1"/>
  <c r="G114" i="7" s="1"/>
  <c r="AC123" i="2"/>
  <c r="S123" i="2"/>
  <c r="M123" i="2"/>
  <c r="W123" i="2"/>
  <c r="Q123" i="2"/>
  <c r="D123" i="2"/>
  <c r="U123" i="2"/>
  <c r="K123" i="2"/>
  <c r="A124" i="2"/>
  <c r="I123" i="2"/>
  <c r="O123" i="2"/>
  <c r="AA123" i="2"/>
  <c r="B123" i="2"/>
  <c r="C116" i="7" s="1"/>
  <c r="Y123" i="2"/>
  <c r="A115" i="7"/>
  <c r="A123" i="4"/>
  <c r="B122" i="4"/>
  <c r="C122" i="4" s="1"/>
  <c r="F120" i="8" l="1"/>
  <c r="G120" i="8" s="1"/>
  <c r="H120" i="8" s="1"/>
  <c r="B122" i="8"/>
  <c r="B122" i="9" s="1"/>
  <c r="D121" i="8"/>
  <c r="E121" i="8" s="1"/>
  <c r="B121" i="9"/>
  <c r="D121" i="9" s="1"/>
  <c r="C121" i="8"/>
  <c r="A121" i="8" s="1"/>
  <c r="A121" i="9" s="1"/>
  <c r="F120" i="9"/>
  <c r="G120" i="9" s="1"/>
  <c r="H120" i="9" s="1"/>
  <c r="P121" i="2"/>
  <c r="Z121" i="2"/>
  <c r="AD121" i="2"/>
  <c r="AB121" i="2"/>
  <c r="L121" i="2"/>
  <c r="V121" i="2"/>
  <c r="J121" i="2"/>
  <c r="X121" i="2"/>
  <c r="E121" i="2"/>
  <c r="N121" i="2"/>
  <c r="R121" i="2"/>
  <c r="T121" i="2"/>
  <c r="F121" i="4"/>
  <c r="E121" i="9"/>
  <c r="K120" i="4"/>
  <c r="D122" i="4"/>
  <c r="E121" i="4" s="1"/>
  <c r="G121" i="4" s="1"/>
  <c r="I121" i="4" s="1"/>
  <c r="A116" i="7"/>
  <c r="B123" i="4"/>
  <c r="C123" i="4" s="1"/>
  <c r="A124" i="4"/>
  <c r="D115" i="7"/>
  <c r="C122" i="2" s="1"/>
  <c r="B115" i="7"/>
  <c r="E115" i="7"/>
  <c r="F115" i="7" s="1"/>
  <c r="G115" i="7" s="1"/>
  <c r="A125" i="2"/>
  <c r="AA124" i="2"/>
  <c r="W124" i="2"/>
  <c r="S124" i="2"/>
  <c r="O124" i="2"/>
  <c r="K124" i="2"/>
  <c r="D124" i="2"/>
  <c r="AC124" i="2"/>
  <c r="M124" i="2"/>
  <c r="Q124" i="2"/>
  <c r="B124" i="2"/>
  <c r="C117" i="7" s="1"/>
  <c r="Y124" i="2"/>
  <c r="I124" i="2"/>
  <c r="U124" i="2"/>
  <c r="I119" i="8"/>
  <c r="C121" i="9" l="1"/>
  <c r="F121" i="8"/>
  <c r="G121" i="8" s="1"/>
  <c r="H121" i="8" s="1"/>
  <c r="B123" i="8"/>
  <c r="B123" i="9" s="1"/>
  <c r="D122" i="8"/>
  <c r="E122" i="8" s="1"/>
  <c r="C122" i="8"/>
  <c r="A122" i="8" s="1"/>
  <c r="A122" i="9" s="1"/>
  <c r="C122" i="9" s="1"/>
  <c r="D123" i="4"/>
  <c r="F123" i="4" s="1"/>
  <c r="F121" i="9"/>
  <c r="E122" i="4"/>
  <c r="G122" i="4" s="1"/>
  <c r="I122" i="4" s="1"/>
  <c r="N122" i="2"/>
  <c r="R122" i="2"/>
  <c r="P122" i="2"/>
  <c r="V122" i="2"/>
  <c r="J122" i="2"/>
  <c r="L122" i="2"/>
  <c r="T122" i="2"/>
  <c r="AD122" i="2"/>
  <c r="E122" i="2"/>
  <c r="X122" i="2"/>
  <c r="AB122" i="2"/>
  <c r="Z122" i="2"/>
  <c r="E122" i="9"/>
  <c r="D122" i="9"/>
  <c r="H121" i="4"/>
  <c r="J121" i="4" s="1"/>
  <c r="F122" i="4"/>
  <c r="AC125" i="2"/>
  <c r="W125" i="2"/>
  <c r="M125" i="2"/>
  <c r="D125" i="2"/>
  <c r="AA125" i="2"/>
  <c r="Q125" i="2"/>
  <c r="K125" i="2"/>
  <c r="A126" i="2"/>
  <c r="U125" i="2"/>
  <c r="S125" i="2"/>
  <c r="I125" i="2"/>
  <c r="B125" i="2"/>
  <c r="C118" i="7" s="1"/>
  <c r="Y125" i="2"/>
  <c r="O125" i="2"/>
  <c r="A117" i="7"/>
  <c r="B124" i="4"/>
  <c r="C124" i="4" s="1"/>
  <c r="A125" i="4"/>
  <c r="E116" i="7"/>
  <c r="F116" i="7" s="1"/>
  <c r="G116" i="7" s="1"/>
  <c r="D116" i="7"/>
  <c r="C123" i="2" s="1"/>
  <c r="B116" i="7"/>
  <c r="I120" i="8"/>
  <c r="F122" i="8" l="1"/>
  <c r="G122" i="8" s="1"/>
  <c r="B124" i="8"/>
  <c r="B124" i="9" s="1"/>
  <c r="D123" i="8"/>
  <c r="E123" i="8" s="1"/>
  <c r="C123" i="8"/>
  <c r="A123" i="8" s="1"/>
  <c r="A123" i="9" s="1"/>
  <c r="C123" i="9" s="1"/>
  <c r="K121" i="4"/>
  <c r="G121" i="9"/>
  <c r="H121" i="9" s="1"/>
  <c r="V123" i="2"/>
  <c r="P123" i="2"/>
  <c r="E123" i="2"/>
  <c r="Z123" i="2"/>
  <c r="J123" i="2"/>
  <c r="R123" i="2"/>
  <c r="L123" i="2"/>
  <c r="AD123" i="2"/>
  <c r="N123" i="2"/>
  <c r="X123" i="2"/>
  <c r="AB123" i="2"/>
  <c r="T123" i="2"/>
  <c r="D124" i="4"/>
  <c r="E123" i="4" s="1"/>
  <c r="G123" i="4" s="1"/>
  <c r="I123" i="4" s="1"/>
  <c r="D123" i="9"/>
  <c r="E123" i="9"/>
  <c r="H123" i="4"/>
  <c r="J123" i="4" s="1"/>
  <c r="H122" i="4"/>
  <c r="J122" i="4" s="1"/>
  <c r="F122" i="9"/>
  <c r="AC126" i="2"/>
  <c r="Y126" i="2"/>
  <c r="U126" i="2"/>
  <c r="Q126" i="2"/>
  <c r="M126" i="2"/>
  <c r="I126" i="2"/>
  <c r="B126" i="2"/>
  <c r="C119" i="7" s="1"/>
  <c r="W126" i="2"/>
  <c r="D126" i="2"/>
  <c r="AA126" i="2"/>
  <c r="K126" i="2"/>
  <c r="O126" i="2"/>
  <c r="S126" i="2"/>
  <c r="A127" i="2"/>
  <c r="B117" i="7"/>
  <c r="D117" i="7"/>
  <c r="C124" i="2" s="1"/>
  <c r="E117" i="7"/>
  <c r="F117" i="7" s="1"/>
  <c r="G117" i="7" s="1"/>
  <c r="A118" i="7"/>
  <c r="A126" i="4"/>
  <c r="B125" i="4"/>
  <c r="C125" i="4" s="1"/>
  <c r="I121" i="8"/>
  <c r="C124" i="8" l="1"/>
  <c r="A124" i="8" s="1"/>
  <c r="A124" i="9" s="1"/>
  <c r="F123" i="8"/>
  <c r="G123" i="8" s="1"/>
  <c r="B125" i="8"/>
  <c r="D124" i="8"/>
  <c r="E124" i="8" s="1"/>
  <c r="H122" i="8"/>
  <c r="I122" i="8" s="1"/>
  <c r="K123" i="4"/>
  <c r="G122" i="9"/>
  <c r="H122" i="9" s="1"/>
  <c r="F124" i="4"/>
  <c r="H124" i="4" s="1"/>
  <c r="J124" i="4" s="1"/>
  <c r="F123" i="9"/>
  <c r="R124" i="2"/>
  <c r="V124" i="2"/>
  <c r="Z124" i="2"/>
  <c r="N124" i="2"/>
  <c r="P124" i="2"/>
  <c r="T124" i="2"/>
  <c r="J124" i="2"/>
  <c r="E124" i="2"/>
  <c r="L124" i="2"/>
  <c r="AD124" i="2"/>
  <c r="X124" i="2"/>
  <c r="AB124" i="2"/>
  <c r="D125" i="4"/>
  <c r="E124" i="4" s="1"/>
  <c r="G124" i="4" s="1"/>
  <c r="I124" i="4" s="1"/>
  <c r="C124" i="9"/>
  <c r="K122" i="4"/>
  <c r="E124" i="9"/>
  <c r="D124" i="9"/>
  <c r="W127" i="2"/>
  <c r="Q127" i="2"/>
  <c r="D127" i="2"/>
  <c r="AA127" i="2"/>
  <c r="U127" i="2"/>
  <c r="K127" i="2"/>
  <c r="B127" i="2"/>
  <c r="C120" i="7" s="1"/>
  <c r="A128" i="2"/>
  <c r="I127" i="2"/>
  <c r="AC127" i="2"/>
  <c r="S127" i="2"/>
  <c r="O127" i="2"/>
  <c r="M127" i="2"/>
  <c r="Y127" i="2"/>
  <c r="A119" i="7"/>
  <c r="A127" i="4"/>
  <c r="B126" i="4"/>
  <c r="C126" i="4" s="1"/>
  <c r="B118" i="7"/>
  <c r="E118" i="7"/>
  <c r="F118" i="7" s="1"/>
  <c r="G118" i="7" s="1"/>
  <c r="D118" i="7"/>
  <c r="C125" i="2" s="1"/>
  <c r="F124" i="8" l="1"/>
  <c r="G124" i="8" s="1"/>
  <c r="H124" i="8" s="1"/>
  <c r="B126" i="8"/>
  <c r="B126" i="9" s="1"/>
  <c r="D125" i="8"/>
  <c r="E125" i="8" s="1"/>
  <c r="C125" i="8"/>
  <c r="A125" i="8" s="1"/>
  <c r="A125" i="9" s="1"/>
  <c r="B125" i="9"/>
  <c r="E125" i="9" s="1"/>
  <c r="H123" i="8"/>
  <c r="I123" i="8" s="1"/>
  <c r="D126" i="4"/>
  <c r="F126" i="4" s="1"/>
  <c r="G123" i="9"/>
  <c r="H123" i="9" s="1"/>
  <c r="F125" i="4"/>
  <c r="H125" i="4" s="1"/>
  <c r="J125" i="4" s="1"/>
  <c r="E125" i="4"/>
  <c r="G125" i="4" s="1"/>
  <c r="I125" i="4" s="1"/>
  <c r="F124" i="9"/>
  <c r="T125" i="2"/>
  <c r="J125" i="2"/>
  <c r="Z125" i="2"/>
  <c r="N125" i="2"/>
  <c r="X125" i="2"/>
  <c r="P125" i="2"/>
  <c r="AD125" i="2"/>
  <c r="AB125" i="2"/>
  <c r="L125" i="2"/>
  <c r="R125" i="2"/>
  <c r="V125" i="2"/>
  <c r="E125" i="2"/>
  <c r="K124" i="4"/>
  <c r="A129" i="2"/>
  <c r="AA128" i="2"/>
  <c r="W128" i="2"/>
  <c r="S128" i="2"/>
  <c r="O128" i="2"/>
  <c r="K128" i="2"/>
  <c r="D128" i="2"/>
  <c r="Q128" i="2"/>
  <c r="U128" i="2"/>
  <c r="B128" i="2"/>
  <c r="C121" i="7" s="1"/>
  <c r="Y128" i="2"/>
  <c r="M128" i="2"/>
  <c r="I128" i="2"/>
  <c r="AC128" i="2"/>
  <c r="A120" i="7"/>
  <c r="A128" i="4"/>
  <c r="B127" i="4"/>
  <c r="C127" i="4" s="1"/>
  <c r="D119" i="7"/>
  <c r="C126" i="2" s="1"/>
  <c r="E119" i="7"/>
  <c r="F119" i="7" s="1"/>
  <c r="G119" i="7" s="1"/>
  <c r="B119" i="7"/>
  <c r="D125" i="9" l="1"/>
  <c r="F125" i="9" s="1"/>
  <c r="C125" i="9"/>
  <c r="F125" i="8"/>
  <c r="G125" i="8" s="1"/>
  <c r="H125" i="8" s="1"/>
  <c r="B127" i="8"/>
  <c r="D126" i="8"/>
  <c r="E126" i="8" s="1"/>
  <c r="C126" i="8"/>
  <c r="A126" i="8" s="1"/>
  <c r="A126" i="9" s="1"/>
  <c r="C126" i="9" s="1"/>
  <c r="D127" i="4"/>
  <c r="E126" i="4" s="1"/>
  <c r="G126" i="4" s="1"/>
  <c r="I126" i="4" s="1"/>
  <c r="G124" i="9"/>
  <c r="H124" i="9" s="1"/>
  <c r="L126" i="2"/>
  <c r="P126" i="2"/>
  <c r="AD126" i="2"/>
  <c r="Z126" i="2"/>
  <c r="AB126" i="2"/>
  <c r="X126" i="2"/>
  <c r="V126" i="2"/>
  <c r="E126" i="2"/>
  <c r="N126" i="2"/>
  <c r="J126" i="2"/>
  <c r="R126" i="2"/>
  <c r="T126" i="2"/>
  <c r="H126" i="4"/>
  <c r="J126" i="4" s="1"/>
  <c r="K125" i="4"/>
  <c r="E126" i="9"/>
  <c r="D126" i="9"/>
  <c r="E120" i="7"/>
  <c r="F120" i="7" s="1"/>
  <c r="G120" i="7" s="1"/>
  <c r="D120" i="7"/>
  <c r="C127" i="2" s="1"/>
  <c r="B120" i="7"/>
  <c r="A121" i="7"/>
  <c r="A129" i="4"/>
  <c r="B128" i="4"/>
  <c r="C128" i="4" s="1"/>
  <c r="AA129" i="2"/>
  <c r="Q129" i="2"/>
  <c r="K129" i="2"/>
  <c r="A130" i="2"/>
  <c r="U129" i="2"/>
  <c r="O129" i="2"/>
  <c r="B129" i="2"/>
  <c r="C122" i="7" s="1"/>
  <c r="S129" i="2"/>
  <c r="I129" i="2"/>
  <c r="AC129" i="2"/>
  <c r="D129" i="2"/>
  <c r="Y129" i="2"/>
  <c r="W129" i="2"/>
  <c r="M129" i="2"/>
  <c r="I124" i="8"/>
  <c r="F126" i="8" l="1"/>
  <c r="G126" i="8" s="1"/>
  <c r="B128" i="8"/>
  <c r="B128" i="9" s="1"/>
  <c r="D127" i="8"/>
  <c r="E127" i="8" s="1"/>
  <c r="C127" i="8"/>
  <c r="A127" i="8" s="1"/>
  <c r="A127" i="9" s="1"/>
  <c r="B127" i="9"/>
  <c r="E127" i="9" s="1"/>
  <c r="F127" i="4"/>
  <c r="H127" i="4" s="1"/>
  <c r="J127" i="4" s="1"/>
  <c r="G125" i="9"/>
  <c r="H125" i="9" s="1"/>
  <c r="F126" i="9"/>
  <c r="R127" i="2"/>
  <c r="AB127" i="2"/>
  <c r="V127" i="2"/>
  <c r="L127" i="2"/>
  <c r="P127" i="2"/>
  <c r="X127" i="2"/>
  <c r="AD127" i="2"/>
  <c r="N127" i="2"/>
  <c r="T127" i="2"/>
  <c r="Z127" i="2"/>
  <c r="J127" i="2"/>
  <c r="E127" i="2"/>
  <c r="D128" i="4"/>
  <c r="E127" i="4" s="1"/>
  <c r="G127" i="4" s="1"/>
  <c r="I127" i="4" s="1"/>
  <c r="K126" i="4"/>
  <c r="A122" i="7"/>
  <c r="A130" i="4"/>
  <c r="B129" i="4"/>
  <c r="C129" i="4" s="1"/>
  <c r="AC130" i="2"/>
  <c r="Y130" i="2"/>
  <c r="U130" i="2"/>
  <c r="Q130" i="2"/>
  <c r="M130" i="2"/>
  <c r="I130" i="2"/>
  <c r="B130" i="2"/>
  <c r="C123" i="7" s="1"/>
  <c r="AA130" i="2"/>
  <c r="K130" i="2"/>
  <c r="A131" i="2"/>
  <c r="O130" i="2"/>
  <c r="W130" i="2"/>
  <c r="S130" i="2"/>
  <c r="D130" i="2"/>
  <c r="B121" i="7"/>
  <c r="E121" i="7"/>
  <c r="F121" i="7" s="1"/>
  <c r="G121" i="7" s="1"/>
  <c r="D121" i="7"/>
  <c r="C128" i="2" s="1"/>
  <c r="I125" i="8"/>
  <c r="C128" i="8" l="1"/>
  <c r="A128" i="8" s="1"/>
  <c r="A128" i="9" s="1"/>
  <c r="C127" i="9"/>
  <c r="D127" i="9"/>
  <c r="F127" i="9" s="1"/>
  <c r="F127" i="8"/>
  <c r="G127" i="8" s="1"/>
  <c r="H127" i="8" s="1"/>
  <c r="B129" i="8"/>
  <c r="B129" i="9" s="1"/>
  <c r="D128" i="8"/>
  <c r="E128" i="8" s="1"/>
  <c r="H126" i="8"/>
  <c r="I126" i="8" s="1"/>
  <c r="F128" i="4"/>
  <c r="H128" i="4" s="1"/>
  <c r="J128" i="4" s="1"/>
  <c r="K127" i="4"/>
  <c r="D129" i="4"/>
  <c r="E128" i="4" s="1"/>
  <c r="G128" i="4" s="1"/>
  <c r="I128" i="4" s="1"/>
  <c r="G126" i="9"/>
  <c r="H126" i="9" s="1"/>
  <c r="AB128" i="2"/>
  <c r="J128" i="2"/>
  <c r="X128" i="2"/>
  <c r="N128" i="2"/>
  <c r="V128" i="2"/>
  <c r="Z128" i="2"/>
  <c r="E128" i="2"/>
  <c r="L128" i="2"/>
  <c r="AD128" i="2"/>
  <c r="T128" i="2"/>
  <c r="P128" i="2"/>
  <c r="R128" i="2"/>
  <c r="E128" i="9"/>
  <c r="C128" i="9"/>
  <c r="D128" i="9" s="1"/>
  <c r="A123" i="7"/>
  <c r="A131" i="4"/>
  <c r="B130" i="4"/>
  <c r="C130" i="4" s="1"/>
  <c r="AA131" i="2"/>
  <c r="U131" i="2"/>
  <c r="K131" i="2"/>
  <c r="B131" i="2"/>
  <c r="C124" i="7" s="1"/>
  <c r="A132" i="2"/>
  <c r="Y131" i="2"/>
  <c r="O131" i="2"/>
  <c r="I131" i="2"/>
  <c r="AC131" i="2"/>
  <c r="S131" i="2"/>
  <c r="Q131" i="2"/>
  <c r="D131" i="2"/>
  <c r="M131" i="2"/>
  <c r="W131" i="2"/>
  <c r="E122" i="7"/>
  <c r="F122" i="7" s="1"/>
  <c r="G122" i="7" s="1"/>
  <c r="D122" i="7"/>
  <c r="C129" i="2" s="1"/>
  <c r="B122" i="7"/>
  <c r="C129" i="8" l="1"/>
  <c r="A129" i="8" s="1"/>
  <c r="A129" i="9" s="1"/>
  <c r="C129" i="9" s="1"/>
  <c r="D129" i="9" s="1"/>
  <c r="F128" i="8"/>
  <c r="G128" i="8" s="1"/>
  <c r="H128" i="8" s="1"/>
  <c r="B130" i="8"/>
  <c r="B130" i="9" s="1"/>
  <c r="D129" i="8"/>
  <c r="E129" i="8" s="1"/>
  <c r="F129" i="4"/>
  <c r="H129" i="4" s="1"/>
  <c r="J129" i="4" s="1"/>
  <c r="G127" i="9"/>
  <c r="H127" i="9" s="1"/>
  <c r="F128" i="9"/>
  <c r="P129" i="2"/>
  <c r="V129" i="2"/>
  <c r="J129" i="2"/>
  <c r="AB129" i="2"/>
  <c r="L129" i="2"/>
  <c r="Z129" i="2"/>
  <c r="T129" i="2"/>
  <c r="X129" i="2"/>
  <c r="E129" i="2"/>
  <c r="AD129" i="2"/>
  <c r="R129" i="2"/>
  <c r="N129" i="2"/>
  <c r="D130" i="4"/>
  <c r="E129" i="4" s="1"/>
  <c r="G129" i="4" s="1"/>
  <c r="I129" i="4" s="1"/>
  <c r="E129" i="9"/>
  <c r="K128" i="4"/>
  <c r="A133" i="2"/>
  <c r="AA132" i="2"/>
  <c r="W132" i="2"/>
  <c r="S132" i="2"/>
  <c r="O132" i="2"/>
  <c r="K132" i="2"/>
  <c r="D132" i="2"/>
  <c r="U132" i="2"/>
  <c r="B132" i="2"/>
  <c r="C125" i="7" s="1"/>
  <c r="Y132" i="2"/>
  <c r="I132" i="2"/>
  <c r="M132" i="2"/>
  <c r="AC132" i="2"/>
  <c r="Q132" i="2"/>
  <c r="A124" i="7"/>
  <c r="B131" i="4"/>
  <c r="C131" i="4" s="1"/>
  <c r="A132" i="4"/>
  <c r="D123" i="7"/>
  <c r="C130" i="2" s="1"/>
  <c r="E123" i="7"/>
  <c r="F123" i="7" s="1"/>
  <c r="G123" i="7" s="1"/>
  <c r="B123" i="7"/>
  <c r="I127" i="8"/>
  <c r="C130" i="8" l="1"/>
  <c r="A130" i="8" s="1"/>
  <c r="A130" i="9" s="1"/>
  <c r="C130" i="9" s="1"/>
  <c r="D130" i="9" s="1"/>
  <c r="F129" i="8"/>
  <c r="G129" i="8" s="1"/>
  <c r="H129" i="8" s="1"/>
  <c r="B131" i="8"/>
  <c r="C131" i="8" s="1"/>
  <c r="A131" i="8" s="1"/>
  <c r="A131" i="9" s="1"/>
  <c r="D130" i="8"/>
  <c r="E130" i="8" s="1"/>
  <c r="G128" i="9"/>
  <c r="H128" i="9" s="1"/>
  <c r="F130" i="4"/>
  <c r="H130" i="4" s="1"/>
  <c r="J130" i="4" s="1"/>
  <c r="P130" i="2"/>
  <c r="Z130" i="2"/>
  <c r="X130" i="2"/>
  <c r="T130" i="2"/>
  <c r="N130" i="2"/>
  <c r="R130" i="2"/>
  <c r="AB130" i="2"/>
  <c r="V130" i="2"/>
  <c r="J130" i="2"/>
  <c r="L130" i="2"/>
  <c r="AD130" i="2"/>
  <c r="E130" i="2"/>
  <c r="E130" i="9"/>
  <c r="D131" i="4"/>
  <c r="E130" i="4" s="1"/>
  <c r="G130" i="4" s="1"/>
  <c r="I130" i="4" s="1"/>
  <c r="K129" i="4"/>
  <c r="B131" i="9"/>
  <c r="F129" i="9"/>
  <c r="E124" i="7"/>
  <c r="F124" i="7" s="1"/>
  <c r="G124" i="7" s="1"/>
  <c r="B124" i="7"/>
  <c r="D124" i="7"/>
  <c r="C131" i="2" s="1"/>
  <c r="A125" i="7"/>
  <c r="A133" i="4"/>
  <c r="B132" i="4"/>
  <c r="C132" i="4" s="1"/>
  <c r="A134" i="2"/>
  <c r="U133" i="2"/>
  <c r="O133" i="2"/>
  <c r="B133" i="2"/>
  <c r="C126" i="7" s="1"/>
  <c r="Y133" i="2"/>
  <c r="S133" i="2"/>
  <c r="I133" i="2"/>
  <c r="AC133" i="2"/>
  <c r="D133" i="2"/>
  <c r="AA133" i="2"/>
  <c r="Q133" i="2"/>
  <c r="W133" i="2"/>
  <c r="M133" i="2"/>
  <c r="K133" i="2"/>
  <c r="I128" i="8"/>
  <c r="F130" i="8" l="1"/>
  <c r="G130" i="8" s="1"/>
  <c r="B132" i="8"/>
  <c r="C132" i="8" s="1"/>
  <c r="A132" i="8" s="1"/>
  <c r="A132" i="9" s="1"/>
  <c r="D131" i="8"/>
  <c r="E131" i="8" s="1"/>
  <c r="K130" i="4"/>
  <c r="G129" i="9"/>
  <c r="H129" i="9" s="1"/>
  <c r="V131" i="2"/>
  <c r="T131" i="2"/>
  <c r="AD131" i="2"/>
  <c r="L131" i="2"/>
  <c r="R131" i="2"/>
  <c r="E131" i="2"/>
  <c r="N131" i="2"/>
  <c r="AB131" i="2"/>
  <c r="Z131" i="2"/>
  <c r="J131" i="2"/>
  <c r="P131" i="2"/>
  <c r="X131" i="2"/>
  <c r="F131" i="4"/>
  <c r="D132" i="4"/>
  <c r="E131" i="4" s="1"/>
  <c r="G131" i="4" s="1"/>
  <c r="I131" i="4" s="1"/>
  <c r="C131" i="9"/>
  <c r="D131" i="9" s="1"/>
  <c r="F130" i="9"/>
  <c r="E131" i="9"/>
  <c r="B125" i="7"/>
  <c r="E125" i="7"/>
  <c r="F125" i="7" s="1"/>
  <c r="G125" i="7" s="1"/>
  <c r="D125" i="7"/>
  <c r="C132" i="2" s="1"/>
  <c r="A126" i="7"/>
  <c r="A134" i="4"/>
  <c r="B133" i="4"/>
  <c r="C133" i="4" s="1"/>
  <c r="AC134" i="2"/>
  <c r="Y134" i="2"/>
  <c r="U134" i="2"/>
  <c r="Q134" i="2"/>
  <c r="M134" i="2"/>
  <c r="I134" i="2"/>
  <c r="B134" i="2"/>
  <c r="C127" i="7" s="1"/>
  <c r="A135" i="2"/>
  <c r="O134" i="2"/>
  <c r="S134" i="2"/>
  <c r="W134" i="2"/>
  <c r="K134" i="2"/>
  <c r="D134" i="2"/>
  <c r="AA134" i="2"/>
  <c r="I129" i="8"/>
  <c r="F131" i="8" l="1"/>
  <c r="G131" i="8" s="1"/>
  <c r="B133" i="8"/>
  <c r="D132" i="8"/>
  <c r="E132" i="8" s="1"/>
  <c r="B132" i="9"/>
  <c r="E132" i="9" s="1"/>
  <c r="H130" i="8"/>
  <c r="I130" i="8" s="1"/>
  <c r="G130" i="9"/>
  <c r="H130" i="9" s="1"/>
  <c r="F132" i="4"/>
  <c r="H132" i="4" s="1"/>
  <c r="J132" i="4" s="1"/>
  <c r="F131" i="9"/>
  <c r="J132" i="2"/>
  <c r="T132" i="2"/>
  <c r="E132" i="2"/>
  <c r="AD132" i="2"/>
  <c r="X132" i="2"/>
  <c r="Z132" i="2"/>
  <c r="N132" i="2"/>
  <c r="V132" i="2"/>
  <c r="AB132" i="2"/>
  <c r="L132" i="2"/>
  <c r="P132" i="2"/>
  <c r="R132" i="2"/>
  <c r="H131" i="4"/>
  <c r="J131" i="4" s="1"/>
  <c r="D133" i="4"/>
  <c r="E132" i="4" s="1"/>
  <c r="G132" i="4" s="1"/>
  <c r="I132" i="4" s="1"/>
  <c r="A136" i="2"/>
  <c r="Y135" i="2"/>
  <c r="O135" i="2"/>
  <c r="I135" i="2"/>
  <c r="AC135" i="2"/>
  <c r="S135" i="2"/>
  <c r="M135" i="2"/>
  <c r="Q135" i="2"/>
  <c r="D135" i="2"/>
  <c r="AA135" i="2"/>
  <c r="B135" i="2"/>
  <c r="C128" i="7" s="1"/>
  <c r="K135" i="2"/>
  <c r="W135" i="2"/>
  <c r="U135" i="2"/>
  <c r="E126" i="7"/>
  <c r="F126" i="7" s="1"/>
  <c r="G126" i="7" s="1"/>
  <c r="D126" i="7"/>
  <c r="C133" i="2" s="1"/>
  <c r="B126" i="7"/>
  <c r="A127" i="7"/>
  <c r="B134" i="4"/>
  <c r="C134" i="4" s="1"/>
  <c r="A135" i="4"/>
  <c r="C132" i="9" l="1"/>
  <c r="D132" i="9" s="1"/>
  <c r="F132" i="9" s="1"/>
  <c r="F132" i="8"/>
  <c r="G132" i="8" s="1"/>
  <c r="H132" i="8" s="1"/>
  <c r="I132" i="8" s="1"/>
  <c r="B134" i="8"/>
  <c r="C134" i="8" s="1"/>
  <c r="A134" i="8" s="1"/>
  <c r="A134" i="9" s="1"/>
  <c r="D133" i="8"/>
  <c r="E133" i="8" s="1"/>
  <c r="B133" i="9"/>
  <c r="C133" i="8"/>
  <c r="A133" i="8" s="1"/>
  <c r="A133" i="9" s="1"/>
  <c r="H131" i="8"/>
  <c r="I131" i="8" s="1"/>
  <c r="F133" i="4"/>
  <c r="H133" i="4" s="1"/>
  <c r="J133" i="4" s="1"/>
  <c r="G131" i="9"/>
  <c r="H131" i="9" s="1"/>
  <c r="X133" i="2"/>
  <c r="E133" i="2"/>
  <c r="Z133" i="2"/>
  <c r="N133" i="2"/>
  <c r="AB133" i="2"/>
  <c r="V133" i="2"/>
  <c r="T133" i="2"/>
  <c r="J133" i="2"/>
  <c r="R133" i="2"/>
  <c r="P133" i="2"/>
  <c r="L133" i="2"/>
  <c r="AD133" i="2"/>
  <c r="K131" i="4"/>
  <c r="D134" i="4"/>
  <c r="E133" i="4" s="1"/>
  <c r="G133" i="4" s="1"/>
  <c r="I133" i="4" s="1"/>
  <c r="K132" i="4"/>
  <c r="A137" i="2"/>
  <c r="AA136" i="2"/>
  <c r="W136" i="2"/>
  <c r="S136" i="2"/>
  <c r="O136" i="2"/>
  <c r="K136" i="2"/>
  <c r="D136" i="2"/>
  <c r="Y136" i="2"/>
  <c r="I136" i="2"/>
  <c r="AC136" i="2"/>
  <c r="M136" i="2"/>
  <c r="U136" i="2"/>
  <c r="B136" i="2"/>
  <c r="C129" i="7" s="1"/>
  <c r="Q136" i="2"/>
  <c r="A128" i="7"/>
  <c r="B135" i="4"/>
  <c r="C135" i="4" s="1"/>
  <c r="A136" i="4"/>
  <c r="D127" i="7"/>
  <c r="C134" i="2" s="1"/>
  <c r="B127" i="7"/>
  <c r="E127" i="7"/>
  <c r="F127" i="7" s="1"/>
  <c r="G127" i="7" s="1"/>
  <c r="C133" i="9" l="1"/>
  <c r="D133" i="9" s="1"/>
  <c r="E133" i="9"/>
  <c r="F133" i="8"/>
  <c r="G133" i="8" s="1"/>
  <c r="H133" i="8" s="1"/>
  <c r="B135" i="8"/>
  <c r="C135" i="8" s="1"/>
  <c r="A135" i="8" s="1"/>
  <c r="A135" i="9" s="1"/>
  <c r="D134" i="8"/>
  <c r="E134" i="8" s="1"/>
  <c r="B134" i="9"/>
  <c r="C134" i="9" s="1"/>
  <c r="G132" i="9"/>
  <c r="H132" i="9" s="1"/>
  <c r="F134" i="4"/>
  <c r="L134" i="2"/>
  <c r="P134" i="2"/>
  <c r="R134" i="2"/>
  <c r="J134" i="2"/>
  <c r="N134" i="2"/>
  <c r="V134" i="2"/>
  <c r="AB134" i="2"/>
  <c r="X134" i="2"/>
  <c r="Z134" i="2"/>
  <c r="AD134" i="2"/>
  <c r="E134" i="2"/>
  <c r="T134" i="2"/>
  <c r="D135" i="4"/>
  <c r="E134" i="4" s="1"/>
  <c r="G134" i="4" s="1"/>
  <c r="I134" i="4" s="1"/>
  <c r="K133" i="4"/>
  <c r="Y137" i="2"/>
  <c r="S137" i="2"/>
  <c r="I137" i="2"/>
  <c r="AC137" i="2"/>
  <c r="W137" i="2"/>
  <c r="M137" i="2"/>
  <c r="D137" i="2"/>
  <c r="AA137" i="2"/>
  <c r="Q137" i="2"/>
  <c r="O137" i="2"/>
  <c r="B137" i="2"/>
  <c r="C130" i="7" s="1"/>
  <c r="U137" i="2"/>
  <c r="K137" i="2"/>
  <c r="A138" i="2"/>
  <c r="A129" i="7"/>
  <c r="A137" i="4"/>
  <c r="B136" i="4"/>
  <c r="C136" i="4" s="1"/>
  <c r="E128" i="7"/>
  <c r="F128" i="7" s="1"/>
  <c r="G128" i="7" s="1"/>
  <c r="B128" i="7"/>
  <c r="D128" i="7"/>
  <c r="C135" i="2" s="1"/>
  <c r="E134" i="9" l="1"/>
  <c r="F133" i="9"/>
  <c r="D134" i="9"/>
  <c r="F134" i="8"/>
  <c r="G134" i="8" s="1"/>
  <c r="B136" i="8"/>
  <c r="B136" i="9" s="1"/>
  <c r="D135" i="8"/>
  <c r="E135" i="8" s="1"/>
  <c r="B135" i="9"/>
  <c r="E135" i="9" s="1"/>
  <c r="D136" i="4"/>
  <c r="F136" i="4" s="1"/>
  <c r="H134" i="4"/>
  <c r="J134" i="4" s="1"/>
  <c r="G133" i="9"/>
  <c r="H133" i="9" s="1"/>
  <c r="F135" i="4"/>
  <c r="H135" i="4" s="1"/>
  <c r="J135" i="4" s="1"/>
  <c r="V135" i="2"/>
  <c r="J135" i="2"/>
  <c r="T135" i="2"/>
  <c r="P135" i="2"/>
  <c r="R135" i="2"/>
  <c r="L135" i="2"/>
  <c r="AB135" i="2"/>
  <c r="AD135" i="2"/>
  <c r="N135" i="2"/>
  <c r="E135" i="2"/>
  <c r="Z135" i="2"/>
  <c r="X135" i="2"/>
  <c r="A130" i="7"/>
  <c r="B137" i="4"/>
  <c r="C137" i="4" s="1"/>
  <c r="A138" i="4"/>
  <c r="AC138" i="2"/>
  <c r="Y138" i="2"/>
  <c r="U138" i="2"/>
  <c r="Q138" i="2"/>
  <c r="M138" i="2"/>
  <c r="I138" i="2"/>
  <c r="B138" i="2"/>
  <c r="C131" i="7" s="1"/>
  <c r="S138" i="2"/>
  <c r="W138" i="2"/>
  <c r="D138" i="2"/>
  <c r="K138" i="2"/>
  <c r="A139" i="2"/>
  <c r="O138" i="2"/>
  <c r="AA138" i="2"/>
  <c r="B129" i="7"/>
  <c r="E129" i="7"/>
  <c r="F129" i="7" s="1"/>
  <c r="G129" i="7" s="1"/>
  <c r="D129" i="7"/>
  <c r="C136" i="2" s="1"/>
  <c r="I133" i="8"/>
  <c r="F134" i="9" l="1"/>
  <c r="G134" i="9" s="1"/>
  <c r="H134" i="9" s="1"/>
  <c r="C135" i="9"/>
  <c r="D135" i="9" s="1"/>
  <c r="F135" i="8"/>
  <c r="G135" i="8" s="1"/>
  <c r="H135" i="8" s="1"/>
  <c r="B137" i="8"/>
  <c r="B137" i="9" s="1"/>
  <c r="D136" i="8"/>
  <c r="E136" i="8" s="1"/>
  <c r="C136" i="8"/>
  <c r="A136" i="8" s="1"/>
  <c r="A136" i="9" s="1"/>
  <c r="C136" i="9" s="1"/>
  <c r="E135" i="4"/>
  <c r="G135" i="4" s="1"/>
  <c r="I135" i="4" s="1"/>
  <c r="H134" i="8"/>
  <c r="I134" i="8" s="1"/>
  <c r="K135" i="4"/>
  <c r="K134" i="4"/>
  <c r="D137" i="4"/>
  <c r="E136" i="4" s="1"/>
  <c r="G136" i="4" s="1"/>
  <c r="I136" i="4" s="1"/>
  <c r="AD136" i="2"/>
  <c r="Z136" i="2"/>
  <c r="N136" i="2"/>
  <c r="L136" i="2"/>
  <c r="P136" i="2"/>
  <c r="E136" i="2"/>
  <c r="J136" i="2"/>
  <c r="T136" i="2"/>
  <c r="V136" i="2"/>
  <c r="X136" i="2"/>
  <c r="AB136" i="2"/>
  <c r="R136" i="2"/>
  <c r="E136" i="9"/>
  <c r="H136" i="4"/>
  <c r="J136" i="4" s="1"/>
  <c r="AC139" i="2"/>
  <c r="S139" i="2"/>
  <c r="M139" i="2"/>
  <c r="W139" i="2"/>
  <c r="Q139" i="2"/>
  <c r="D139" i="2"/>
  <c r="AA139" i="2"/>
  <c r="B139" i="2"/>
  <c r="C132" i="7" s="1"/>
  <c r="Y139" i="2"/>
  <c r="O139" i="2"/>
  <c r="K139" i="2"/>
  <c r="A140" i="2"/>
  <c r="I139" i="2"/>
  <c r="U139" i="2"/>
  <c r="A131" i="7"/>
  <c r="A139" i="4"/>
  <c r="B138" i="4"/>
  <c r="C138" i="4" s="1"/>
  <c r="D130" i="7"/>
  <c r="C137" i="2" s="1"/>
  <c r="B130" i="7"/>
  <c r="E130" i="7"/>
  <c r="F130" i="7" s="1"/>
  <c r="G130" i="7" s="1"/>
  <c r="F135" i="9" l="1"/>
  <c r="G135" i="9" s="1"/>
  <c r="H135" i="9" s="1"/>
  <c r="D136" i="9"/>
  <c r="C137" i="8"/>
  <c r="A137" i="8" s="1"/>
  <c r="A137" i="9" s="1"/>
  <c r="C137" i="9" s="1"/>
  <c r="D137" i="9" s="1"/>
  <c r="F136" i="8"/>
  <c r="G136" i="8" s="1"/>
  <c r="H136" i="8" s="1"/>
  <c r="B138" i="8"/>
  <c r="C138" i="8" s="1"/>
  <c r="A138" i="8" s="1"/>
  <c r="A138" i="9" s="1"/>
  <c r="D137" i="8"/>
  <c r="E137" i="8" s="1"/>
  <c r="F137" i="4"/>
  <c r="H137" i="4" s="1"/>
  <c r="J137" i="4" s="1"/>
  <c r="D138" i="4"/>
  <c r="E137" i="4" s="1"/>
  <c r="G137" i="4" s="1"/>
  <c r="I137" i="4" s="1"/>
  <c r="X137" i="2"/>
  <c r="E137" i="2"/>
  <c r="N137" i="2"/>
  <c r="R137" i="2"/>
  <c r="L137" i="2"/>
  <c r="T137" i="2"/>
  <c r="AD137" i="2"/>
  <c r="V137" i="2"/>
  <c r="J137" i="2"/>
  <c r="P137" i="2"/>
  <c r="Z137" i="2"/>
  <c r="AB137" i="2"/>
  <c r="E137" i="9"/>
  <c r="K136" i="4"/>
  <c r="B138" i="9"/>
  <c r="D131" i="7"/>
  <c r="C138" i="2" s="1"/>
  <c r="B131" i="7"/>
  <c r="E131" i="7"/>
  <c r="F131" i="7" s="1"/>
  <c r="G131" i="7" s="1"/>
  <c r="A141" i="2"/>
  <c r="AA140" i="2"/>
  <c r="W140" i="2"/>
  <c r="S140" i="2"/>
  <c r="O140" i="2"/>
  <c r="K140" i="2"/>
  <c r="D140" i="2"/>
  <c r="AC140" i="2"/>
  <c r="M140" i="2"/>
  <c r="Q140" i="2"/>
  <c r="U140" i="2"/>
  <c r="I140" i="2"/>
  <c r="B140" i="2"/>
  <c r="C133" i="7" s="1"/>
  <c r="Y140" i="2"/>
  <c r="A132" i="7"/>
  <c r="A140" i="4"/>
  <c r="B139" i="4"/>
  <c r="C139" i="4" s="1"/>
  <c r="I135" i="8"/>
  <c r="F136" i="9" l="1"/>
  <c r="F137" i="9" s="1"/>
  <c r="F137" i="8"/>
  <c r="G137" i="8" s="1"/>
  <c r="H137" i="8" s="1"/>
  <c r="B139" i="8"/>
  <c r="B139" i="9" s="1"/>
  <c r="D138" i="8"/>
  <c r="E138" i="8" s="1"/>
  <c r="F138" i="4"/>
  <c r="H138" i="4" s="1"/>
  <c r="J138" i="4" s="1"/>
  <c r="D139" i="4"/>
  <c r="E138" i="4" s="1"/>
  <c r="G138" i="4" s="1"/>
  <c r="I138" i="4" s="1"/>
  <c r="V138" i="2"/>
  <c r="J138" i="2"/>
  <c r="P138" i="2"/>
  <c r="T138" i="2"/>
  <c r="N138" i="2"/>
  <c r="R138" i="2"/>
  <c r="Z138" i="2"/>
  <c r="AD138" i="2"/>
  <c r="E138" i="2"/>
  <c r="L138" i="2"/>
  <c r="X138" i="2"/>
  <c r="AB138" i="2"/>
  <c r="E138" i="9"/>
  <c r="C138" i="9"/>
  <c r="D138" i="9" s="1"/>
  <c r="K137" i="4"/>
  <c r="W141" i="2"/>
  <c r="Q141" i="2"/>
  <c r="AA141" i="2"/>
  <c r="M141" i="2"/>
  <c r="D141" i="2"/>
  <c r="Y141" i="2"/>
  <c r="S141" i="2"/>
  <c r="K141" i="2"/>
  <c r="A142" i="2"/>
  <c r="B141" i="2"/>
  <c r="C134" i="7" s="1"/>
  <c r="AC141" i="2"/>
  <c r="O141" i="2"/>
  <c r="U141" i="2"/>
  <c r="I141" i="2"/>
  <c r="A133" i="7"/>
  <c r="B140" i="4"/>
  <c r="C140" i="4" s="1"/>
  <c r="A141" i="4"/>
  <c r="E132" i="7"/>
  <c r="F132" i="7" s="1"/>
  <c r="G132" i="7" s="1"/>
  <c r="D132" i="7"/>
  <c r="C139" i="2" s="1"/>
  <c r="B132" i="7"/>
  <c r="I136" i="8"/>
  <c r="C139" i="8"/>
  <c r="A139" i="8" s="1"/>
  <c r="A139" i="9" s="1"/>
  <c r="G136" i="9" l="1"/>
  <c r="H136" i="9" s="1"/>
  <c r="F138" i="8"/>
  <c r="G138" i="8" s="1"/>
  <c r="B140" i="8"/>
  <c r="C140" i="8" s="1"/>
  <c r="A140" i="8" s="1"/>
  <c r="A140" i="9" s="1"/>
  <c r="D139" i="8"/>
  <c r="E139" i="8" s="1"/>
  <c r="F139" i="4"/>
  <c r="H139" i="4" s="1"/>
  <c r="J139" i="4" s="1"/>
  <c r="D140" i="4"/>
  <c r="E139" i="4" s="1"/>
  <c r="G139" i="4" s="1"/>
  <c r="I139" i="4" s="1"/>
  <c r="K138" i="4"/>
  <c r="G137" i="9"/>
  <c r="H137" i="9" s="1"/>
  <c r="V139" i="2"/>
  <c r="P139" i="2"/>
  <c r="T139" i="2"/>
  <c r="R139" i="2"/>
  <c r="E139" i="2"/>
  <c r="L139" i="2"/>
  <c r="AD139" i="2"/>
  <c r="N139" i="2"/>
  <c r="X139" i="2"/>
  <c r="AB139" i="2"/>
  <c r="Z139" i="2"/>
  <c r="J139" i="2"/>
  <c r="C139" i="9"/>
  <c r="D139" i="9" s="1"/>
  <c r="E139" i="9"/>
  <c r="F138" i="9"/>
  <c r="A143" i="2"/>
  <c r="AA142" i="2"/>
  <c r="W142" i="2"/>
  <c r="S142" i="2"/>
  <c r="O142" i="2"/>
  <c r="K142" i="2"/>
  <c r="D142" i="2"/>
  <c r="Q142" i="2"/>
  <c r="AC142" i="2"/>
  <c r="U142" i="2"/>
  <c r="M142" i="2"/>
  <c r="B142" i="2"/>
  <c r="C135" i="7" s="1"/>
  <c r="Y142" i="2"/>
  <c r="I142" i="2"/>
  <c r="I137" i="8"/>
  <c r="A134" i="7"/>
  <c r="A142" i="4"/>
  <c r="B141" i="4"/>
  <c r="C141" i="4" s="1"/>
  <c r="B133" i="7"/>
  <c r="D133" i="7"/>
  <c r="C140" i="2" s="1"/>
  <c r="E133" i="7"/>
  <c r="F133" i="7" s="1"/>
  <c r="G133" i="7" s="1"/>
  <c r="F139" i="8" l="1"/>
  <c r="G139" i="8" s="1"/>
  <c r="H139" i="8" s="1"/>
  <c r="I139" i="8" s="1"/>
  <c r="B141" i="8"/>
  <c r="B141" i="9" s="1"/>
  <c r="D140" i="8"/>
  <c r="E140" i="8" s="1"/>
  <c r="B140" i="9"/>
  <c r="E140" i="9" s="1"/>
  <c r="H138" i="8"/>
  <c r="I138" i="8" s="1"/>
  <c r="F140" i="4"/>
  <c r="H140" i="4" s="1"/>
  <c r="J140" i="4" s="1"/>
  <c r="D141" i="4"/>
  <c r="E140" i="4" s="1"/>
  <c r="G140" i="4" s="1"/>
  <c r="I140" i="4" s="1"/>
  <c r="G138" i="9"/>
  <c r="H138" i="9" s="1"/>
  <c r="F139" i="9"/>
  <c r="E140" i="2"/>
  <c r="L140" i="2"/>
  <c r="AD140" i="2"/>
  <c r="Z140" i="2"/>
  <c r="X140" i="2"/>
  <c r="AB140" i="2"/>
  <c r="T140" i="2"/>
  <c r="J140" i="2"/>
  <c r="R140" i="2"/>
  <c r="V140" i="2"/>
  <c r="P140" i="2"/>
  <c r="N140" i="2"/>
  <c r="K139" i="4"/>
  <c r="A135" i="7"/>
  <c r="A143" i="4"/>
  <c r="B142" i="4"/>
  <c r="C142" i="4" s="1"/>
  <c r="B134" i="7"/>
  <c r="E134" i="7"/>
  <c r="F134" i="7" s="1"/>
  <c r="G134" i="7" s="1"/>
  <c r="D134" i="7"/>
  <c r="C141" i="2" s="1"/>
  <c r="AC143" i="2"/>
  <c r="Y143" i="2"/>
  <c r="U143" i="2"/>
  <c r="Q143" i="2"/>
  <c r="M143" i="2"/>
  <c r="I143" i="2"/>
  <c r="B143" i="2"/>
  <c r="C136" i="7" s="1"/>
  <c r="A144" i="2"/>
  <c r="W143" i="2"/>
  <c r="O143" i="2"/>
  <c r="D143" i="2"/>
  <c r="K143" i="2"/>
  <c r="S143" i="2"/>
  <c r="AA143" i="2"/>
  <c r="C140" i="9" l="1"/>
  <c r="D140" i="9" s="1"/>
  <c r="F140" i="9" s="1"/>
  <c r="F140" i="8"/>
  <c r="G140" i="8" s="1"/>
  <c r="B142" i="8"/>
  <c r="C142" i="8" s="1"/>
  <c r="A142" i="8" s="1"/>
  <c r="A142" i="9" s="1"/>
  <c r="D141" i="8"/>
  <c r="E141" i="8" s="1"/>
  <c r="C141" i="8"/>
  <c r="A141" i="8" s="1"/>
  <c r="A141" i="9" s="1"/>
  <c r="C141" i="9" s="1"/>
  <c r="D141" i="9" s="1"/>
  <c r="F141" i="4"/>
  <c r="H141" i="4" s="1"/>
  <c r="J141" i="4" s="1"/>
  <c r="G139" i="9"/>
  <c r="H139" i="9" s="1"/>
  <c r="V141" i="2"/>
  <c r="R141" i="2"/>
  <c r="T141" i="2"/>
  <c r="P141" i="2"/>
  <c r="X141" i="2"/>
  <c r="Z141" i="2"/>
  <c r="E141" i="2"/>
  <c r="J141" i="2"/>
  <c r="AD141" i="2"/>
  <c r="N141" i="2"/>
  <c r="L141" i="2"/>
  <c r="AB141" i="2"/>
  <c r="D142" i="4"/>
  <c r="E141" i="4" s="1"/>
  <c r="G141" i="4" s="1"/>
  <c r="I141" i="4" s="1"/>
  <c r="E141" i="9"/>
  <c r="B142" i="9"/>
  <c r="K140" i="4"/>
  <c r="AC144" i="2"/>
  <c r="Y144" i="2"/>
  <c r="U144" i="2"/>
  <c r="Q144" i="2"/>
  <c r="M144" i="2"/>
  <c r="I144" i="2"/>
  <c r="B144" i="2"/>
  <c r="C137" i="7" s="1"/>
  <c r="AA144" i="2"/>
  <c r="D144" i="2"/>
  <c r="O144" i="2"/>
  <c r="W144" i="2"/>
  <c r="S144" i="2"/>
  <c r="K144" i="2"/>
  <c r="A145" i="2"/>
  <c r="A136" i="7"/>
  <c r="A144" i="4"/>
  <c r="B143" i="4"/>
  <c r="C143" i="4" s="1"/>
  <c r="D135" i="7"/>
  <c r="C142" i="2" s="1"/>
  <c r="E135" i="7"/>
  <c r="F135" i="7" s="1"/>
  <c r="G135" i="7" s="1"/>
  <c r="B135" i="7"/>
  <c r="F141" i="8" l="1"/>
  <c r="G141" i="8" s="1"/>
  <c r="H141" i="8" s="1"/>
  <c r="B143" i="8"/>
  <c r="C143" i="8" s="1"/>
  <c r="A143" i="8" s="1"/>
  <c r="A143" i="9" s="1"/>
  <c r="D142" i="8"/>
  <c r="E142" i="8" s="1"/>
  <c r="H140" i="8"/>
  <c r="I140" i="8" s="1"/>
  <c r="F142" i="4"/>
  <c r="H142" i="4" s="1"/>
  <c r="J142" i="4" s="1"/>
  <c r="D143" i="4"/>
  <c r="F143" i="4" s="1"/>
  <c r="K141" i="4"/>
  <c r="G140" i="9"/>
  <c r="H140" i="9" s="1"/>
  <c r="T142" i="2"/>
  <c r="AD142" i="2"/>
  <c r="J142" i="2"/>
  <c r="R142" i="2"/>
  <c r="L142" i="2"/>
  <c r="N142" i="2"/>
  <c r="P142" i="2"/>
  <c r="Z142" i="2"/>
  <c r="X142" i="2"/>
  <c r="AB142" i="2"/>
  <c r="E142" i="2"/>
  <c r="V142" i="2"/>
  <c r="F141" i="9"/>
  <c r="C142" i="9"/>
  <c r="D142" i="9" s="1"/>
  <c r="E142" i="9"/>
  <c r="E136" i="7"/>
  <c r="F136" i="7" s="1"/>
  <c r="G136" i="7" s="1"/>
  <c r="D136" i="7"/>
  <c r="C143" i="2" s="1"/>
  <c r="B136" i="7"/>
  <c r="A137" i="7"/>
  <c r="B144" i="4"/>
  <c r="C144" i="4" s="1"/>
  <c r="A145" i="4"/>
  <c r="A146" i="2"/>
  <c r="AA145" i="2"/>
  <c r="W145" i="2"/>
  <c r="S145" i="2"/>
  <c r="O145" i="2"/>
  <c r="K145" i="2"/>
  <c r="D145" i="2"/>
  <c r="Y145" i="2"/>
  <c r="Q145" i="2"/>
  <c r="I145" i="2"/>
  <c r="U145" i="2"/>
  <c r="AC145" i="2"/>
  <c r="M145" i="2"/>
  <c r="B145" i="2"/>
  <c r="C138" i="7" s="1"/>
  <c r="F142" i="8" l="1"/>
  <c r="G142" i="8" s="1"/>
  <c r="B144" i="8"/>
  <c r="D143" i="8"/>
  <c r="E143" i="8" s="1"/>
  <c r="B143" i="9"/>
  <c r="C143" i="9" s="1"/>
  <c r="D143" i="9" s="1"/>
  <c r="E142" i="4"/>
  <c r="G142" i="4" s="1"/>
  <c r="I142" i="4" s="1"/>
  <c r="D144" i="4"/>
  <c r="E143" i="4" s="1"/>
  <c r="G143" i="4" s="1"/>
  <c r="I143" i="4" s="1"/>
  <c r="G141" i="9"/>
  <c r="H141" i="9" s="1"/>
  <c r="F142" i="9"/>
  <c r="K142" i="4"/>
  <c r="H143" i="4"/>
  <c r="J143" i="4" s="1"/>
  <c r="T143" i="2"/>
  <c r="V143" i="2"/>
  <c r="J143" i="2"/>
  <c r="R143" i="2"/>
  <c r="P143" i="2"/>
  <c r="N143" i="2"/>
  <c r="AB143" i="2"/>
  <c r="L143" i="2"/>
  <c r="AD143" i="2"/>
  <c r="X143" i="2"/>
  <c r="E143" i="2"/>
  <c r="Z143" i="2"/>
  <c r="B137" i="7"/>
  <c r="E137" i="7"/>
  <c r="F137" i="7" s="1"/>
  <c r="G137" i="7" s="1"/>
  <c r="D137" i="7"/>
  <c r="C144" i="2" s="1"/>
  <c r="A138" i="7"/>
  <c r="A146" i="4"/>
  <c r="B145" i="4"/>
  <c r="C145" i="4" s="1"/>
  <c r="A147" i="2"/>
  <c r="AA146" i="2"/>
  <c r="W146" i="2"/>
  <c r="S146" i="2"/>
  <c r="O146" i="2"/>
  <c r="K146" i="2"/>
  <c r="D146" i="2"/>
  <c r="Q146" i="2"/>
  <c r="B146" i="2"/>
  <c r="C139" i="7" s="1"/>
  <c r="Y146" i="2"/>
  <c r="M146" i="2"/>
  <c r="AC146" i="2"/>
  <c r="I146" i="2"/>
  <c r="U146" i="2"/>
  <c r="I141" i="8"/>
  <c r="E143" i="9" l="1"/>
  <c r="F143" i="8"/>
  <c r="G143" i="8" s="1"/>
  <c r="H143" i="8" s="1"/>
  <c r="B145" i="8"/>
  <c r="D144" i="8"/>
  <c r="E144" i="8" s="1"/>
  <c r="C144" i="8"/>
  <c r="A144" i="8" s="1"/>
  <c r="A144" i="9" s="1"/>
  <c r="B144" i="9"/>
  <c r="H142" i="8"/>
  <c r="I142" i="8" s="1"/>
  <c r="F144" i="4"/>
  <c r="H144" i="4" s="1"/>
  <c r="J144" i="4" s="1"/>
  <c r="D145" i="4"/>
  <c r="E144" i="4" s="1"/>
  <c r="G144" i="4" s="1"/>
  <c r="I144" i="4" s="1"/>
  <c r="K143" i="4"/>
  <c r="G142" i="9"/>
  <c r="H142" i="9" s="1"/>
  <c r="E144" i="2"/>
  <c r="P144" i="2"/>
  <c r="R144" i="2"/>
  <c r="T144" i="2"/>
  <c r="AD144" i="2"/>
  <c r="N144" i="2"/>
  <c r="L144" i="2"/>
  <c r="X144" i="2"/>
  <c r="Z144" i="2"/>
  <c r="J144" i="2"/>
  <c r="V144" i="2"/>
  <c r="AB144" i="2"/>
  <c r="B145" i="9"/>
  <c r="F143" i="9"/>
  <c r="AC147" i="2"/>
  <c r="Y147" i="2"/>
  <c r="U147" i="2"/>
  <c r="Q147" i="2"/>
  <c r="M147" i="2"/>
  <c r="I147" i="2"/>
  <c r="B147" i="2"/>
  <c r="C140" i="7" s="1"/>
  <c r="AA147" i="2"/>
  <c r="S147" i="2"/>
  <c r="K147" i="2"/>
  <c r="A148" i="2"/>
  <c r="D147" i="2"/>
  <c r="W147" i="2"/>
  <c r="O147" i="2"/>
  <c r="E138" i="7"/>
  <c r="F138" i="7" s="1"/>
  <c r="G138" i="7" s="1"/>
  <c r="B138" i="7"/>
  <c r="D138" i="7"/>
  <c r="C145" i="2" s="1"/>
  <c r="A139" i="7"/>
  <c r="A147" i="4"/>
  <c r="B146" i="4"/>
  <c r="C146" i="4" s="1"/>
  <c r="C144" i="9" l="1"/>
  <c r="D144" i="9" s="1"/>
  <c r="F144" i="9" s="1"/>
  <c r="E144" i="9"/>
  <c r="F144" i="8"/>
  <c r="G144" i="8" s="1"/>
  <c r="B146" i="8"/>
  <c r="D145" i="8"/>
  <c r="E145" i="8" s="1"/>
  <c r="C145" i="8"/>
  <c r="A145" i="8" s="1"/>
  <c r="A145" i="9" s="1"/>
  <c r="C145" i="9" s="1"/>
  <c r="F145" i="4"/>
  <c r="H145" i="4" s="1"/>
  <c r="J145" i="4" s="1"/>
  <c r="G143" i="9"/>
  <c r="H143" i="9" s="1"/>
  <c r="J145" i="2"/>
  <c r="AB145" i="2"/>
  <c r="Z145" i="2"/>
  <c r="V145" i="2"/>
  <c r="E145" i="2"/>
  <c r="X145" i="2"/>
  <c r="R145" i="2"/>
  <c r="L145" i="2"/>
  <c r="P145" i="2"/>
  <c r="AD145" i="2"/>
  <c r="N145" i="2"/>
  <c r="T145" i="2"/>
  <c r="K144" i="4"/>
  <c r="E145" i="9"/>
  <c r="D146" i="4"/>
  <c r="E145" i="4" s="1"/>
  <c r="G145" i="4" s="1"/>
  <c r="I145" i="4" s="1"/>
  <c r="AC148" i="2"/>
  <c r="Y148" i="2"/>
  <c r="U148" i="2"/>
  <c r="Q148" i="2"/>
  <c r="M148" i="2"/>
  <c r="I148" i="2"/>
  <c r="B148" i="2"/>
  <c r="C141" i="7" s="1"/>
  <c r="AA148" i="2"/>
  <c r="O148" i="2"/>
  <c r="W148" i="2"/>
  <c r="S148" i="2"/>
  <c r="A149" i="2"/>
  <c r="K148" i="2"/>
  <c r="D148" i="2"/>
  <c r="A140" i="7"/>
  <c r="A148" i="4"/>
  <c r="B147" i="4"/>
  <c r="C147" i="4" s="1"/>
  <c r="D139" i="7"/>
  <c r="C146" i="2" s="1"/>
  <c r="E139" i="7"/>
  <c r="F139" i="7" s="1"/>
  <c r="G139" i="7" s="1"/>
  <c r="B139" i="7"/>
  <c r="I143" i="8"/>
  <c r="D145" i="9" l="1"/>
  <c r="F145" i="9" s="1"/>
  <c r="F145" i="8"/>
  <c r="G145" i="8" s="1"/>
  <c r="H145" i="8" s="1"/>
  <c r="B147" i="8"/>
  <c r="D146" i="8"/>
  <c r="E146" i="8" s="1"/>
  <c r="C146" i="8"/>
  <c r="A146" i="8" s="1"/>
  <c r="A146" i="9" s="1"/>
  <c r="B146" i="9"/>
  <c r="E146" i="9" s="1"/>
  <c r="H144" i="8"/>
  <c r="I144" i="8" s="1"/>
  <c r="K145" i="4"/>
  <c r="G144" i="9"/>
  <c r="H144" i="9" s="1"/>
  <c r="J146" i="2"/>
  <c r="N146" i="2"/>
  <c r="AB146" i="2"/>
  <c r="L146" i="2"/>
  <c r="T146" i="2"/>
  <c r="V146" i="2"/>
  <c r="R146" i="2"/>
  <c r="P146" i="2"/>
  <c r="X146" i="2"/>
  <c r="E146" i="2"/>
  <c r="AD146" i="2"/>
  <c r="Z146" i="2"/>
  <c r="B147" i="9"/>
  <c r="F146" i="4"/>
  <c r="D147" i="4"/>
  <c r="E146" i="4" s="1"/>
  <c r="G146" i="4" s="1"/>
  <c r="I146" i="4" s="1"/>
  <c r="A141" i="7"/>
  <c r="B148" i="4"/>
  <c r="C148" i="4" s="1"/>
  <c r="A149" i="4"/>
  <c r="A150" i="2"/>
  <c r="AA149" i="2"/>
  <c r="W149" i="2"/>
  <c r="S149" i="2"/>
  <c r="O149" i="2"/>
  <c r="K149" i="2"/>
  <c r="D149" i="2"/>
  <c r="AC149" i="2"/>
  <c r="U149" i="2"/>
  <c r="M149" i="2"/>
  <c r="B149" i="2"/>
  <c r="C142" i="7" s="1"/>
  <c r="I149" i="2"/>
  <c r="Q149" i="2"/>
  <c r="Y149" i="2"/>
  <c r="E140" i="7"/>
  <c r="F140" i="7" s="1"/>
  <c r="G140" i="7" s="1"/>
  <c r="B140" i="7"/>
  <c r="D140" i="7"/>
  <c r="C147" i="2" s="1"/>
  <c r="C146" i="9" l="1"/>
  <c r="D146" i="9" s="1"/>
  <c r="F146" i="9" s="1"/>
  <c r="F146" i="8"/>
  <c r="G146" i="8" s="1"/>
  <c r="B148" i="8"/>
  <c r="D147" i="8"/>
  <c r="E147" i="8" s="1"/>
  <c r="C147" i="8"/>
  <c r="A147" i="8" s="1"/>
  <c r="A147" i="9" s="1"/>
  <c r="G145" i="9"/>
  <c r="H145" i="9" s="1"/>
  <c r="F147" i="4"/>
  <c r="H147" i="4" s="1"/>
  <c r="J147" i="4" s="1"/>
  <c r="K147" i="4" s="1"/>
  <c r="V147" i="2"/>
  <c r="J147" i="2"/>
  <c r="Z147" i="2"/>
  <c r="P147" i="2"/>
  <c r="N147" i="2"/>
  <c r="AB147" i="2"/>
  <c r="L147" i="2"/>
  <c r="AD147" i="2"/>
  <c r="X147" i="2"/>
  <c r="E147" i="2"/>
  <c r="R147" i="2"/>
  <c r="T147" i="2"/>
  <c r="B148" i="9"/>
  <c r="C147" i="9"/>
  <c r="D147" i="9" s="1"/>
  <c r="D148" i="4"/>
  <c r="F148" i="4" s="1"/>
  <c r="H146" i="4"/>
  <c r="J146" i="4" s="1"/>
  <c r="E147" i="9"/>
  <c r="A151" i="2"/>
  <c r="AA150" i="2"/>
  <c r="W150" i="2"/>
  <c r="S150" i="2"/>
  <c r="O150" i="2"/>
  <c r="K150" i="2"/>
  <c r="D150" i="2"/>
  <c r="Y150" i="2"/>
  <c r="B150" i="2"/>
  <c r="C143" i="7" s="1"/>
  <c r="M150" i="2"/>
  <c r="I150" i="2"/>
  <c r="AC150" i="2"/>
  <c r="U150" i="2"/>
  <c r="Q150" i="2"/>
  <c r="A142" i="7"/>
  <c r="B149" i="4"/>
  <c r="C149" i="4" s="1"/>
  <c r="A150" i="4"/>
  <c r="B141" i="7"/>
  <c r="E141" i="7"/>
  <c r="F141" i="7" s="1"/>
  <c r="G141" i="7" s="1"/>
  <c r="D141" i="7"/>
  <c r="C148" i="2" s="1"/>
  <c r="I145" i="8"/>
  <c r="C148" i="8"/>
  <c r="A148" i="8" s="1"/>
  <c r="A148" i="9" s="1"/>
  <c r="F147" i="8" l="1"/>
  <c r="B149" i="8"/>
  <c r="B149" i="9" s="1"/>
  <c r="D148" i="8"/>
  <c r="E148" i="8" s="1"/>
  <c r="H146" i="8"/>
  <c r="I146" i="8" s="1"/>
  <c r="G146" i="9"/>
  <c r="H146" i="9" s="1"/>
  <c r="E147" i="4"/>
  <c r="G147" i="4" s="1"/>
  <c r="I147" i="4" s="1"/>
  <c r="Z148" i="2"/>
  <c r="J148" i="2"/>
  <c r="T148" i="2"/>
  <c r="V148" i="2"/>
  <c r="X148" i="2"/>
  <c r="R148" i="2"/>
  <c r="P148" i="2"/>
  <c r="AD148" i="2"/>
  <c r="N148" i="2"/>
  <c r="E148" i="2"/>
  <c r="L148" i="2"/>
  <c r="AB148" i="2"/>
  <c r="C148" i="9"/>
  <c r="D148" i="9" s="1"/>
  <c r="F147" i="9"/>
  <c r="E148" i="9"/>
  <c r="H148" i="4"/>
  <c r="J148" i="4" s="1"/>
  <c r="D149" i="4"/>
  <c r="E148" i="4" s="1"/>
  <c r="G148" i="4" s="1"/>
  <c r="I148" i="4" s="1"/>
  <c r="K146" i="4"/>
  <c r="G147" i="8"/>
  <c r="E142" i="7"/>
  <c r="F142" i="7" s="1"/>
  <c r="G142" i="7" s="1"/>
  <c r="D142" i="7"/>
  <c r="C149" i="2" s="1"/>
  <c r="B142" i="7"/>
  <c r="A143" i="7"/>
  <c r="A151" i="4"/>
  <c r="B150" i="4"/>
  <c r="C150" i="4" s="1"/>
  <c r="AC151" i="2"/>
  <c r="Y151" i="2"/>
  <c r="U151" i="2"/>
  <c r="Q151" i="2"/>
  <c r="M151" i="2"/>
  <c r="I151" i="2"/>
  <c r="B151" i="2"/>
  <c r="C144" i="7" s="1"/>
  <c r="A152" i="2"/>
  <c r="W151" i="2"/>
  <c r="O151" i="2"/>
  <c r="D151" i="2"/>
  <c r="S151" i="2"/>
  <c r="AA151" i="2"/>
  <c r="K151" i="2"/>
  <c r="C149" i="8"/>
  <c r="A149" i="8" s="1"/>
  <c r="A149" i="9" s="1"/>
  <c r="F148" i="8" l="1"/>
  <c r="G148" i="8" s="1"/>
  <c r="H148" i="8" s="1"/>
  <c r="B150" i="8"/>
  <c r="D149" i="8"/>
  <c r="E149" i="8" s="1"/>
  <c r="H147" i="8"/>
  <c r="I147" i="8" s="1"/>
  <c r="G147" i="9"/>
  <c r="H147" i="9" s="1"/>
  <c r="F149" i="4"/>
  <c r="F148" i="9"/>
  <c r="K148" i="4"/>
  <c r="E149" i="9"/>
  <c r="C149" i="9"/>
  <c r="D149" i="9" s="1"/>
  <c r="D150" i="4"/>
  <c r="E149" i="4" s="1"/>
  <c r="G149" i="4" s="1"/>
  <c r="I149" i="4" s="1"/>
  <c r="AD149" i="2"/>
  <c r="N149" i="2"/>
  <c r="J149" i="2"/>
  <c r="AB149" i="2"/>
  <c r="Z149" i="2"/>
  <c r="V149" i="2"/>
  <c r="R149" i="2"/>
  <c r="T149" i="2"/>
  <c r="E149" i="2"/>
  <c r="X149" i="2"/>
  <c r="P149" i="2"/>
  <c r="L149" i="2"/>
  <c r="AC152" i="2"/>
  <c r="Y152" i="2"/>
  <c r="U152" i="2"/>
  <c r="Q152" i="2"/>
  <c r="M152" i="2"/>
  <c r="I152" i="2"/>
  <c r="B152" i="2"/>
  <c r="C145" i="7" s="1"/>
  <c r="O152" i="2"/>
  <c r="W152" i="2"/>
  <c r="K152" i="2"/>
  <c r="S152" i="2"/>
  <c r="D152" i="2"/>
  <c r="A153" i="2"/>
  <c r="AA152" i="2"/>
  <c r="A144" i="7"/>
  <c r="A152" i="4"/>
  <c r="B151" i="4"/>
  <c r="C151" i="4" s="1"/>
  <c r="D143" i="7"/>
  <c r="C150" i="2" s="1"/>
  <c r="B143" i="7"/>
  <c r="E143" i="7"/>
  <c r="F143" i="7" s="1"/>
  <c r="G143" i="7" s="1"/>
  <c r="C150" i="8"/>
  <c r="A150" i="8" s="1"/>
  <c r="A150" i="9" s="1"/>
  <c r="F149" i="8" l="1"/>
  <c r="G149" i="8" s="1"/>
  <c r="H149" i="8" s="1"/>
  <c r="B151" i="8"/>
  <c r="B151" i="9" s="1"/>
  <c r="D150" i="8"/>
  <c r="E150" i="8" s="1"/>
  <c r="B150" i="9"/>
  <c r="C150" i="9" s="1"/>
  <c r="D150" i="9" s="1"/>
  <c r="G148" i="9"/>
  <c r="H148" i="9" s="1"/>
  <c r="F150" i="4"/>
  <c r="H150" i="4" s="1"/>
  <c r="J150" i="4" s="1"/>
  <c r="F149" i="9"/>
  <c r="AB150" i="2"/>
  <c r="L150" i="2"/>
  <c r="X150" i="2"/>
  <c r="E150" i="2"/>
  <c r="N150" i="2"/>
  <c r="AD150" i="2"/>
  <c r="Z150" i="2"/>
  <c r="V150" i="2"/>
  <c r="T150" i="2"/>
  <c r="R150" i="2"/>
  <c r="P150" i="2"/>
  <c r="J150" i="2"/>
  <c r="E150" i="9"/>
  <c r="D151" i="4"/>
  <c r="E150" i="4" s="1"/>
  <c r="G150" i="4" s="1"/>
  <c r="I150" i="4" s="1"/>
  <c r="H149" i="4"/>
  <c r="J149" i="4" s="1"/>
  <c r="E144" i="7"/>
  <c r="F144" i="7" s="1"/>
  <c r="G144" i="7" s="1"/>
  <c r="B144" i="7"/>
  <c r="D144" i="7"/>
  <c r="C151" i="2" s="1"/>
  <c r="A154" i="2"/>
  <c r="AA153" i="2"/>
  <c r="W153" i="2"/>
  <c r="S153" i="2"/>
  <c r="O153" i="2"/>
  <c r="K153" i="2"/>
  <c r="D153" i="2"/>
  <c r="Y153" i="2"/>
  <c r="Q153" i="2"/>
  <c r="I153" i="2"/>
  <c r="AC153" i="2"/>
  <c r="B153" i="2"/>
  <c r="C146" i="7" s="1"/>
  <c r="M153" i="2"/>
  <c r="U153" i="2"/>
  <c r="A145" i="7"/>
  <c r="A153" i="4"/>
  <c r="B152" i="4"/>
  <c r="C152" i="4" s="1"/>
  <c r="I148" i="8"/>
  <c r="C151" i="8" l="1"/>
  <c r="A151" i="8" s="1"/>
  <c r="A151" i="9" s="1"/>
  <c r="C151" i="9" s="1"/>
  <c r="D151" i="9" s="1"/>
  <c r="F150" i="8"/>
  <c r="G150" i="8" s="1"/>
  <c r="B152" i="8"/>
  <c r="B152" i="9" s="1"/>
  <c r="D151" i="8"/>
  <c r="E151" i="8" s="1"/>
  <c r="G149" i="9"/>
  <c r="H149" i="9" s="1"/>
  <c r="E151" i="2"/>
  <c r="T151" i="2"/>
  <c r="AD151" i="2"/>
  <c r="R151" i="2"/>
  <c r="N151" i="2"/>
  <c r="P151" i="2"/>
  <c r="AB151" i="2"/>
  <c r="L151" i="2"/>
  <c r="J151" i="2"/>
  <c r="Z151" i="2"/>
  <c r="X151" i="2"/>
  <c r="V151" i="2"/>
  <c r="E151" i="9"/>
  <c r="D152" i="4"/>
  <c r="E151" i="4" s="1"/>
  <c r="G151" i="4" s="1"/>
  <c r="I151" i="4" s="1"/>
  <c r="K149" i="4"/>
  <c r="F151" i="4"/>
  <c r="K150" i="4"/>
  <c r="F150" i="9"/>
  <c r="A155" i="2"/>
  <c r="AA154" i="2"/>
  <c r="W154" i="2"/>
  <c r="S154" i="2"/>
  <c r="O154" i="2"/>
  <c r="K154" i="2"/>
  <c r="D154" i="2"/>
  <c r="Y154" i="2"/>
  <c r="M154" i="2"/>
  <c r="U154" i="2"/>
  <c r="AC154" i="2"/>
  <c r="I154" i="2"/>
  <c r="B154" i="2"/>
  <c r="C147" i="7" s="1"/>
  <c r="Q154" i="2"/>
  <c r="A146" i="7"/>
  <c r="A154" i="4"/>
  <c r="B153" i="4"/>
  <c r="C153" i="4" s="1"/>
  <c r="D145" i="7"/>
  <c r="C152" i="2" s="1"/>
  <c r="B145" i="7"/>
  <c r="E145" i="7"/>
  <c r="F145" i="7" s="1"/>
  <c r="G145" i="7" s="1"/>
  <c r="I149" i="8"/>
  <c r="C152" i="8"/>
  <c r="A152" i="8" s="1"/>
  <c r="A152" i="9" s="1"/>
  <c r="F151" i="8" l="1"/>
  <c r="G151" i="8" s="1"/>
  <c r="H151" i="8" s="1"/>
  <c r="I151" i="8" s="1"/>
  <c r="B153" i="8"/>
  <c r="D152" i="8"/>
  <c r="E152" i="8" s="1"/>
  <c r="H150" i="8"/>
  <c r="I150" i="8" s="1"/>
  <c r="G150" i="9"/>
  <c r="H150" i="9" s="1"/>
  <c r="R152" i="2"/>
  <c r="T152" i="2"/>
  <c r="E152" i="2"/>
  <c r="V152" i="2"/>
  <c r="AB152" i="2"/>
  <c r="P152" i="2"/>
  <c r="AD152" i="2"/>
  <c r="N152" i="2"/>
  <c r="L152" i="2"/>
  <c r="Z152" i="2"/>
  <c r="J152" i="2"/>
  <c r="X152" i="2"/>
  <c r="F151" i="9"/>
  <c r="H151" i="4"/>
  <c r="J151" i="4" s="1"/>
  <c r="D153" i="4"/>
  <c r="E152" i="4" s="1"/>
  <c r="G152" i="4" s="1"/>
  <c r="I152" i="4" s="1"/>
  <c r="E152" i="9"/>
  <c r="C152" i="9"/>
  <c r="D152" i="9" s="1"/>
  <c r="F152" i="4"/>
  <c r="A147" i="7"/>
  <c r="B154" i="4"/>
  <c r="C154" i="4" s="1"/>
  <c r="A155" i="4"/>
  <c r="E146" i="7"/>
  <c r="F146" i="7" s="1"/>
  <c r="G146" i="7" s="1"/>
  <c r="B146" i="7"/>
  <c r="D146" i="7"/>
  <c r="C153" i="2" s="1"/>
  <c r="AC155" i="2"/>
  <c r="Y155" i="2"/>
  <c r="U155" i="2"/>
  <c r="Q155" i="2"/>
  <c r="M155" i="2"/>
  <c r="I155" i="2"/>
  <c r="B155" i="2"/>
  <c r="C148" i="7" s="1"/>
  <c r="AA155" i="2"/>
  <c r="S155" i="2"/>
  <c r="K155" i="2"/>
  <c r="D155" i="2"/>
  <c r="O155" i="2"/>
  <c r="W155" i="2"/>
  <c r="A156" i="2"/>
  <c r="C153" i="8"/>
  <c r="A153" i="8" s="1"/>
  <c r="A153" i="9" s="1"/>
  <c r="F152" i="8" l="1"/>
  <c r="G152" i="8" s="1"/>
  <c r="H152" i="8" s="1"/>
  <c r="B154" i="8"/>
  <c r="D153" i="8"/>
  <c r="E153" i="8" s="1"/>
  <c r="B153" i="9"/>
  <c r="C153" i="9" s="1"/>
  <c r="D153" i="9" s="1"/>
  <c r="K151" i="4"/>
  <c r="D154" i="4"/>
  <c r="E153" i="4" s="1"/>
  <c r="G153" i="4" s="1"/>
  <c r="I153" i="4" s="1"/>
  <c r="G151" i="9"/>
  <c r="H151" i="9" s="1"/>
  <c r="F153" i="4"/>
  <c r="H153" i="4" s="1"/>
  <c r="J153" i="4" s="1"/>
  <c r="Z153" i="2"/>
  <c r="J153" i="2"/>
  <c r="AB153" i="2"/>
  <c r="L153" i="2"/>
  <c r="V153" i="2"/>
  <c r="P153" i="2"/>
  <c r="X153" i="2"/>
  <c r="AD153" i="2"/>
  <c r="N153" i="2"/>
  <c r="R153" i="2"/>
  <c r="T153" i="2"/>
  <c r="E153" i="2"/>
  <c r="F152" i="9"/>
  <c r="H152" i="4"/>
  <c r="J152" i="4" s="1"/>
  <c r="B154" i="9"/>
  <c r="A148" i="7"/>
  <c r="B155" i="4"/>
  <c r="C155" i="4" s="1"/>
  <c r="A156" i="4"/>
  <c r="AC156" i="2"/>
  <c r="Y156" i="2"/>
  <c r="U156" i="2"/>
  <c r="Q156" i="2"/>
  <c r="M156" i="2"/>
  <c r="I156" i="2"/>
  <c r="B156" i="2"/>
  <c r="C149" i="7" s="1"/>
  <c r="W156" i="2"/>
  <c r="A157" i="2"/>
  <c r="K156" i="2"/>
  <c r="S156" i="2"/>
  <c r="O156" i="2"/>
  <c r="AA156" i="2"/>
  <c r="D156" i="2"/>
  <c r="B147" i="7"/>
  <c r="D147" i="7"/>
  <c r="C154" i="2" s="1"/>
  <c r="E147" i="7"/>
  <c r="F147" i="7" s="1"/>
  <c r="G147" i="7" s="1"/>
  <c r="C154" i="8"/>
  <c r="A154" i="8" s="1"/>
  <c r="A154" i="9" s="1"/>
  <c r="E153" i="9" l="1"/>
  <c r="F153" i="9" s="1"/>
  <c r="F153" i="8"/>
  <c r="G153" i="8" s="1"/>
  <c r="H153" i="8" s="1"/>
  <c r="B155" i="8"/>
  <c r="B155" i="9" s="1"/>
  <c r="D154" i="8"/>
  <c r="E154" i="8" s="1"/>
  <c r="F154" i="4"/>
  <c r="H154" i="4" s="1"/>
  <c r="J154" i="4" s="1"/>
  <c r="G152" i="9"/>
  <c r="H152" i="9" s="1"/>
  <c r="P154" i="2"/>
  <c r="N154" i="2"/>
  <c r="Z154" i="2"/>
  <c r="V154" i="2"/>
  <c r="AB154" i="2"/>
  <c r="L154" i="2"/>
  <c r="J154" i="2"/>
  <c r="X154" i="2"/>
  <c r="E154" i="2"/>
  <c r="AD154" i="2"/>
  <c r="R154" i="2"/>
  <c r="T154" i="2"/>
  <c r="C154" i="9"/>
  <c r="D154" i="9" s="1"/>
  <c r="D155" i="4"/>
  <c r="K153" i="4"/>
  <c r="E154" i="9"/>
  <c r="K152" i="4"/>
  <c r="A158" i="2"/>
  <c r="AA157" i="2"/>
  <c r="W157" i="2"/>
  <c r="S157" i="2"/>
  <c r="O157" i="2"/>
  <c r="K157" i="2"/>
  <c r="D157" i="2"/>
  <c r="AC157" i="2"/>
  <c r="U157" i="2"/>
  <c r="M157" i="2"/>
  <c r="B157" i="2"/>
  <c r="C150" i="7" s="1"/>
  <c r="Q157" i="2"/>
  <c r="Y157" i="2"/>
  <c r="I157" i="2"/>
  <c r="A149" i="7"/>
  <c r="A157" i="4"/>
  <c r="B156" i="4"/>
  <c r="C156" i="4" s="1"/>
  <c r="E148" i="7"/>
  <c r="F148" i="7" s="1"/>
  <c r="G148" i="7" s="1"/>
  <c r="D148" i="7"/>
  <c r="C155" i="2" s="1"/>
  <c r="B148" i="7"/>
  <c r="I152" i="8"/>
  <c r="C155" i="8" l="1"/>
  <c r="A155" i="8" s="1"/>
  <c r="A155" i="9" s="1"/>
  <c r="C155" i="9" s="1"/>
  <c r="D155" i="9" s="1"/>
  <c r="F154" i="8"/>
  <c r="G154" i="8" s="1"/>
  <c r="B156" i="8"/>
  <c r="B156" i="9" s="1"/>
  <c r="D155" i="8"/>
  <c r="E155" i="8" s="1"/>
  <c r="D156" i="4"/>
  <c r="F156" i="4" s="1"/>
  <c r="G153" i="9"/>
  <c r="H153" i="9" s="1"/>
  <c r="E155" i="4"/>
  <c r="G155" i="4" s="1"/>
  <c r="I155" i="4" s="1"/>
  <c r="E154" i="4"/>
  <c r="G154" i="4" s="1"/>
  <c r="I154" i="4" s="1"/>
  <c r="F155" i="4"/>
  <c r="H155" i="4" s="1"/>
  <c r="J155" i="4" s="1"/>
  <c r="F154" i="9"/>
  <c r="X155" i="2"/>
  <c r="E155" i="2"/>
  <c r="AD155" i="2"/>
  <c r="N155" i="2"/>
  <c r="T155" i="2"/>
  <c r="J155" i="2"/>
  <c r="R155" i="2"/>
  <c r="L155" i="2"/>
  <c r="Z155" i="2"/>
  <c r="P155" i="2"/>
  <c r="AB155" i="2"/>
  <c r="V155" i="2"/>
  <c r="E155" i="9"/>
  <c r="K154" i="4"/>
  <c r="D149" i="7"/>
  <c r="C156" i="2" s="1"/>
  <c r="B149" i="7"/>
  <c r="E149" i="7"/>
  <c r="F149" i="7" s="1"/>
  <c r="G149" i="7" s="1"/>
  <c r="A150" i="7"/>
  <c r="B157" i="4"/>
  <c r="C157" i="4" s="1"/>
  <c r="A158" i="4"/>
  <c r="A159" i="2"/>
  <c r="AA158" i="2"/>
  <c r="W158" i="2"/>
  <c r="S158" i="2"/>
  <c r="O158" i="2"/>
  <c r="K158" i="2"/>
  <c r="D158" i="2"/>
  <c r="M158" i="2"/>
  <c r="U158" i="2"/>
  <c r="I158" i="2"/>
  <c r="AC158" i="2"/>
  <c r="Y158" i="2"/>
  <c r="B158" i="2"/>
  <c r="C151" i="7" s="1"/>
  <c r="Q158" i="2"/>
  <c r="I153" i="8"/>
  <c r="C156" i="8"/>
  <c r="A156" i="8" s="1"/>
  <c r="A156" i="9" s="1"/>
  <c r="F155" i="8" l="1"/>
  <c r="B157" i="8"/>
  <c r="D156" i="8"/>
  <c r="E156" i="8" s="1"/>
  <c r="H154" i="8"/>
  <c r="I154" i="8" s="1"/>
  <c r="G154" i="9"/>
  <c r="H154" i="9" s="1"/>
  <c r="AD156" i="2"/>
  <c r="N156" i="2"/>
  <c r="E156" i="2"/>
  <c r="T156" i="2"/>
  <c r="AB156" i="2"/>
  <c r="Z156" i="2"/>
  <c r="J156" i="2"/>
  <c r="R156" i="2"/>
  <c r="P156" i="2"/>
  <c r="V156" i="2"/>
  <c r="X156" i="2"/>
  <c r="L156" i="2"/>
  <c r="F155" i="9"/>
  <c r="H156" i="4"/>
  <c r="J156" i="4" s="1"/>
  <c r="E156" i="9"/>
  <c r="C156" i="9"/>
  <c r="D156" i="9" s="1"/>
  <c r="B157" i="9"/>
  <c r="D157" i="4"/>
  <c r="E156" i="4" s="1"/>
  <c r="G156" i="4" s="1"/>
  <c r="I156" i="4" s="1"/>
  <c r="K155" i="4"/>
  <c r="G155" i="8"/>
  <c r="AC159" i="2"/>
  <c r="Y159" i="2"/>
  <c r="U159" i="2"/>
  <c r="Q159" i="2"/>
  <c r="M159" i="2"/>
  <c r="I159" i="2"/>
  <c r="B159" i="2"/>
  <c r="C152" i="7" s="1"/>
  <c r="A160" i="2"/>
  <c r="W159" i="2"/>
  <c r="O159" i="2"/>
  <c r="D159" i="2"/>
  <c r="AA159" i="2"/>
  <c r="S159" i="2"/>
  <c r="K159" i="2"/>
  <c r="A151" i="7"/>
  <c r="B158" i="4"/>
  <c r="C158" i="4" s="1"/>
  <c r="A159" i="4"/>
  <c r="E150" i="7"/>
  <c r="F150" i="7" s="1"/>
  <c r="G150" i="7" s="1"/>
  <c r="D150" i="7"/>
  <c r="C157" i="2" s="1"/>
  <c r="B150" i="7"/>
  <c r="C157" i="8"/>
  <c r="A157" i="8" s="1"/>
  <c r="A157" i="9" s="1"/>
  <c r="F156" i="8" l="1"/>
  <c r="G156" i="8" s="1"/>
  <c r="H156" i="8" s="1"/>
  <c r="B158" i="8"/>
  <c r="D157" i="8"/>
  <c r="E157" i="8" s="1"/>
  <c r="H155" i="8"/>
  <c r="I155" i="8" s="1"/>
  <c r="G155" i="9"/>
  <c r="H155" i="9" s="1"/>
  <c r="F156" i="9"/>
  <c r="R157" i="2"/>
  <c r="AB157" i="2"/>
  <c r="P157" i="2"/>
  <c r="T157" i="2"/>
  <c r="AD157" i="2"/>
  <c r="L157" i="2"/>
  <c r="N157" i="2"/>
  <c r="X157" i="2"/>
  <c r="Z157" i="2"/>
  <c r="J157" i="2"/>
  <c r="E157" i="2"/>
  <c r="V157" i="2"/>
  <c r="B158" i="9"/>
  <c r="C157" i="9"/>
  <c r="D157" i="9" s="1"/>
  <c r="D158" i="4"/>
  <c r="E157" i="4" s="1"/>
  <c r="G157" i="4" s="1"/>
  <c r="I157" i="4" s="1"/>
  <c r="E157" i="9"/>
  <c r="F157" i="4"/>
  <c r="K156" i="4"/>
  <c r="AC160" i="2"/>
  <c r="Y160" i="2"/>
  <c r="U160" i="2"/>
  <c r="Q160" i="2"/>
  <c r="M160" i="2"/>
  <c r="I160" i="2"/>
  <c r="B160" i="2"/>
  <c r="C153" i="7" s="1"/>
  <c r="W160" i="2"/>
  <c r="K160" i="2"/>
  <c r="A161" i="2"/>
  <c r="S160" i="2"/>
  <c r="O160" i="2"/>
  <c r="D160" i="2"/>
  <c r="AA160" i="2"/>
  <c r="B151" i="7"/>
  <c r="D151" i="7"/>
  <c r="C158" i="2" s="1"/>
  <c r="E151" i="7"/>
  <c r="F151" i="7" s="1"/>
  <c r="G151" i="7" s="1"/>
  <c r="A152" i="7"/>
  <c r="A160" i="4"/>
  <c r="B159" i="4"/>
  <c r="C159" i="4" s="1"/>
  <c r="C158" i="8"/>
  <c r="A158" i="8" s="1"/>
  <c r="A158" i="9" s="1"/>
  <c r="F157" i="8" l="1"/>
  <c r="G157" i="8" s="1"/>
  <c r="H157" i="8" s="1"/>
  <c r="B159" i="8"/>
  <c r="B159" i="9" s="1"/>
  <c r="D158" i="8"/>
  <c r="E158" i="8" s="1"/>
  <c r="G156" i="9"/>
  <c r="H156" i="9" s="1"/>
  <c r="F157" i="9"/>
  <c r="F158" i="4"/>
  <c r="H158" i="4" s="1"/>
  <c r="J158" i="4" s="1"/>
  <c r="X158" i="2"/>
  <c r="E158" i="2"/>
  <c r="Z158" i="2"/>
  <c r="T158" i="2"/>
  <c r="N158" i="2"/>
  <c r="R158" i="2"/>
  <c r="AD158" i="2"/>
  <c r="L158" i="2"/>
  <c r="V158" i="2"/>
  <c r="P158" i="2"/>
  <c r="J158" i="2"/>
  <c r="AB158" i="2"/>
  <c r="E158" i="9"/>
  <c r="D159" i="4"/>
  <c r="E158" i="4" s="1"/>
  <c r="G158" i="4" s="1"/>
  <c r="I158" i="4" s="1"/>
  <c r="H157" i="4"/>
  <c r="J157" i="4" s="1"/>
  <c r="C158" i="9"/>
  <c r="D158" i="9" s="1"/>
  <c r="D161" i="2"/>
  <c r="A162" i="2"/>
  <c r="B161" i="2"/>
  <c r="C154" i="7" s="1"/>
  <c r="A153" i="7"/>
  <c r="A161" i="4"/>
  <c r="B160" i="4"/>
  <c r="C160" i="4" s="1"/>
  <c r="E152" i="7"/>
  <c r="F152" i="7" s="1"/>
  <c r="G152" i="7" s="1"/>
  <c r="D152" i="7"/>
  <c r="C159" i="2" s="1"/>
  <c r="B152" i="7"/>
  <c r="I156" i="8"/>
  <c r="C159" i="8"/>
  <c r="A159" i="8" s="1"/>
  <c r="A159" i="9" s="1"/>
  <c r="F158" i="8" l="1"/>
  <c r="G158" i="8" s="1"/>
  <c r="B160" i="8"/>
  <c r="B160" i="9" s="1"/>
  <c r="D159" i="8"/>
  <c r="E159" i="8" s="1"/>
  <c r="G157" i="9"/>
  <c r="H157" i="9" s="1"/>
  <c r="AB159" i="2"/>
  <c r="L159" i="2"/>
  <c r="X159" i="2"/>
  <c r="E159" i="2"/>
  <c r="Z159" i="2"/>
  <c r="AD159" i="2"/>
  <c r="T159" i="2"/>
  <c r="N159" i="2"/>
  <c r="P159" i="2"/>
  <c r="R159" i="2"/>
  <c r="V159" i="2"/>
  <c r="J159" i="2"/>
  <c r="F158" i="9"/>
  <c r="E159" i="9"/>
  <c r="D160" i="4"/>
  <c r="E159" i="4" s="1"/>
  <c r="G159" i="4" s="1"/>
  <c r="I159" i="4" s="1"/>
  <c r="K157" i="4"/>
  <c r="K158" i="4"/>
  <c r="F159" i="4"/>
  <c r="C159" i="9"/>
  <c r="D159" i="9" s="1"/>
  <c r="A154" i="7"/>
  <c r="A162" i="4"/>
  <c r="B161" i="4"/>
  <c r="C161" i="4" s="1"/>
  <c r="D153" i="7"/>
  <c r="C160" i="2" s="1"/>
  <c r="B153" i="7"/>
  <c r="E153" i="7"/>
  <c r="F153" i="7" s="1"/>
  <c r="G153" i="7" s="1"/>
  <c r="A163" i="2"/>
  <c r="B162" i="2"/>
  <c r="C155" i="7" s="1"/>
  <c r="D162" i="2"/>
  <c r="I157" i="8"/>
  <c r="C160" i="8" l="1"/>
  <c r="A160" i="8" s="1"/>
  <c r="A160" i="9" s="1"/>
  <c r="F159" i="8"/>
  <c r="G159" i="8" s="1"/>
  <c r="H159" i="8" s="1"/>
  <c r="B161" i="8"/>
  <c r="B161" i="9" s="1"/>
  <c r="D160" i="8"/>
  <c r="E160" i="8" s="1"/>
  <c r="H158" i="8"/>
  <c r="I158" i="8" s="1"/>
  <c r="G158" i="9"/>
  <c r="H158" i="9" s="1"/>
  <c r="F160" i="4"/>
  <c r="H160" i="4" s="1"/>
  <c r="J160" i="4" s="1"/>
  <c r="E160" i="2"/>
  <c r="V160" i="2"/>
  <c r="V7" i="2" s="1"/>
  <c r="AB160" i="2"/>
  <c r="AB7" i="2" s="1"/>
  <c r="P160" i="2"/>
  <c r="P7" i="2" s="1"/>
  <c r="X160" i="2"/>
  <c r="X7" i="2" s="1"/>
  <c r="R160" i="2"/>
  <c r="R7" i="2" s="1"/>
  <c r="T160" i="2"/>
  <c r="T7" i="2" s="1"/>
  <c r="AD160" i="2"/>
  <c r="AD7" i="2" s="1"/>
  <c r="N160" i="2"/>
  <c r="N7" i="2" s="1"/>
  <c r="L160" i="2"/>
  <c r="L7" i="2" s="1"/>
  <c r="Z160" i="2"/>
  <c r="Z7" i="2" s="1"/>
  <c r="J160" i="2"/>
  <c r="J7" i="2" s="1"/>
  <c r="F159" i="9"/>
  <c r="C160" i="9"/>
  <c r="D160" i="9" s="1"/>
  <c r="D161" i="4"/>
  <c r="F161" i="4" s="1"/>
  <c r="H159" i="4"/>
  <c r="J159" i="4" s="1"/>
  <c r="E160" i="9"/>
  <c r="A155" i="7"/>
  <c r="A163" i="4"/>
  <c r="B162" i="4"/>
  <c r="C162" i="4" s="1"/>
  <c r="A164" i="2"/>
  <c r="B163" i="2"/>
  <c r="C156" i="7" s="1"/>
  <c r="D163" i="2"/>
  <c r="E154" i="7"/>
  <c r="F154" i="7" s="1"/>
  <c r="G154" i="7" s="1"/>
  <c r="B154" i="7"/>
  <c r="D154" i="7"/>
  <c r="C161" i="2" s="1"/>
  <c r="C161" i="8"/>
  <c r="A161" i="8" s="1"/>
  <c r="A161" i="9" s="1"/>
  <c r="F160" i="8" l="1"/>
  <c r="G160" i="8" s="1"/>
  <c r="B162" i="8"/>
  <c r="B162" i="9" s="1"/>
  <c r="D161" i="8"/>
  <c r="E161" i="8" s="1"/>
  <c r="E160" i="4"/>
  <c r="G160" i="4" s="1"/>
  <c r="I160" i="4" s="1"/>
  <c r="K160" i="4"/>
  <c r="D162" i="4"/>
  <c r="F162" i="4" s="1"/>
  <c r="G159" i="9"/>
  <c r="H159" i="9" s="1"/>
  <c r="E161" i="4"/>
  <c r="G161" i="4" s="1"/>
  <c r="I161" i="4" s="1"/>
  <c r="E161" i="2"/>
  <c r="F160" i="9"/>
  <c r="H161" i="4"/>
  <c r="J161" i="4" s="1"/>
  <c r="C161" i="9"/>
  <c r="D161" i="9" s="1"/>
  <c r="E161" i="9"/>
  <c r="K159" i="4"/>
  <c r="D164" i="2"/>
  <c r="A165" i="2"/>
  <c r="B164" i="2"/>
  <c r="C157" i="7" s="1"/>
  <c r="A156" i="7"/>
  <c r="A164" i="4"/>
  <c r="B163" i="4"/>
  <c r="C163" i="4" s="1"/>
  <c r="B155" i="7"/>
  <c r="D155" i="7"/>
  <c r="C162" i="2" s="1"/>
  <c r="E155" i="7"/>
  <c r="F155" i="7" s="1"/>
  <c r="G155" i="7" s="1"/>
  <c r="I159" i="8"/>
  <c r="C162" i="8"/>
  <c r="A162" i="8" s="1"/>
  <c r="A162" i="9" s="1"/>
  <c r="F161" i="8" l="1"/>
  <c r="G161" i="8" s="1"/>
  <c r="H161" i="8" s="1"/>
  <c r="B163" i="8"/>
  <c r="D162" i="8"/>
  <c r="E162" i="8" s="1"/>
  <c r="H160" i="8"/>
  <c r="I160" i="8" s="1"/>
  <c r="K161" i="4"/>
  <c r="G160" i="9"/>
  <c r="H160" i="9" s="1"/>
  <c r="F161" i="9"/>
  <c r="E162" i="2"/>
  <c r="C162" i="9"/>
  <c r="D162" i="9" s="1"/>
  <c r="H162" i="4"/>
  <c r="J162" i="4" s="1"/>
  <c r="D163" i="4"/>
  <c r="E162" i="9"/>
  <c r="A157" i="7"/>
  <c r="A165" i="4"/>
  <c r="B164" i="4"/>
  <c r="C164" i="4" s="1"/>
  <c r="D165" i="2"/>
  <c r="B165" i="2"/>
  <c r="C158" i="7" s="1"/>
  <c r="A166" i="2"/>
  <c r="E156" i="7"/>
  <c r="F156" i="7" s="1"/>
  <c r="G156" i="7" s="1"/>
  <c r="D156" i="7"/>
  <c r="C163" i="2" s="1"/>
  <c r="B156" i="7"/>
  <c r="F162" i="8" l="1"/>
  <c r="G162" i="8" s="1"/>
  <c r="B164" i="8"/>
  <c r="D163" i="8"/>
  <c r="E163" i="8" s="1"/>
  <c r="B163" i="9"/>
  <c r="E163" i="9" s="1"/>
  <c r="C163" i="8"/>
  <c r="A163" i="8" s="1"/>
  <c r="A163" i="9" s="1"/>
  <c r="D164" i="4"/>
  <c r="F164" i="4" s="1"/>
  <c r="G161" i="9"/>
  <c r="H161" i="9" s="1"/>
  <c r="F163" i="4"/>
  <c r="H163" i="4" s="1"/>
  <c r="J163" i="4" s="1"/>
  <c r="E162" i="4"/>
  <c r="G162" i="4" s="1"/>
  <c r="I162" i="4" s="1"/>
  <c r="F162" i="9"/>
  <c r="E163" i="2"/>
  <c r="K162" i="4"/>
  <c r="I161" i="8"/>
  <c r="A167" i="2"/>
  <c r="B166" i="2"/>
  <c r="C159" i="7" s="1"/>
  <c r="D166" i="2"/>
  <c r="A158" i="7"/>
  <c r="A166" i="4"/>
  <c r="B165" i="4"/>
  <c r="C165" i="4" s="1"/>
  <c r="D157" i="7"/>
  <c r="C164" i="2" s="1"/>
  <c r="B157" i="7"/>
  <c r="E157" i="7"/>
  <c r="F157" i="7" s="1"/>
  <c r="G157" i="7" s="1"/>
  <c r="C163" i="9" l="1"/>
  <c r="D163" i="9" s="1"/>
  <c r="F163" i="9" s="1"/>
  <c r="F163" i="8"/>
  <c r="G163" i="8" s="1"/>
  <c r="B165" i="8"/>
  <c r="C165" i="8" s="1"/>
  <c r="A165" i="8" s="1"/>
  <c r="A165" i="9" s="1"/>
  <c r="D164" i="8"/>
  <c r="E164" i="8" s="1"/>
  <c r="C164" i="8"/>
  <c r="A164" i="8" s="1"/>
  <c r="A164" i="9" s="1"/>
  <c r="B164" i="9"/>
  <c r="E164" i="9" s="1"/>
  <c r="E163" i="4"/>
  <c r="G163" i="4" s="1"/>
  <c r="I163" i="4" s="1"/>
  <c r="D165" i="4"/>
  <c r="E164" i="4" s="1"/>
  <c r="G164" i="4" s="1"/>
  <c r="I164" i="4" s="1"/>
  <c r="K163" i="4"/>
  <c r="G162" i="9"/>
  <c r="H162" i="9" s="1"/>
  <c r="E164" i="2"/>
  <c r="H164" i="4"/>
  <c r="J164" i="4" s="1"/>
  <c r="H162" i="8"/>
  <c r="I162" i="8" s="1"/>
  <c r="A159" i="7"/>
  <c r="B166" i="4"/>
  <c r="C166" i="4" s="1"/>
  <c r="A167" i="4"/>
  <c r="E158" i="7"/>
  <c r="F158" i="7" s="1"/>
  <c r="G158" i="7" s="1"/>
  <c r="D158" i="7"/>
  <c r="C165" i="2" s="1"/>
  <c r="B158" i="7"/>
  <c r="A168" i="2"/>
  <c r="B167" i="2"/>
  <c r="C160" i="7" s="1"/>
  <c r="D167" i="2"/>
  <c r="C164" i="9" l="1"/>
  <c r="D164" i="9" s="1"/>
  <c r="F164" i="9" s="1"/>
  <c r="F164" i="8"/>
  <c r="G164" i="8" s="1"/>
  <c r="H164" i="8" s="1"/>
  <c r="B166" i="8"/>
  <c r="C166" i="8" s="1"/>
  <c r="A166" i="8" s="1"/>
  <c r="A166" i="9" s="1"/>
  <c r="D165" i="8"/>
  <c r="E165" i="8" s="1"/>
  <c r="B165" i="9"/>
  <c r="C165" i="9" s="1"/>
  <c r="H163" i="8"/>
  <c r="I163" i="8" s="1"/>
  <c r="F165" i="4"/>
  <c r="H165" i="4" s="1"/>
  <c r="J165" i="4" s="1"/>
  <c r="G163" i="9"/>
  <c r="H163" i="9" s="1"/>
  <c r="E165" i="2"/>
  <c r="K164" i="4"/>
  <c r="D166" i="4"/>
  <c r="E165" i="4" s="1"/>
  <c r="G165" i="4" s="1"/>
  <c r="I165" i="4" s="1"/>
  <c r="D168" i="2"/>
  <c r="A169" i="2"/>
  <c r="B168" i="2"/>
  <c r="C161" i="7" s="1"/>
  <c r="A160" i="7"/>
  <c r="A168" i="4"/>
  <c r="B167" i="4"/>
  <c r="C167" i="4" s="1"/>
  <c r="B159" i="7"/>
  <c r="D159" i="7"/>
  <c r="C166" i="2" s="1"/>
  <c r="E159" i="7"/>
  <c r="F159" i="7" s="1"/>
  <c r="G159" i="7" s="1"/>
  <c r="D165" i="9" l="1"/>
  <c r="F165" i="9" s="1"/>
  <c r="E165" i="9"/>
  <c r="B166" i="9"/>
  <c r="E166" i="9" s="1"/>
  <c r="F165" i="8"/>
  <c r="G165" i="8" s="1"/>
  <c r="H165" i="8" s="1"/>
  <c r="B167" i="8"/>
  <c r="C167" i="8" s="1"/>
  <c r="A167" i="8" s="1"/>
  <c r="A167" i="9" s="1"/>
  <c r="D166" i="8"/>
  <c r="E166" i="8" s="1"/>
  <c r="G164" i="9"/>
  <c r="H164" i="9" s="1"/>
  <c r="F166" i="4"/>
  <c r="H166" i="4" s="1"/>
  <c r="J166" i="4" s="1"/>
  <c r="E166" i="2"/>
  <c r="D167" i="4"/>
  <c r="E166" i="4" s="1"/>
  <c r="G166" i="4" s="1"/>
  <c r="I166" i="4" s="1"/>
  <c r="K165" i="4"/>
  <c r="C166" i="9"/>
  <c r="D166" i="9" s="1"/>
  <c r="D169" i="2"/>
  <c r="A170" i="2"/>
  <c r="B169" i="2"/>
  <c r="C162" i="7" s="1"/>
  <c r="A161" i="7"/>
  <c r="A169" i="4"/>
  <c r="B168" i="4"/>
  <c r="C168" i="4" s="1"/>
  <c r="E160" i="7"/>
  <c r="F160" i="7" s="1"/>
  <c r="G160" i="7" s="1"/>
  <c r="D160" i="7"/>
  <c r="C167" i="2" s="1"/>
  <c r="B160" i="7"/>
  <c r="I164" i="8"/>
  <c r="F166" i="8" l="1"/>
  <c r="G166" i="8" s="1"/>
  <c r="B168" i="8"/>
  <c r="D167" i="8"/>
  <c r="E167" i="8" s="1"/>
  <c r="B167" i="9"/>
  <c r="E167" i="9" s="1"/>
  <c r="D168" i="4"/>
  <c r="F168" i="4" s="1"/>
  <c r="E167" i="4"/>
  <c r="G167" i="4" s="1"/>
  <c r="I167" i="4" s="1"/>
  <c r="G165" i="9"/>
  <c r="H165" i="9" s="1"/>
  <c r="F167" i="4"/>
  <c r="H167" i="4" s="1"/>
  <c r="J167" i="4" s="1"/>
  <c r="E167" i="2"/>
  <c r="F166" i="9"/>
  <c r="B168" i="9"/>
  <c r="K166" i="4"/>
  <c r="A162" i="7"/>
  <c r="B169" i="4"/>
  <c r="C169" i="4" s="1"/>
  <c r="A170" i="4"/>
  <c r="C170" i="2"/>
  <c r="A171" i="2"/>
  <c r="B170" i="2"/>
  <c r="C163" i="7" s="1"/>
  <c r="E170" i="2"/>
  <c r="D170" i="2"/>
  <c r="B161" i="7"/>
  <c r="E161" i="7"/>
  <c r="F161" i="7" s="1"/>
  <c r="G161" i="7" s="1"/>
  <c r="D161" i="7"/>
  <c r="C168" i="2" s="1"/>
  <c r="I165" i="8"/>
  <c r="C168" i="8"/>
  <c r="A168" i="8" s="1"/>
  <c r="A168" i="9" s="1"/>
  <c r="C167" i="9" l="1"/>
  <c r="D167" i="9" s="1"/>
  <c r="F167" i="9" s="1"/>
  <c r="G167" i="9" s="1"/>
  <c r="F167" i="8"/>
  <c r="G167" i="8" s="1"/>
  <c r="H167" i="8" s="1"/>
  <c r="B169" i="8"/>
  <c r="B169" i="9" s="1"/>
  <c r="D168" i="8"/>
  <c r="E168" i="8" s="1"/>
  <c r="G166" i="9"/>
  <c r="H166" i="9" s="1"/>
  <c r="E168" i="2"/>
  <c r="C168" i="9"/>
  <c r="D169" i="4"/>
  <c r="E168" i="4" s="1"/>
  <c r="G168" i="4" s="1"/>
  <c r="I168" i="4" s="1"/>
  <c r="K167" i="4"/>
  <c r="H168" i="4"/>
  <c r="J168" i="4" s="1"/>
  <c r="E168" i="9"/>
  <c r="H166" i="8"/>
  <c r="I166" i="8" s="1"/>
  <c r="A172" i="2"/>
  <c r="B171" i="2"/>
  <c r="C164" i="7" s="1"/>
  <c r="E171" i="2"/>
  <c r="D171" i="2"/>
  <c r="C171" i="2"/>
  <c r="A163" i="7"/>
  <c r="D170" i="4"/>
  <c r="A171" i="4"/>
  <c r="K170" i="4"/>
  <c r="B170" i="4"/>
  <c r="C170" i="4" s="1"/>
  <c r="D162" i="7"/>
  <c r="C169" i="2" s="1"/>
  <c r="E169" i="2" s="1"/>
  <c r="E162" i="7"/>
  <c r="F162" i="7" s="1"/>
  <c r="G162" i="7" s="1"/>
  <c r="B162" i="7"/>
  <c r="C169" i="8"/>
  <c r="A169" i="8" s="1"/>
  <c r="A169" i="9" s="1"/>
  <c r="D168" i="9" l="1"/>
  <c r="F168" i="9" s="1"/>
  <c r="F168" i="8"/>
  <c r="G168" i="8" s="1"/>
  <c r="H168" i="8" s="1"/>
  <c r="I168" i="8" s="1"/>
  <c r="B170" i="8"/>
  <c r="D169" i="8"/>
  <c r="E169" i="8" s="1"/>
  <c r="K168" i="4"/>
  <c r="H167" i="9"/>
  <c r="E169" i="4"/>
  <c r="G169" i="4" s="1"/>
  <c r="I169" i="4" s="1"/>
  <c r="F169" i="4"/>
  <c r="H169" i="4" s="1"/>
  <c r="J169" i="4" s="1"/>
  <c r="C169" i="9"/>
  <c r="D169" i="9" s="1"/>
  <c r="E169" i="9"/>
  <c r="D163" i="7"/>
  <c r="B163" i="7"/>
  <c r="E163" i="7"/>
  <c r="F163" i="7" s="1"/>
  <c r="G163" i="7" s="1"/>
  <c r="A164" i="7"/>
  <c r="K171" i="4"/>
  <c r="B171" i="4"/>
  <c r="C171" i="4" s="1"/>
  <c r="D171" i="4"/>
  <c r="E170" i="4" s="1"/>
  <c r="G170" i="4" s="1"/>
  <c r="I170" i="4" s="1"/>
  <c r="A172" i="4"/>
  <c r="F170" i="4"/>
  <c r="H170" i="4" s="1"/>
  <c r="J170" i="4" s="1"/>
  <c r="E172" i="2"/>
  <c r="D172" i="2"/>
  <c r="B172" i="2"/>
  <c r="C165" i="7" s="1"/>
  <c r="A173" i="2"/>
  <c r="C172" i="2"/>
  <c r="I167" i="8"/>
  <c r="C170" i="8"/>
  <c r="A170" i="8" s="1"/>
  <c r="A170" i="9" s="1"/>
  <c r="F169" i="8" l="1"/>
  <c r="G169" i="8" s="1"/>
  <c r="H169" i="8" s="1"/>
  <c r="B171" i="8"/>
  <c r="C171" i="8" s="1"/>
  <c r="A171" i="8" s="1"/>
  <c r="A171" i="9" s="1"/>
  <c r="D170" i="8"/>
  <c r="E170" i="8" s="1"/>
  <c r="B170" i="9"/>
  <c r="E170" i="9" s="1"/>
  <c r="G168" i="9"/>
  <c r="H168" i="9" s="1"/>
  <c r="F169" i="9"/>
  <c r="K169" i="4"/>
  <c r="A165" i="7"/>
  <c r="D172" i="4"/>
  <c r="E171" i="4" s="1"/>
  <c r="G171" i="4" s="1"/>
  <c r="I171" i="4" s="1"/>
  <c r="A173" i="4"/>
  <c r="B172" i="4"/>
  <c r="C172" i="4" s="1"/>
  <c r="K172" i="4"/>
  <c r="E164" i="7"/>
  <c r="F164" i="7" s="1"/>
  <c r="G164" i="7" s="1"/>
  <c r="B164" i="7"/>
  <c r="D164" i="7"/>
  <c r="D173" i="2"/>
  <c r="C173" i="2"/>
  <c r="B173" i="2"/>
  <c r="C166" i="7" s="1"/>
  <c r="A174" i="2"/>
  <c r="E173" i="2"/>
  <c r="F171" i="4"/>
  <c r="H171" i="4" s="1"/>
  <c r="J171" i="4" s="1"/>
  <c r="C170" i="9" l="1"/>
  <c r="D170" i="9" s="1"/>
  <c r="F170" i="9" s="1"/>
  <c r="B171" i="9"/>
  <c r="F170" i="8"/>
  <c r="G170" i="8" s="1"/>
  <c r="H170" i="8" s="1"/>
  <c r="B172" i="8"/>
  <c r="B172" i="9" s="1"/>
  <c r="D171" i="8"/>
  <c r="E171" i="8" s="1"/>
  <c r="G169" i="9"/>
  <c r="H169" i="9" s="1"/>
  <c r="C171" i="9"/>
  <c r="D171" i="9" s="1"/>
  <c r="E171" i="9"/>
  <c r="C174" i="2"/>
  <c r="A175" i="2"/>
  <c r="B174" i="2"/>
  <c r="C167" i="7" s="1"/>
  <c r="E174" i="2"/>
  <c r="D174" i="2"/>
  <c r="F172" i="4"/>
  <c r="H172" i="4" s="1"/>
  <c r="J172" i="4" s="1"/>
  <c r="B165" i="7"/>
  <c r="D165" i="7"/>
  <c r="E165" i="7"/>
  <c r="F165" i="7" s="1"/>
  <c r="G165" i="7" s="1"/>
  <c r="A166" i="7"/>
  <c r="D173" i="4"/>
  <c r="E172" i="4" s="1"/>
  <c r="G172" i="4" s="1"/>
  <c r="I172" i="4" s="1"/>
  <c r="A174" i="4"/>
  <c r="B173" i="4"/>
  <c r="C173" i="4" s="1"/>
  <c r="K173" i="4"/>
  <c r="I169" i="8"/>
  <c r="C172" i="8"/>
  <c r="A172" i="8" s="1"/>
  <c r="A172" i="9" s="1"/>
  <c r="F171" i="8" l="1"/>
  <c r="G171" i="8" s="1"/>
  <c r="B173" i="8"/>
  <c r="C173" i="8" s="1"/>
  <c r="A173" i="8" s="1"/>
  <c r="A173" i="9" s="1"/>
  <c r="D172" i="8"/>
  <c r="E172" i="8" s="1"/>
  <c r="G170" i="9"/>
  <c r="H170" i="9" s="1"/>
  <c r="F171" i="9"/>
  <c r="C172" i="9"/>
  <c r="D172" i="9" s="1"/>
  <c r="E172" i="9"/>
  <c r="A167" i="7"/>
  <c r="A175" i="4"/>
  <c r="B174" i="4"/>
  <c r="C174" i="4" s="1"/>
  <c r="K174" i="4"/>
  <c r="D174" i="4"/>
  <c r="E173" i="4" s="1"/>
  <c r="G173" i="4" s="1"/>
  <c r="I173" i="4" s="1"/>
  <c r="F173" i="4"/>
  <c r="H173" i="4" s="1"/>
  <c r="J173" i="4" s="1"/>
  <c r="B166" i="7"/>
  <c r="E166" i="7"/>
  <c r="F166" i="7" s="1"/>
  <c r="G166" i="7" s="1"/>
  <c r="D166" i="7"/>
  <c r="A176" i="2"/>
  <c r="B175" i="2"/>
  <c r="C168" i="7" s="1"/>
  <c r="E175" i="2"/>
  <c r="D175" i="2"/>
  <c r="C175" i="2"/>
  <c r="I170" i="8"/>
  <c r="B173" i="9" l="1"/>
  <c r="F172" i="8"/>
  <c r="B174" i="8"/>
  <c r="C174" i="8" s="1"/>
  <c r="A174" i="8" s="1"/>
  <c r="A174" i="9" s="1"/>
  <c r="D173" i="8"/>
  <c r="E173" i="8" s="1"/>
  <c r="G171" i="9"/>
  <c r="H171" i="9" s="1"/>
  <c r="F172" i="9"/>
  <c r="C173" i="9"/>
  <c r="D173" i="9" s="1"/>
  <c r="E173" i="9"/>
  <c r="H171" i="8"/>
  <c r="I171" i="8" s="1"/>
  <c r="G172" i="8"/>
  <c r="E176" i="2"/>
  <c r="D176" i="2"/>
  <c r="C176" i="2"/>
  <c r="B176" i="2"/>
  <c r="C169" i="7" s="1"/>
  <c r="A177" i="2"/>
  <c r="A168" i="7"/>
  <c r="D175" i="4"/>
  <c r="E174" i="4" s="1"/>
  <c r="G174" i="4" s="1"/>
  <c r="I174" i="4" s="1"/>
  <c r="A176" i="4"/>
  <c r="B175" i="4"/>
  <c r="C175" i="4" s="1"/>
  <c r="K175" i="4"/>
  <c r="F174" i="4"/>
  <c r="H174" i="4" s="1"/>
  <c r="J174" i="4" s="1"/>
  <c r="D167" i="7"/>
  <c r="B167" i="7"/>
  <c r="E167" i="7"/>
  <c r="F167" i="7" s="1"/>
  <c r="G167" i="7" s="1"/>
  <c r="F173" i="8" l="1"/>
  <c r="G173" i="8" s="1"/>
  <c r="H173" i="8" s="1"/>
  <c r="B175" i="8"/>
  <c r="D174" i="8"/>
  <c r="E174" i="8" s="1"/>
  <c r="B174" i="9"/>
  <c r="E174" i="9" s="1"/>
  <c r="H172" i="8"/>
  <c r="I172" i="8" s="1"/>
  <c r="G172" i="9"/>
  <c r="H172" i="9" s="1"/>
  <c r="F173" i="9"/>
  <c r="C174" i="9"/>
  <c r="D174" i="9" s="1"/>
  <c r="D176" i="4"/>
  <c r="E175" i="4" s="1"/>
  <c r="G175" i="4" s="1"/>
  <c r="I175" i="4" s="1"/>
  <c r="A169" i="7"/>
  <c r="A177" i="4"/>
  <c r="B176" i="4"/>
  <c r="C176" i="4" s="1"/>
  <c r="K176" i="4"/>
  <c r="F175" i="4"/>
  <c r="H175" i="4" s="1"/>
  <c r="J175" i="4" s="1"/>
  <c r="E168" i="7"/>
  <c r="F168" i="7" s="1"/>
  <c r="G168" i="7" s="1"/>
  <c r="D168" i="7"/>
  <c r="B168" i="7"/>
  <c r="D177" i="2"/>
  <c r="C177" i="2"/>
  <c r="A178" i="2"/>
  <c r="E177" i="2"/>
  <c r="B177" i="2"/>
  <c r="C170" i="7" s="1"/>
  <c r="C175" i="8"/>
  <c r="A175" i="8" s="1"/>
  <c r="A175" i="9" s="1"/>
  <c r="F174" i="8" l="1"/>
  <c r="G174" i="8" s="1"/>
  <c r="B176" i="8"/>
  <c r="C176" i="8" s="1"/>
  <c r="A176" i="8" s="1"/>
  <c r="A176" i="9" s="1"/>
  <c r="D175" i="8"/>
  <c r="E175" i="8" s="1"/>
  <c r="B175" i="9"/>
  <c r="C175" i="9" s="1"/>
  <c r="D175" i="9" s="1"/>
  <c r="G173" i="9"/>
  <c r="H173" i="9" s="1"/>
  <c r="F174" i="9"/>
  <c r="A170" i="7"/>
  <c r="A178" i="4"/>
  <c r="B177" i="4"/>
  <c r="C177" i="4" s="1"/>
  <c r="K177" i="4"/>
  <c r="D177" i="4"/>
  <c r="E176" i="4" s="1"/>
  <c r="G176" i="4" s="1"/>
  <c r="I176" i="4" s="1"/>
  <c r="B169" i="7"/>
  <c r="E169" i="7"/>
  <c r="F169" i="7" s="1"/>
  <c r="G169" i="7" s="1"/>
  <c r="D169" i="7"/>
  <c r="C178" i="2"/>
  <c r="B178" i="2"/>
  <c r="C171" i="7" s="1"/>
  <c r="D178" i="2"/>
  <c r="E178" i="2"/>
  <c r="F176" i="4"/>
  <c r="H176" i="4" s="1"/>
  <c r="J176" i="4" s="1"/>
  <c r="I173" i="8"/>
  <c r="E175" i="9" l="1"/>
  <c r="F175" i="9" s="1"/>
  <c r="G175" i="9" s="1"/>
  <c r="H175" i="9" s="1"/>
  <c r="F175" i="8"/>
  <c r="G175" i="8" s="1"/>
  <c r="H175" i="8" s="1"/>
  <c r="B177" i="8"/>
  <c r="C177" i="8" s="1"/>
  <c r="A177" i="8" s="1"/>
  <c r="A177" i="9" s="1"/>
  <c r="D176" i="8"/>
  <c r="E176" i="8" s="1"/>
  <c r="B176" i="9"/>
  <c r="H174" i="8"/>
  <c r="I174" i="8" s="1"/>
  <c r="G174" i="9"/>
  <c r="H174" i="9" s="1"/>
  <c r="E176" i="9"/>
  <c r="C176" i="9"/>
  <c r="D176" i="9" s="1"/>
  <c r="F177" i="4"/>
  <c r="H177" i="4" s="1"/>
  <c r="J177" i="4" s="1"/>
  <c r="D170" i="7"/>
  <c r="B170" i="7"/>
  <c r="E170" i="7"/>
  <c r="F170" i="7" s="1"/>
  <c r="G170" i="7" s="1"/>
  <c r="E7" i="2"/>
  <c r="A171" i="7"/>
  <c r="D178" i="4"/>
  <c r="E177" i="4" s="1"/>
  <c r="G177" i="4" s="1"/>
  <c r="I177" i="4" s="1"/>
  <c r="A179" i="4"/>
  <c r="B178" i="4"/>
  <c r="C178" i="4" s="1"/>
  <c r="K178" i="4"/>
  <c r="F176" i="8" l="1"/>
  <c r="G176" i="8" s="1"/>
  <c r="B178" i="8"/>
  <c r="D177" i="8"/>
  <c r="E177" i="8" s="1"/>
  <c r="B177" i="9"/>
  <c r="C177" i="9" s="1"/>
  <c r="D177" i="9" s="1"/>
  <c r="F176" i="9"/>
  <c r="B178" i="9"/>
  <c r="D171" i="7"/>
  <c r="E171" i="7"/>
  <c r="F171" i="7" s="1"/>
  <c r="G171" i="7" s="1"/>
  <c r="B171" i="7"/>
  <c r="A172" i="7"/>
  <c r="A180" i="4"/>
  <c r="B179" i="4"/>
  <c r="C179" i="4" s="1"/>
  <c r="K179" i="4"/>
  <c r="D179" i="4"/>
  <c r="E178" i="4" s="1"/>
  <c r="G178" i="4" s="1"/>
  <c r="I178" i="4" s="1"/>
  <c r="F178" i="4"/>
  <c r="H178" i="4" s="1"/>
  <c r="J178" i="4" s="1"/>
  <c r="I175" i="8"/>
  <c r="C178" i="8"/>
  <c r="A178" i="8" s="1"/>
  <c r="A178" i="9" s="1"/>
  <c r="E177" i="9" l="1"/>
  <c r="F177" i="9" s="1"/>
  <c r="F177" i="8"/>
  <c r="G177" i="8" s="1"/>
  <c r="H177" i="8" s="1"/>
  <c r="B179" i="8"/>
  <c r="C179" i="8" s="1"/>
  <c r="A179" i="8" s="1"/>
  <c r="A179" i="9" s="1"/>
  <c r="D178" i="8"/>
  <c r="E178" i="8" s="1"/>
  <c r="H176" i="8"/>
  <c r="I176" i="8" s="1"/>
  <c r="G176" i="9"/>
  <c r="H176" i="9" s="1"/>
  <c r="C178" i="9"/>
  <c r="D178" i="9" s="1"/>
  <c r="E178" i="9"/>
  <c r="A173" i="7"/>
  <c r="A181" i="4"/>
  <c r="B180" i="4"/>
  <c r="C180" i="4" s="1"/>
  <c r="K180" i="4"/>
  <c r="D180" i="4"/>
  <c r="E179" i="4" s="1"/>
  <c r="G179" i="4" s="1"/>
  <c r="I179" i="4" s="1"/>
  <c r="F179" i="4"/>
  <c r="H179" i="4" s="1"/>
  <c r="J179" i="4" s="1"/>
  <c r="E172" i="7"/>
  <c r="F172" i="7" s="1"/>
  <c r="G172" i="7" s="1"/>
  <c r="D172" i="7"/>
  <c r="B172" i="7"/>
  <c r="F178" i="8" l="1"/>
  <c r="G178" i="8" s="1"/>
  <c r="B180" i="8"/>
  <c r="C180" i="8" s="1"/>
  <c r="A180" i="8" s="1"/>
  <c r="A180" i="9" s="1"/>
  <c r="D179" i="8"/>
  <c r="E179" i="8" s="1"/>
  <c r="B179" i="9"/>
  <c r="C179" i="9" s="1"/>
  <c r="D179" i="9" s="1"/>
  <c r="G177" i="9"/>
  <c r="H177" i="9" s="1"/>
  <c r="F178" i="9"/>
  <c r="A174" i="7"/>
  <c r="D181" i="4"/>
  <c r="E180" i="4" s="1"/>
  <c r="G180" i="4" s="1"/>
  <c r="I180" i="4" s="1"/>
  <c r="A182" i="4"/>
  <c r="B181" i="4"/>
  <c r="C181" i="4" s="1"/>
  <c r="K181" i="4"/>
  <c r="F180" i="4"/>
  <c r="H180" i="4" s="1"/>
  <c r="J180" i="4" s="1"/>
  <c r="B173" i="7"/>
  <c r="D173" i="7"/>
  <c r="E173" i="7"/>
  <c r="F173" i="7" s="1"/>
  <c r="G173" i="7" s="1"/>
  <c r="I177" i="8"/>
  <c r="E179" i="9" l="1"/>
  <c r="F179" i="9" s="1"/>
  <c r="G179" i="9" s="1"/>
  <c r="H179" i="9" s="1"/>
  <c r="F179" i="8"/>
  <c r="G179" i="8" s="1"/>
  <c r="B181" i="8"/>
  <c r="C181" i="8" s="1"/>
  <c r="A181" i="8" s="1"/>
  <c r="A181" i="9" s="1"/>
  <c r="D180" i="8"/>
  <c r="E180" i="8" s="1"/>
  <c r="B180" i="9"/>
  <c r="E180" i="9" s="1"/>
  <c r="H178" i="8"/>
  <c r="I178" i="8" s="1"/>
  <c r="G178" i="9"/>
  <c r="H178" i="9" s="1"/>
  <c r="C180" i="9"/>
  <c r="D180" i="9" s="1"/>
  <c r="D174" i="7"/>
  <c r="B174" i="7"/>
  <c r="E174" i="7"/>
  <c r="F174" i="7" s="1"/>
  <c r="G174" i="7" s="1"/>
  <c r="A175" i="7"/>
  <c r="A183" i="4"/>
  <c r="B182" i="4"/>
  <c r="C182" i="4" s="1"/>
  <c r="K182" i="4"/>
  <c r="D182" i="4"/>
  <c r="E181" i="4" s="1"/>
  <c r="G181" i="4" s="1"/>
  <c r="I181" i="4" s="1"/>
  <c r="F181" i="4"/>
  <c r="H181" i="4" s="1"/>
  <c r="J181" i="4" s="1"/>
  <c r="F180" i="8" l="1"/>
  <c r="G180" i="8" s="1"/>
  <c r="H180" i="8" s="1"/>
  <c r="B182" i="8"/>
  <c r="C182" i="8" s="1"/>
  <c r="A182" i="8" s="1"/>
  <c r="A182" i="9" s="1"/>
  <c r="D181" i="8"/>
  <c r="E181" i="8" s="1"/>
  <c r="B181" i="9"/>
  <c r="E181" i="9" s="1"/>
  <c r="H179" i="8"/>
  <c r="I179" i="8" s="1"/>
  <c r="F180" i="9"/>
  <c r="G180" i="9" s="1"/>
  <c r="H180" i="9" s="1"/>
  <c r="A176" i="7"/>
  <c r="A184" i="4"/>
  <c r="B183" i="4"/>
  <c r="C183" i="4" s="1"/>
  <c r="K183" i="4"/>
  <c r="D183" i="4"/>
  <c r="E182" i="4" s="1"/>
  <c r="G182" i="4" s="1"/>
  <c r="I182" i="4" s="1"/>
  <c r="F182" i="4"/>
  <c r="H182" i="4" s="1"/>
  <c r="J182" i="4" s="1"/>
  <c r="D175" i="7"/>
  <c r="B175" i="7"/>
  <c r="E175" i="7"/>
  <c r="F175" i="7" s="1"/>
  <c r="G175" i="7" s="1"/>
  <c r="B182" i="9" l="1"/>
  <c r="C182" i="9" s="1"/>
  <c r="D182" i="9" s="1"/>
  <c r="C181" i="9"/>
  <c r="D181" i="9" s="1"/>
  <c r="F181" i="9" s="1"/>
  <c r="F181" i="8"/>
  <c r="G181" i="8" s="1"/>
  <c r="H181" i="8" s="1"/>
  <c r="B183" i="8"/>
  <c r="B183" i="9" s="1"/>
  <c r="D182" i="8"/>
  <c r="E182" i="8" s="1"/>
  <c r="F183" i="4"/>
  <c r="H183" i="4" s="1"/>
  <c r="J183" i="4" s="1"/>
  <c r="E176" i="7"/>
  <c r="F176" i="7" s="1"/>
  <c r="G176" i="7" s="1"/>
  <c r="D176" i="7"/>
  <c r="B176" i="7"/>
  <c r="A177" i="7"/>
  <c r="D184" i="4"/>
  <c r="E183" i="4" s="1"/>
  <c r="G183" i="4" s="1"/>
  <c r="I183" i="4" s="1"/>
  <c r="A185" i="4"/>
  <c r="B184" i="4"/>
  <c r="C184" i="4" s="1"/>
  <c r="K184" i="4"/>
  <c r="I180" i="8"/>
  <c r="E182" i="9" l="1"/>
  <c r="C183" i="8"/>
  <c r="A183" i="8" s="1"/>
  <c r="A183" i="9" s="1"/>
  <c r="C183" i="9" s="1"/>
  <c r="D183" i="9" s="1"/>
  <c r="F182" i="8"/>
  <c r="G182" i="8" s="1"/>
  <c r="B184" i="8"/>
  <c r="C184" i="8" s="1"/>
  <c r="A184" i="8" s="1"/>
  <c r="A184" i="9" s="1"/>
  <c r="D183" i="8"/>
  <c r="E183" i="8" s="1"/>
  <c r="G181" i="9"/>
  <c r="H181" i="9" s="1"/>
  <c r="F182" i="9"/>
  <c r="E183" i="9"/>
  <c r="A178" i="7"/>
  <c r="A186" i="4"/>
  <c r="K185" i="4"/>
  <c r="B185" i="4"/>
  <c r="C185" i="4" s="1"/>
  <c r="D185" i="4"/>
  <c r="F184" i="4"/>
  <c r="H184" i="4" s="1"/>
  <c r="J184" i="4" s="1"/>
  <c r="E184" i="4"/>
  <c r="G184" i="4" s="1"/>
  <c r="I184" i="4" s="1"/>
  <c r="B177" i="7"/>
  <c r="D177" i="7"/>
  <c r="E177" i="7"/>
  <c r="F177" i="7" s="1"/>
  <c r="G177" i="7" s="1"/>
  <c r="I181" i="8"/>
  <c r="B184" i="9" l="1"/>
  <c r="F183" i="8"/>
  <c r="G183" i="8" s="1"/>
  <c r="H183" i="8" s="1"/>
  <c r="B185" i="8"/>
  <c r="C185" i="8" s="1"/>
  <c r="A185" i="8" s="1"/>
  <c r="A185" i="9" s="1"/>
  <c r="D184" i="8"/>
  <c r="E184" i="8" s="1"/>
  <c r="H182" i="8"/>
  <c r="I182" i="8" s="1"/>
  <c r="G182" i="9"/>
  <c r="H182" i="9" s="1"/>
  <c r="F183" i="9"/>
  <c r="B185" i="9"/>
  <c r="E184" i="9"/>
  <c r="C184" i="9"/>
  <c r="D184" i="9" s="1"/>
  <c r="A179" i="7"/>
  <c r="K186" i="4"/>
  <c r="D186" i="4"/>
  <c r="E185" i="4" s="1"/>
  <c r="G185" i="4" s="1"/>
  <c r="I185" i="4" s="1"/>
  <c r="A187" i="4"/>
  <c r="B186" i="4"/>
  <c r="C186" i="4" s="1"/>
  <c r="F185" i="4"/>
  <c r="H185" i="4" s="1"/>
  <c r="J185" i="4" s="1"/>
  <c r="B178" i="7"/>
  <c r="D178" i="7"/>
  <c r="E178" i="7"/>
  <c r="F178" i="7" s="1"/>
  <c r="G178" i="7" s="1"/>
  <c r="F184" i="8" l="1"/>
  <c r="G184" i="8" s="1"/>
  <c r="B186" i="8"/>
  <c r="D185" i="8"/>
  <c r="E185" i="8" s="1"/>
  <c r="G183" i="9"/>
  <c r="H183" i="9" s="1"/>
  <c r="F184" i="9"/>
  <c r="B186" i="9"/>
  <c r="E185" i="9"/>
  <c r="C185" i="9"/>
  <c r="D185" i="9" s="1"/>
  <c r="D179" i="7"/>
  <c r="E179" i="7"/>
  <c r="F179" i="7" s="1"/>
  <c r="G179" i="7" s="1"/>
  <c r="B179" i="7"/>
  <c r="A180" i="7"/>
  <c r="D187" i="4"/>
  <c r="E186" i="4" s="1"/>
  <c r="G186" i="4" s="1"/>
  <c r="I186" i="4" s="1"/>
  <c r="A188" i="4"/>
  <c r="B187" i="4"/>
  <c r="C187" i="4" s="1"/>
  <c r="K187" i="4"/>
  <c r="F186" i="4"/>
  <c r="H186" i="4" s="1"/>
  <c r="J186" i="4" s="1"/>
  <c r="I183" i="8"/>
  <c r="C186" i="8"/>
  <c r="A186" i="8" s="1"/>
  <c r="A186" i="9" s="1"/>
  <c r="F185" i="8" l="1"/>
  <c r="G185" i="8" s="1"/>
  <c r="H185" i="8" s="1"/>
  <c r="B187" i="8"/>
  <c r="B187" i="9" s="1"/>
  <c r="D186" i="8"/>
  <c r="E186" i="8" s="1"/>
  <c r="H184" i="8"/>
  <c r="I184" i="8" s="1"/>
  <c r="G184" i="9"/>
  <c r="H184" i="9" s="1"/>
  <c r="F185" i="9"/>
  <c r="C186" i="9"/>
  <c r="D186" i="9" s="1"/>
  <c r="E186" i="9"/>
  <c r="A181" i="7"/>
  <c r="D188" i="4"/>
  <c r="E187" i="4" s="1"/>
  <c r="G187" i="4" s="1"/>
  <c r="I187" i="4" s="1"/>
  <c r="A189" i="4"/>
  <c r="B188" i="4"/>
  <c r="C188" i="4" s="1"/>
  <c r="K188" i="4"/>
  <c r="E180" i="7"/>
  <c r="F180" i="7" s="1"/>
  <c r="G180" i="7" s="1"/>
  <c r="D180" i="7"/>
  <c r="B180" i="7"/>
  <c r="F187" i="4"/>
  <c r="H187" i="4" s="1"/>
  <c r="J187" i="4" s="1"/>
  <c r="C187" i="8" l="1"/>
  <c r="A187" i="8" s="1"/>
  <c r="A187" i="9" s="1"/>
  <c r="F186" i="8"/>
  <c r="G186" i="8" s="1"/>
  <c r="H186" i="8" s="1"/>
  <c r="I186" i="8" s="1"/>
  <c r="B188" i="8"/>
  <c r="D187" i="8"/>
  <c r="E187" i="8" s="1"/>
  <c r="G185" i="9"/>
  <c r="H185" i="9" s="1"/>
  <c r="F186" i="9"/>
  <c r="C187" i="9"/>
  <c r="D187" i="9" s="1"/>
  <c r="E187" i="9"/>
  <c r="A182" i="7"/>
  <c r="K189" i="4"/>
  <c r="B189" i="4"/>
  <c r="C189" i="4" s="1"/>
  <c r="D189" i="4"/>
  <c r="E188" i="4" s="1"/>
  <c r="G188" i="4" s="1"/>
  <c r="I188" i="4" s="1"/>
  <c r="A190" i="4"/>
  <c r="F188" i="4"/>
  <c r="H188" i="4" s="1"/>
  <c r="J188" i="4" s="1"/>
  <c r="B181" i="7"/>
  <c r="D181" i="7"/>
  <c r="E181" i="7"/>
  <c r="F181" i="7" s="1"/>
  <c r="G181" i="7" s="1"/>
  <c r="I185" i="8"/>
  <c r="C188" i="8"/>
  <c r="A188" i="8" s="1"/>
  <c r="A188" i="9" s="1"/>
  <c r="F187" i="8" l="1"/>
  <c r="G187" i="8" s="1"/>
  <c r="B189" i="8"/>
  <c r="C189" i="8" s="1"/>
  <c r="A189" i="8" s="1"/>
  <c r="A189" i="9" s="1"/>
  <c r="D188" i="8"/>
  <c r="E188" i="8" s="1"/>
  <c r="B188" i="9"/>
  <c r="C188" i="9" s="1"/>
  <c r="D188" i="9" s="1"/>
  <c r="G186" i="9"/>
  <c r="H186" i="9" s="1"/>
  <c r="F187" i="9"/>
  <c r="A183" i="7"/>
  <c r="D190" i="4"/>
  <c r="E189" i="4" s="1"/>
  <c r="G189" i="4" s="1"/>
  <c r="I189" i="4" s="1"/>
  <c r="B190" i="4"/>
  <c r="C190" i="4" s="1"/>
  <c r="A191" i="4"/>
  <c r="K190" i="4"/>
  <c r="F189" i="4"/>
  <c r="H189" i="4" s="1"/>
  <c r="J189" i="4" s="1"/>
  <c r="D182" i="7"/>
  <c r="B182" i="7"/>
  <c r="E182" i="7"/>
  <c r="F182" i="7" s="1"/>
  <c r="G182" i="7" s="1"/>
  <c r="B189" i="9" l="1"/>
  <c r="E188" i="9"/>
  <c r="F188" i="8"/>
  <c r="G188" i="8" s="1"/>
  <c r="H188" i="8" s="1"/>
  <c r="B190" i="8"/>
  <c r="C190" i="8" s="1"/>
  <c r="A190" i="8" s="1"/>
  <c r="A190" i="9" s="1"/>
  <c r="D189" i="8"/>
  <c r="E189" i="8" s="1"/>
  <c r="H187" i="8"/>
  <c r="I187" i="8" s="1"/>
  <c r="G187" i="9"/>
  <c r="H187" i="9" s="1"/>
  <c r="F188" i="9"/>
  <c r="B190" i="9"/>
  <c r="C189" i="9"/>
  <c r="D189" i="9" s="1"/>
  <c r="E189" i="9"/>
  <c r="A184" i="7"/>
  <c r="A192" i="4"/>
  <c r="B191" i="4"/>
  <c r="C191" i="4" s="1"/>
  <c r="K191" i="4"/>
  <c r="D191" i="4"/>
  <c r="E190" i="4" s="1"/>
  <c r="G190" i="4" s="1"/>
  <c r="I190" i="4" s="1"/>
  <c r="F190" i="4"/>
  <c r="H190" i="4" s="1"/>
  <c r="J190" i="4" s="1"/>
  <c r="D183" i="7"/>
  <c r="B183" i="7"/>
  <c r="E183" i="7"/>
  <c r="F183" i="7" s="1"/>
  <c r="G183" i="7" s="1"/>
  <c r="F189" i="8" l="1"/>
  <c r="G189" i="8" s="1"/>
  <c r="H189" i="8" s="1"/>
  <c r="B191" i="8"/>
  <c r="C191" i="8" s="1"/>
  <c r="A191" i="8" s="1"/>
  <c r="A191" i="9" s="1"/>
  <c r="D190" i="8"/>
  <c r="E190" i="8" s="1"/>
  <c r="G188" i="9"/>
  <c r="H188" i="9" s="1"/>
  <c r="F189" i="9"/>
  <c r="C190" i="9"/>
  <c r="D190" i="9" s="1"/>
  <c r="E190" i="9"/>
  <c r="A185" i="7"/>
  <c r="K192" i="4"/>
  <c r="B192" i="4"/>
  <c r="C192" i="4" s="1"/>
  <c r="A193" i="4"/>
  <c r="D192" i="4"/>
  <c r="E191" i="4" s="1"/>
  <c r="G191" i="4" s="1"/>
  <c r="I191" i="4" s="1"/>
  <c r="F191" i="4"/>
  <c r="H191" i="4" s="1"/>
  <c r="J191" i="4" s="1"/>
  <c r="E184" i="7"/>
  <c r="F184" i="7" s="1"/>
  <c r="G184" i="7" s="1"/>
  <c r="D184" i="7"/>
  <c r="B184" i="7"/>
  <c r="I188" i="8"/>
  <c r="B191" i="9" l="1"/>
  <c r="F190" i="8"/>
  <c r="G190" i="8" s="1"/>
  <c r="B192" i="8"/>
  <c r="D191" i="8"/>
  <c r="E191" i="8" s="1"/>
  <c r="G189" i="9"/>
  <c r="H189" i="9" s="1"/>
  <c r="F190" i="9"/>
  <c r="E191" i="9"/>
  <c r="B192" i="9"/>
  <c r="C191" i="9"/>
  <c r="D191" i="9" s="1"/>
  <c r="A186" i="7"/>
  <c r="D193" i="4"/>
  <c r="E192" i="4" s="1"/>
  <c r="G192" i="4" s="1"/>
  <c r="I192" i="4" s="1"/>
  <c r="A194" i="4"/>
  <c r="B193" i="4"/>
  <c r="C193" i="4" s="1"/>
  <c r="K193" i="4"/>
  <c r="F192" i="4"/>
  <c r="H192" i="4" s="1"/>
  <c r="J192" i="4" s="1"/>
  <c r="B185" i="7"/>
  <c r="D185" i="7"/>
  <c r="E185" i="7"/>
  <c r="F185" i="7" s="1"/>
  <c r="G185" i="7" s="1"/>
  <c r="I189" i="8"/>
  <c r="C192" i="8"/>
  <c r="A192" i="8" s="1"/>
  <c r="A192" i="9" s="1"/>
  <c r="F191" i="8" l="1"/>
  <c r="G191" i="8" s="1"/>
  <c r="H191" i="8" s="1"/>
  <c r="B193" i="8"/>
  <c r="B193" i="9" s="1"/>
  <c r="D192" i="8"/>
  <c r="E192" i="8" s="1"/>
  <c r="H190" i="8"/>
  <c r="I190" i="8" s="1"/>
  <c r="G190" i="9"/>
  <c r="H190" i="9" s="1"/>
  <c r="F191" i="9"/>
  <c r="E192" i="9"/>
  <c r="C192" i="9"/>
  <c r="D192" i="9" s="1"/>
  <c r="A187" i="7"/>
  <c r="A195" i="4"/>
  <c r="B194" i="4"/>
  <c r="C194" i="4" s="1"/>
  <c r="K194" i="4"/>
  <c r="D194" i="4"/>
  <c r="E193" i="4" s="1"/>
  <c r="G193" i="4" s="1"/>
  <c r="I193" i="4" s="1"/>
  <c r="F193" i="4"/>
  <c r="H193" i="4" s="1"/>
  <c r="J193" i="4" s="1"/>
  <c r="B186" i="7"/>
  <c r="D186" i="7"/>
  <c r="E186" i="7"/>
  <c r="F186" i="7" s="1"/>
  <c r="G186" i="7" s="1"/>
  <c r="C193" i="8" l="1"/>
  <c r="A193" i="8" s="1"/>
  <c r="A193" i="9" s="1"/>
  <c r="C193" i="9" s="1"/>
  <c r="D193" i="9" s="1"/>
  <c r="F192" i="8"/>
  <c r="B194" i="8"/>
  <c r="D193" i="8"/>
  <c r="E193" i="8" s="1"/>
  <c r="G191" i="9"/>
  <c r="H191" i="9" s="1"/>
  <c r="F192" i="9"/>
  <c r="G192" i="9" s="1"/>
  <c r="H192" i="9" s="1"/>
  <c r="B194" i="9"/>
  <c r="E193" i="9"/>
  <c r="G192" i="8"/>
  <c r="A188" i="7"/>
  <c r="K195" i="4"/>
  <c r="D195" i="4"/>
  <c r="E194" i="4" s="1"/>
  <c r="G194" i="4" s="1"/>
  <c r="I194" i="4" s="1"/>
  <c r="A196" i="4"/>
  <c r="B195" i="4"/>
  <c r="C195" i="4" s="1"/>
  <c r="I191" i="8"/>
  <c r="F194" i="4"/>
  <c r="H194" i="4" s="1"/>
  <c r="J194" i="4" s="1"/>
  <c r="D187" i="7"/>
  <c r="E187" i="7"/>
  <c r="F187" i="7" s="1"/>
  <c r="G187" i="7" s="1"/>
  <c r="B187" i="7"/>
  <c r="C194" i="8"/>
  <c r="A194" i="8" s="1"/>
  <c r="A194" i="9" s="1"/>
  <c r="F193" i="8" l="1"/>
  <c r="G193" i="8" s="1"/>
  <c r="B195" i="8"/>
  <c r="B195" i="9" s="1"/>
  <c r="D194" i="8"/>
  <c r="E194" i="8" s="1"/>
  <c r="H192" i="8"/>
  <c r="I192" i="8" s="1"/>
  <c r="F193" i="9"/>
  <c r="G193" i="9" s="1"/>
  <c r="E194" i="9"/>
  <c r="C194" i="9"/>
  <c r="D194" i="9" s="1"/>
  <c r="A189" i="7"/>
  <c r="D196" i="4"/>
  <c r="A197" i="4"/>
  <c r="B196" i="4"/>
  <c r="C196" i="4" s="1"/>
  <c r="K196" i="4"/>
  <c r="E188" i="7"/>
  <c r="F188" i="7" s="1"/>
  <c r="G188" i="7" s="1"/>
  <c r="D188" i="7"/>
  <c r="B188" i="7"/>
  <c r="F195" i="4"/>
  <c r="H195" i="4" s="1"/>
  <c r="J195" i="4" s="1"/>
  <c r="E195" i="4"/>
  <c r="G195" i="4" s="1"/>
  <c r="I195" i="4" s="1"/>
  <c r="C195" i="8"/>
  <c r="A195" i="8" s="1"/>
  <c r="A195" i="9" s="1"/>
  <c r="F194" i="8" l="1"/>
  <c r="G194" i="8" s="1"/>
  <c r="B196" i="8"/>
  <c r="B196" i="9" s="1"/>
  <c r="D195" i="8"/>
  <c r="E195" i="8" s="1"/>
  <c r="H193" i="8"/>
  <c r="I193" i="8" s="1"/>
  <c r="H193" i="9"/>
  <c r="F194" i="9"/>
  <c r="E195" i="9"/>
  <c r="C195" i="9"/>
  <c r="D195" i="9" s="1"/>
  <c r="A190" i="7"/>
  <c r="A198" i="4"/>
  <c r="K197" i="4"/>
  <c r="B197" i="4"/>
  <c r="C197" i="4" s="1"/>
  <c r="D197" i="4"/>
  <c r="E196" i="4" s="1"/>
  <c r="G196" i="4" s="1"/>
  <c r="I196" i="4" s="1"/>
  <c r="F196" i="4"/>
  <c r="H196" i="4" s="1"/>
  <c r="J196" i="4" s="1"/>
  <c r="B189" i="7"/>
  <c r="D189" i="7"/>
  <c r="E189" i="7"/>
  <c r="F189" i="7" s="1"/>
  <c r="G189" i="7" s="1"/>
  <c r="C196" i="8"/>
  <c r="A196" i="8" s="1"/>
  <c r="A196" i="9" s="1"/>
  <c r="F195" i="8" l="1"/>
  <c r="B197" i="8"/>
  <c r="C197" i="8" s="1"/>
  <c r="A197" i="8" s="1"/>
  <c r="A197" i="9" s="1"/>
  <c r="D196" i="8"/>
  <c r="E196" i="8" s="1"/>
  <c r="H194" i="8"/>
  <c r="I194" i="8" s="1"/>
  <c r="G194" i="9"/>
  <c r="H194" i="9" s="1"/>
  <c r="F195" i="9"/>
  <c r="C196" i="9"/>
  <c r="D196" i="9" s="1"/>
  <c r="E196" i="9"/>
  <c r="G195" i="8"/>
  <c r="A191" i="7"/>
  <c r="K198" i="4"/>
  <c r="D198" i="4"/>
  <c r="A199" i="4"/>
  <c r="B198" i="4"/>
  <c r="C198" i="4" s="1"/>
  <c r="F197" i="4"/>
  <c r="H197" i="4" s="1"/>
  <c r="J197" i="4" s="1"/>
  <c r="E197" i="4"/>
  <c r="G197" i="4" s="1"/>
  <c r="I197" i="4" s="1"/>
  <c r="D190" i="7"/>
  <c r="B190" i="7"/>
  <c r="E190" i="7"/>
  <c r="F190" i="7" s="1"/>
  <c r="G190" i="7" s="1"/>
  <c r="F196" i="8" l="1"/>
  <c r="G196" i="8" s="1"/>
  <c r="B198" i="8"/>
  <c r="D197" i="8"/>
  <c r="E197" i="8" s="1"/>
  <c r="B197" i="9"/>
  <c r="C197" i="9" s="1"/>
  <c r="D197" i="9" s="1"/>
  <c r="H195" i="8"/>
  <c r="I195" i="8" s="1"/>
  <c r="G195" i="9"/>
  <c r="H195" i="9" s="1"/>
  <c r="F196" i="9"/>
  <c r="B198" i="9"/>
  <c r="F198" i="4"/>
  <c r="H198" i="4" s="1"/>
  <c r="J198" i="4" s="1"/>
  <c r="A192" i="7"/>
  <c r="D199" i="4"/>
  <c r="E198" i="4" s="1"/>
  <c r="G198" i="4" s="1"/>
  <c r="I198" i="4" s="1"/>
  <c r="B199" i="4"/>
  <c r="C199" i="4" s="1"/>
  <c r="A200" i="4"/>
  <c r="K199" i="4"/>
  <c r="D191" i="7"/>
  <c r="B191" i="7"/>
  <c r="E191" i="7"/>
  <c r="F191" i="7" s="1"/>
  <c r="G191" i="7" s="1"/>
  <c r="C198" i="8"/>
  <c r="A198" i="8" s="1"/>
  <c r="A198" i="9" s="1"/>
  <c r="E197" i="9" l="1"/>
  <c r="F197" i="8"/>
  <c r="G197" i="8" s="1"/>
  <c r="B199" i="8"/>
  <c r="C199" i="8" s="1"/>
  <c r="A199" i="8" s="1"/>
  <c r="A199" i="9" s="1"/>
  <c r="D198" i="8"/>
  <c r="E198" i="8" s="1"/>
  <c r="H196" i="8"/>
  <c r="I196" i="8" s="1"/>
  <c r="G196" i="9"/>
  <c r="H196" i="9" s="1"/>
  <c r="F197" i="9"/>
  <c r="B199" i="9"/>
  <c r="C198" i="9"/>
  <c r="D198" i="9" s="1"/>
  <c r="E198" i="9"/>
  <c r="F199" i="4"/>
  <c r="H199" i="4" s="1"/>
  <c r="J199" i="4" s="1"/>
  <c r="E192" i="7"/>
  <c r="F192" i="7" s="1"/>
  <c r="G192" i="7" s="1"/>
  <c r="D192" i="7"/>
  <c r="B192" i="7"/>
  <c r="A193" i="7"/>
  <c r="A201" i="4"/>
  <c r="D200" i="4"/>
  <c r="E199" i="4" s="1"/>
  <c r="G199" i="4" s="1"/>
  <c r="I199" i="4" s="1"/>
  <c r="K200" i="4"/>
  <c r="B200" i="4"/>
  <c r="C200" i="4" s="1"/>
  <c r="F198" i="8" l="1"/>
  <c r="G198" i="8" s="1"/>
  <c r="H198" i="8" s="1"/>
  <c r="I198" i="8" s="1"/>
  <c r="B200" i="8"/>
  <c r="D199" i="8"/>
  <c r="E199" i="8" s="1"/>
  <c r="H197" i="8"/>
  <c r="I197" i="8" s="1"/>
  <c r="G197" i="9"/>
  <c r="H197" i="9" s="1"/>
  <c r="F198" i="9"/>
  <c r="C199" i="9"/>
  <c r="D199" i="9" s="1"/>
  <c r="E199" i="9"/>
  <c r="F200" i="4"/>
  <c r="H200" i="4" s="1"/>
  <c r="J200" i="4" s="1"/>
  <c r="B193" i="7"/>
  <c r="D193" i="7"/>
  <c r="E193" i="7"/>
  <c r="F193" i="7" s="1"/>
  <c r="G193" i="7" s="1"/>
  <c r="A194" i="7"/>
  <c r="D201" i="4"/>
  <c r="E200" i="4" s="1"/>
  <c r="G200" i="4" s="1"/>
  <c r="I200" i="4" s="1"/>
  <c r="A202" i="4"/>
  <c r="K201" i="4"/>
  <c r="B201" i="4"/>
  <c r="C201" i="4" s="1"/>
  <c r="C200" i="8"/>
  <c r="A200" i="8" s="1"/>
  <c r="A200" i="9" s="1"/>
  <c r="F199" i="8" l="1"/>
  <c r="G199" i="8" s="1"/>
  <c r="H199" i="8" s="1"/>
  <c r="I199" i="8" s="1"/>
  <c r="B201" i="8"/>
  <c r="D200" i="8"/>
  <c r="E200" i="8" s="1"/>
  <c r="B200" i="9"/>
  <c r="E200" i="9" s="1"/>
  <c r="G198" i="9"/>
  <c r="H198" i="9" s="1"/>
  <c r="F199" i="9"/>
  <c r="A195" i="7"/>
  <c r="A203" i="4"/>
  <c r="K202" i="4"/>
  <c r="B202" i="4"/>
  <c r="C202" i="4" s="1"/>
  <c r="D202" i="4"/>
  <c r="E201" i="4" s="1"/>
  <c r="G201" i="4" s="1"/>
  <c r="I201" i="4" s="1"/>
  <c r="F201" i="4"/>
  <c r="H201" i="4" s="1"/>
  <c r="J201" i="4" s="1"/>
  <c r="B194" i="7"/>
  <c r="D194" i="7"/>
  <c r="E194" i="7"/>
  <c r="F194" i="7" s="1"/>
  <c r="G194" i="7" s="1"/>
  <c r="C201" i="8"/>
  <c r="A201" i="8" s="1"/>
  <c r="A201" i="9" s="1"/>
  <c r="C200" i="9" l="1"/>
  <c r="D200" i="9" s="1"/>
  <c r="F200" i="9" s="1"/>
  <c r="F200" i="8"/>
  <c r="G200" i="8" s="1"/>
  <c r="H200" i="8" s="1"/>
  <c r="I200" i="8" s="1"/>
  <c r="B202" i="8"/>
  <c r="C202" i="8" s="1"/>
  <c r="A202" i="8" s="1"/>
  <c r="A202" i="9" s="1"/>
  <c r="D201" i="8"/>
  <c r="E201" i="8" s="1"/>
  <c r="B201" i="9"/>
  <c r="E201" i="9" s="1"/>
  <c r="G199" i="9"/>
  <c r="H199" i="9" s="1"/>
  <c r="A196" i="7"/>
  <c r="K203" i="4"/>
  <c r="D203" i="4"/>
  <c r="A204" i="4"/>
  <c r="B203" i="4"/>
  <c r="C203" i="4" s="1"/>
  <c r="F202" i="4"/>
  <c r="H202" i="4" s="1"/>
  <c r="J202" i="4" s="1"/>
  <c r="E202" i="4"/>
  <c r="G202" i="4" s="1"/>
  <c r="I202" i="4" s="1"/>
  <c r="D195" i="7"/>
  <c r="E195" i="7"/>
  <c r="F195" i="7" s="1"/>
  <c r="G195" i="7" s="1"/>
  <c r="B195" i="7"/>
  <c r="C201" i="9" l="1"/>
  <c r="D201" i="9" s="1"/>
  <c r="F201" i="9" s="1"/>
  <c r="G201" i="9" s="1"/>
  <c r="H201" i="9" s="1"/>
  <c r="F201" i="8"/>
  <c r="G201" i="8" s="1"/>
  <c r="B203" i="8"/>
  <c r="D202" i="8"/>
  <c r="E202" i="8" s="1"/>
  <c r="B202" i="9"/>
  <c r="C202" i="9" s="1"/>
  <c r="D202" i="9" s="1"/>
  <c r="G200" i="9"/>
  <c r="H200" i="9" s="1"/>
  <c r="B203" i="9"/>
  <c r="F203" i="4"/>
  <c r="H203" i="4" s="1"/>
  <c r="J203" i="4" s="1"/>
  <c r="A197" i="7"/>
  <c r="D204" i="4"/>
  <c r="E203" i="4" s="1"/>
  <c r="G203" i="4" s="1"/>
  <c r="I203" i="4" s="1"/>
  <c r="B204" i="4"/>
  <c r="C204" i="4" s="1"/>
  <c r="A205" i="4"/>
  <c r="K204" i="4"/>
  <c r="E196" i="7"/>
  <c r="F196" i="7" s="1"/>
  <c r="G196" i="7" s="1"/>
  <c r="D196" i="7"/>
  <c r="B196" i="7"/>
  <c r="C203" i="8"/>
  <c r="A203" i="8" s="1"/>
  <c r="A203" i="9" s="1"/>
  <c r="E202" i="9" l="1"/>
  <c r="F202" i="8"/>
  <c r="G202" i="8" s="1"/>
  <c r="H202" i="8" s="1"/>
  <c r="I202" i="8" s="1"/>
  <c r="B204" i="8"/>
  <c r="B204" i="9" s="1"/>
  <c r="D203" i="8"/>
  <c r="E203" i="8" s="1"/>
  <c r="H201" i="8"/>
  <c r="I201" i="8" s="1"/>
  <c r="F202" i="9"/>
  <c r="E203" i="9"/>
  <c r="C203" i="9"/>
  <c r="D203" i="9" s="1"/>
  <c r="B197" i="7"/>
  <c r="D197" i="7"/>
  <c r="E197" i="7"/>
  <c r="F197" i="7" s="1"/>
  <c r="G197" i="7" s="1"/>
  <c r="F204" i="4"/>
  <c r="H204" i="4" s="1"/>
  <c r="J204" i="4" s="1"/>
  <c r="A198" i="7"/>
  <c r="A206" i="4"/>
  <c r="K205" i="4"/>
  <c r="B205" i="4"/>
  <c r="C205" i="4" s="1"/>
  <c r="D205" i="4"/>
  <c r="E204" i="4" s="1"/>
  <c r="G204" i="4" s="1"/>
  <c r="I204" i="4" s="1"/>
  <c r="C204" i="8" l="1"/>
  <c r="A204" i="8" s="1"/>
  <c r="A204" i="9" s="1"/>
  <c r="F203" i="8"/>
  <c r="G203" i="8" s="1"/>
  <c r="B205" i="8"/>
  <c r="D204" i="8"/>
  <c r="E204" i="8" s="1"/>
  <c r="G202" i="9"/>
  <c r="H202" i="9" s="1"/>
  <c r="F203" i="9"/>
  <c r="C204" i="9"/>
  <c r="D204" i="9" s="1"/>
  <c r="E204" i="9"/>
  <c r="A199" i="7"/>
  <c r="K206" i="4"/>
  <c r="D206" i="4"/>
  <c r="A207" i="4"/>
  <c r="B206" i="4"/>
  <c r="C206" i="4" s="1"/>
  <c r="F205" i="4"/>
  <c r="H205" i="4" s="1"/>
  <c r="J205" i="4" s="1"/>
  <c r="E205" i="4"/>
  <c r="G205" i="4" s="1"/>
  <c r="I205" i="4" s="1"/>
  <c r="D198" i="7"/>
  <c r="B198" i="7"/>
  <c r="E198" i="7"/>
  <c r="F198" i="7" s="1"/>
  <c r="G198" i="7" s="1"/>
  <c r="C205" i="8"/>
  <c r="A205" i="8" s="1"/>
  <c r="A205" i="9" s="1"/>
  <c r="F204" i="8" l="1"/>
  <c r="G204" i="8" s="1"/>
  <c r="B206" i="8"/>
  <c r="D205" i="8"/>
  <c r="E205" i="8" s="1"/>
  <c r="B205" i="9"/>
  <c r="E205" i="9" s="1"/>
  <c r="H203" i="8"/>
  <c r="I203" i="8" s="1"/>
  <c r="G203" i="9"/>
  <c r="H203" i="9" s="1"/>
  <c r="B206" i="9"/>
  <c r="F204" i="9"/>
  <c r="A200" i="7"/>
  <c r="D207" i="4"/>
  <c r="E206" i="4" s="1"/>
  <c r="G206" i="4" s="1"/>
  <c r="I206" i="4" s="1"/>
  <c r="A208" i="4"/>
  <c r="B207" i="4"/>
  <c r="C207" i="4" s="1"/>
  <c r="K207" i="4"/>
  <c r="F206" i="4"/>
  <c r="H206" i="4" s="1"/>
  <c r="J206" i="4" s="1"/>
  <c r="D199" i="7"/>
  <c r="B199" i="7"/>
  <c r="E199" i="7"/>
  <c r="F199" i="7" s="1"/>
  <c r="G199" i="7" s="1"/>
  <c r="C206" i="8"/>
  <c r="A206" i="8" s="1"/>
  <c r="A206" i="9" s="1"/>
  <c r="C205" i="9" l="1"/>
  <c r="D205" i="9" s="1"/>
  <c r="F205" i="9" s="1"/>
  <c r="F205" i="8"/>
  <c r="G205" i="8" s="1"/>
  <c r="B207" i="8"/>
  <c r="C207" i="8" s="1"/>
  <c r="A207" i="8" s="1"/>
  <c r="A207" i="9" s="1"/>
  <c r="D206" i="8"/>
  <c r="E206" i="8" s="1"/>
  <c r="H204" i="8"/>
  <c r="I204" i="8" s="1"/>
  <c r="G204" i="9"/>
  <c r="H204" i="9" s="1"/>
  <c r="B207" i="9"/>
  <c r="C206" i="9"/>
  <c r="D206" i="9" s="1"/>
  <c r="E206" i="9"/>
  <c r="A201" i="7"/>
  <c r="A209" i="4"/>
  <c r="D208" i="4"/>
  <c r="K208" i="4"/>
  <c r="B208" i="4"/>
  <c r="C208" i="4" s="1"/>
  <c r="F207" i="4"/>
  <c r="H207" i="4" s="1"/>
  <c r="J207" i="4" s="1"/>
  <c r="E207" i="4"/>
  <c r="G207" i="4" s="1"/>
  <c r="I207" i="4" s="1"/>
  <c r="E200" i="7"/>
  <c r="F200" i="7" s="1"/>
  <c r="G200" i="7" s="1"/>
  <c r="D200" i="7"/>
  <c r="B200" i="7"/>
  <c r="F206" i="8" l="1"/>
  <c r="G206" i="8" s="1"/>
  <c r="H206" i="8" s="1"/>
  <c r="I206" i="8" s="1"/>
  <c r="B208" i="8"/>
  <c r="B208" i="9" s="1"/>
  <c r="D207" i="8"/>
  <c r="E207" i="8" s="1"/>
  <c r="H205" i="8"/>
  <c r="I205" i="8" s="1"/>
  <c r="G205" i="9"/>
  <c r="H205" i="9" s="1"/>
  <c r="F206" i="9"/>
  <c r="E207" i="9"/>
  <c r="C207" i="9"/>
  <c r="D207" i="9" s="1"/>
  <c r="F208" i="4"/>
  <c r="H208" i="4" s="1"/>
  <c r="J208" i="4" s="1"/>
  <c r="A202" i="7"/>
  <c r="D209" i="4"/>
  <c r="E208" i="4" s="1"/>
  <c r="G208" i="4" s="1"/>
  <c r="I208" i="4" s="1"/>
  <c r="A210" i="4"/>
  <c r="K209" i="4"/>
  <c r="B209" i="4"/>
  <c r="C209" i="4" s="1"/>
  <c r="B201" i="7"/>
  <c r="D201" i="7"/>
  <c r="E201" i="7"/>
  <c r="F201" i="7" s="1"/>
  <c r="G201" i="7" s="1"/>
  <c r="C208" i="8" l="1"/>
  <c r="A208" i="8" s="1"/>
  <c r="A208" i="9" s="1"/>
  <c r="F207" i="8"/>
  <c r="G207" i="8" s="1"/>
  <c r="B209" i="8"/>
  <c r="D208" i="8"/>
  <c r="E208" i="8" s="1"/>
  <c r="G206" i="9"/>
  <c r="H206" i="9" s="1"/>
  <c r="F207" i="9"/>
  <c r="C208" i="9"/>
  <c r="D208" i="9" s="1"/>
  <c r="E208" i="9"/>
  <c r="B202" i="7"/>
  <c r="D202" i="7"/>
  <c r="E202" i="7"/>
  <c r="F202" i="7" s="1"/>
  <c r="G202" i="7" s="1"/>
  <c r="F209" i="4"/>
  <c r="H209" i="4" s="1"/>
  <c r="J209" i="4" s="1"/>
  <c r="A203" i="7"/>
  <c r="A211" i="4"/>
  <c r="K210" i="4"/>
  <c r="B210" i="4"/>
  <c r="C210" i="4" s="1"/>
  <c r="D210" i="4"/>
  <c r="E209" i="4" s="1"/>
  <c r="G209" i="4" s="1"/>
  <c r="I209" i="4" s="1"/>
  <c r="C209" i="8"/>
  <c r="A209" i="8" s="1"/>
  <c r="A209" i="9" s="1"/>
  <c r="F208" i="8" l="1"/>
  <c r="G208" i="8" s="1"/>
  <c r="B210" i="8"/>
  <c r="B210" i="9" s="1"/>
  <c r="D209" i="8"/>
  <c r="E209" i="8" s="1"/>
  <c r="B209" i="9"/>
  <c r="E209" i="9" s="1"/>
  <c r="H207" i="8"/>
  <c r="I207" i="8" s="1"/>
  <c r="G207" i="9"/>
  <c r="H207" i="9" s="1"/>
  <c r="F208" i="9"/>
  <c r="A204" i="7"/>
  <c r="K211" i="4"/>
  <c r="D211" i="4"/>
  <c r="B211" i="4"/>
  <c r="C211" i="4" s="1"/>
  <c r="A212" i="4"/>
  <c r="F210" i="4"/>
  <c r="H210" i="4" s="1"/>
  <c r="J210" i="4" s="1"/>
  <c r="E210" i="4"/>
  <c r="G210" i="4" s="1"/>
  <c r="I210" i="4" s="1"/>
  <c r="D203" i="7"/>
  <c r="E203" i="7"/>
  <c r="F203" i="7" s="1"/>
  <c r="G203" i="7" s="1"/>
  <c r="B203" i="7"/>
  <c r="C210" i="8"/>
  <c r="A210" i="8" s="1"/>
  <c r="A210" i="9" s="1"/>
  <c r="C209" i="9" l="1"/>
  <c r="D209" i="9" s="1"/>
  <c r="F209" i="9" s="1"/>
  <c r="F209" i="8"/>
  <c r="G209" i="8" s="1"/>
  <c r="B211" i="8"/>
  <c r="B211" i="9" s="1"/>
  <c r="D210" i="8"/>
  <c r="E210" i="8" s="1"/>
  <c r="H208" i="8"/>
  <c r="I208" i="8" s="1"/>
  <c r="G208" i="9"/>
  <c r="H208" i="9" s="1"/>
  <c r="E210" i="9"/>
  <c r="C210" i="9"/>
  <c r="D210" i="9" s="1"/>
  <c r="F211" i="4"/>
  <c r="H211" i="4" s="1"/>
  <c r="J211" i="4" s="1"/>
  <c r="A205" i="7"/>
  <c r="D212" i="4"/>
  <c r="E211" i="4" s="1"/>
  <c r="G211" i="4" s="1"/>
  <c r="I211" i="4" s="1"/>
  <c r="A213" i="4"/>
  <c r="B212" i="4"/>
  <c r="C212" i="4" s="1"/>
  <c r="K212" i="4"/>
  <c r="E204" i="7"/>
  <c r="F204" i="7" s="1"/>
  <c r="G204" i="7" s="1"/>
  <c r="D204" i="7"/>
  <c r="B204" i="7"/>
  <c r="C211" i="8"/>
  <c r="A211" i="8" s="1"/>
  <c r="A211" i="9" s="1"/>
  <c r="F210" i="8" l="1"/>
  <c r="G210" i="8" s="1"/>
  <c r="H210" i="8" s="1"/>
  <c r="I210" i="8" s="1"/>
  <c r="B212" i="8"/>
  <c r="B212" i="9" s="1"/>
  <c r="D211" i="8"/>
  <c r="E211" i="8" s="1"/>
  <c r="H209" i="8"/>
  <c r="I209" i="8" s="1"/>
  <c r="G209" i="9"/>
  <c r="H209" i="9" s="1"/>
  <c r="F210" i="9"/>
  <c r="E211" i="9"/>
  <c r="C211" i="9"/>
  <c r="D211" i="9" s="1"/>
  <c r="F212" i="4"/>
  <c r="H212" i="4" s="1"/>
  <c r="J212" i="4" s="1"/>
  <c r="B205" i="7"/>
  <c r="D205" i="7"/>
  <c r="E205" i="7"/>
  <c r="F205" i="7" s="1"/>
  <c r="G205" i="7" s="1"/>
  <c r="A206" i="7"/>
  <c r="A214" i="4"/>
  <c r="K213" i="4"/>
  <c r="B213" i="4"/>
  <c r="C213" i="4" s="1"/>
  <c r="D213" i="4"/>
  <c r="E212" i="4" s="1"/>
  <c r="G212" i="4" s="1"/>
  <c r="I212" i="4" s="1"/>
  <c r="C212" i="8" l="1"/>
  <c r="A212" i="8" s="1"/>
  <c r="A212" i="9" s="1"/>
  <c r="C212" i="9" s="1"/>
  <c r="D212" i="9" s="1"/>
  <c r="F211" i="8"/>
  <c r="G211" i="8" s="1"/>
  <c r="B213" i="8"/>
  <c r="B213" i="9" s="1"/>
  <c r="D212" i="8"/>
  <c r="E212" i="8" s="1"/>
  <c r="G210" i="9"/>
  <c r="H210" i="9" s="1"/>
  <c r="F211" i="9"/>
  <c r="E212" i="9"/>
  <c r="A207" i="7"/>
  <c r="K214" i="4"/>
  <c r="D214" i="4"/>
  <c r="B214" i="4"/>
  <c r="C214" i="4" s="1"/>
  <c r="A215" i="4"/>
  <c r="F213" i="4"/>
  <c r="H213" i="4" s="1"/>
  <c r="J213" i="4" s="1"/>
  <c r="E213" i="4"/>
  <c r="G213" i="4" s="1"/>
  <c r="I213" i="4" s="1"/>
  <c r="D206" i="7"/>
  <c r="B206" i="7"/>
  <c r="E206" i="7"/>
  <c r="F206" i="7" s="1"/>
  <c r="G206" i="7" s="1"/>
  <c r="C213" i="8" l="1"/>
  <c r="A213" i="8" s="1"/>
  <c r="A213" i="9" s="1"/>
  <c r="F212" i="8"/>
  <c r="G212" i="8" s="1"/>
  <c r="B214" i="8"/>
  <c r="B214" i="9" s="1"/>
  <c r="D213" i="8"/>
  <c r="E213" i="8" s="1"/>
  <c r="H211" i="8"/>
  <c r="I211" i="8" s="1"/>
  <c r="G211" i="9"/>
  <c r="H211" i="9" s="1"/>
  <c r="F212" i="9"/>
  <c r="C213" i="9"/>
  <c r="D213" i="9" s="1"/>
  <c r="E213" i="9"/>
  <c r="F214" i="4"/>
  <c r="H214" i="4" s="1"/>
  <c r="J214" i="4" s="1"/>
  <c r="A208" i="7"/>
  <c r="D215" i="4"/>
  <c r="E214" i="4" s="1"/>
  <c r="G214" i="4" s="1"/>
  <c r="I214" i="4" s="1"/>
  <c r="B215" i="4"/>
  <c r="C215" i="4" s="1"/>
  <c r="A216" i="4"/>
  <c r="K215" i="4"/>
  <c r="D207" i="7"/>
  <c r="B207" i="7"/>
  <c r="E207" i="7"/>
  <c r="F207" i="7" s="1"/>
  <c r="G207" i="7" s="1"/>
  <c r="C214" i="8" l="1"/>
  <c r="A214" i="8" s="1"/>
  <c r="A214" i="9" s="1"/>
  <c r="C214" i="9" s="1"/>
  <c r="D214" i="9" s="1"/>
  <c r="F213" i="8"/>
  <c r="G213" i="8" s="1"/>
  <c r="B215" i="8"/>
  <c r="D214" i="8"/>
  <c r="E214" i="8" s="1"/>
  <c r="H212" i="8"/>
  <c r="I212" i="8" s="1"/>
  <c r="G212" i="9"/>
  <c r="H212" i="9" s="1"/>
  <c r="F213" i="9"/>
  <c r="B215" i="9"/>
  <c r="E214" i="9"/>
  <c r="F215" i="4"/>
  <c r="H215" i="4" s="1"/>
  <c r="J215" i="4" s="1"/>
  <c r="E208" i="7"/>
  <c r="F208" i="7" s="1"/>
  <c r="G208" i="7" s="1"/>
  <c r="D208" i="7"/>
  <c r="B208" i="7"/>
  <c r="A209" i="7"/>
  <c r="A217" i="4"/>
  <c r="D216" i="4"/>
  <c r="E215" i="4" s="1"/>
  <c r="G215" i="4" s="1"/>
  <c r="I215" i="4" s="1"/>
  <c r="K216" i="4"/>
  <c r="B216" i="4"/>
  <c r="C216" i="4" s="1"/>
  <c r="C215" i="8"/>
  <c r="A215" i="8" s="1"/>
  <c r="A215" i="9" s="1"/>
  <c r="F214" i="8" l="1"/>
  <c r="G214" i="8" s="1"/>
  <c r="H214" i="8" s="1"/>
  <c r="I214" i="8" s="1"/>
  <c r="B216" i="8"/>
  <c r="D215" i="8"/>
  <c r="E215" i="8" s="1"/>
  <c r="H213" i="8"/>
  <c r="I213" i="8" s="1"/>
  <c r="G213" i="9"/>
  <c r="H213" i="9" s="1"/>
  <c r="F214" i="9"/>
  <c r="C215" i="9"/>
  <c r="D215" i="9" s="1"/>
  <c r="E215" i="9"/>
  <c r="B216" i="9"/>
  <c r="F216" i="4"/>
  <c r="H216" i="4" s="1"/>
  <c r="J216" i="4" s="1"/>
  <c r="A210" i="7"/>
  <c r="D217" i="4"/>
  <c r="E216" i="4" s="1"/>
  <c r="G216" i="4" s="1"/>
  <c r="I216" i="4" s="1"/>
  <c r="A218" i="4"/>
  <c r="B217" i="4"/>
  <c r="C217" i="4" s="1"/>
  <c r="K217" i="4"/>
  <c r="B209" i="7"/>
  <c r="D209" i="7"/>
  <c r="E209" i="7"/>
  <c r="F209" i="7" s="1"/>
  <c r="G209" i="7" s="1"/>
  <c r="C216" i="8"/>
  <c r="A216" i="8" s="1"/>
  <c r="A216" i="9" s="1"/>
  <c r="F215" i="8" l="1"/>
  <c r="G215" i="8" s="1"/>
  <c r="B217" i="8"/>
  <c r="B217" i="9" s="1"/>
  <c r="D216" i="8"/>
  <c r="E216" i="8" s="1"/>
  <c r="G214" i="9"/>
  <c r="H214" i="9" s="1"/>
  <c r="C216" i="9"/>
  <c r="D216" i="9" s="1"/>
  <c r="E216" i="9"/>
  <c r="F215" i="9"/>
  <c r="F217" i="4"/>
  <c r="H217" i="4" s="1"/>
  <c r="J217" i="4" s="1"/>
  <c r="B210" i="7"/>
  <c r="D210" i="7"/>
  <c r="E210" i="7"/>
  <c r="F210" i="7" s="1"/>
  <c r="G210" i="7" s="1"/>
  <c r="A211" i="7"/>
  <c r="A219" i="4"/>
  <c r="K218" i="4"/>
  <c r="B218" i="4"/>
  <c r="C218" i="4" s="1"/>
  <c r="D218" i="4"/>
  <c r="E217" i="4" s="1"/>
  <c r="G217" i="4" s="1"/>
  <c r="I217" i="4" s="1"/>
  <c r="C217" i="8" l="1"/>
  <c r="A217" i="8" s="1"/>
  <c r="A217" i="9" s="1"/>
  <c r="C217" i="9" s="1"/>
  <c r="D217" i="9" s="1"/>
  <c r="F216" i="8"/>
  <c r="G216" i="8" s="1"/>
  <c r="B218" i="8"/>
  <c r="C218" i="8" s="1"/>
  <c r="A218" i="8" s="1"/>
  <c r="A218" i="9" s="1"/>
  <c r="D217" i="8"/>
  <c r="E217" i="8" s="1"/>
  <c r="H215" i="8"/>
  <c r="I215" i="8" s="1"/>
  <c r="G215" i="9"/>
  <c r="H215" i="9" s="1"/>
  <c r="B218" i="9"/>
  <c r="E217" i="9"/>
  <c r="F216" i="9"/>
  <c r="A212" i="7"/>
  <c r="K219" i="4"/>
  <c r="D219" i="4"/>
  <c r="B219" i="4"/>
  <c r="C219" i="4" s="1"/>
  <c r="A220" i="4"/>
  <c r="F218" i="4"/>
  <c r="H218" i="4" s="1"/>
  <c r="J218" i="4" s="1"/>
  <c r="E218" i="4"/>
  <c r="G218" i="4" s="1"/>
  <c r="I218" i="4" s="1"/>
  <c r="D211" i="7"/>
  <c r="E211" i="7"/>
  <c r="F211" i="7" s="1"/>
  <c r="G211" i="7" s="1"/>
  <c r="B211" i="7"/>
  <c r="F217" i="8" l="1"/>
  <c r="G217" i="8" s="1"/>
  <c r="B219" i="8"/>
  <c r="B219" i="9" s="1"/>
  <c r="D218" i="8"/>
  <c r="E218" i="8" s="1"/>
  <c r="H216" i="8"/>
  <c r="I216" i="8" s="1"/>
  <c r="G216" i="9"/>
  <c r="H216" i="9" s="1"/>
  <c r="F217" i="9"/>
  <c r="E218" i="9"/>
  <c r="C218" i="9"/>
  <c r="D218" i="9" s="1"/>
  <c r="F219" i="4"/>
  <c r="H219" i="4" s="1"/>
  <c r="J219" i="4" s="1"/>
  <c r="A213" i="7"/>
  <c r="D220" i="4"/>
  <c r="E219" i="4" s="1"/>
  <c r="G219" i="4" s="1"/>
  <c r="I219" i="4" s="1"/>
  <c r="B220" i="4"/>
  <c r="C220" i="4" s="1"/>
  <c r="A221" i="4"/>
  <c r="K220" i="4"/>
  <c r="E212" i="7"/>
  <c r="F212" i="7" s="1"/>
  <c r="G212" i="7" s="1"/>
  <c r="D212" i="7"/>
  <c r="B212" i="7"/>
  <c r="C219" i="8"/>
  <c r="A219" i="8" s="1"/>
  <c r="A219" i="9" s="1"/>
  <c r="F218" i="8" l="1"/>
  <c r="G218" i="8" s="1"/>
  <c r="H218" i="8" s="1"/>
  <c r="I218" i="8" s="1"/>
  <c r="B220" i="8"/>
  <c r="B220" i="9" s="1"/>
  <c r="D219" i="8"/>
  <c r="E219" i="8" s="1"/>
  <c r="H217" i="8"/>
  <c r="I217" i="8" s="1"/>
  <c r="G217" i="9"/>
  <c r="H217" i="9" s="1"/>
  <c r="F218" i="9"/>
  <c r="E219" i="9"/>
  <c r="C219" i="9"/>
  <c r="D219" i="9" s="1"/>
  <c r="F220" i="4"/>
  <c r="H220" i="4" s="1"/>
  <c r="J220" i="4" s="1"/>
  <c r="B213" i="7"/>
  <c r="D213" i="7"/>
  <c r="E213" i="7"/>
  <c r="F213" i="7" s="1"/>
  <c r="G213" i="7" s="1"/>
  <c r="A214" i="7"/>
  <c r="D221" i="4"/>
  <c r="E220" i="4" s="1"/>
  <c r="G220" i="4" s="1"/>
  <c r="I220" i="4" s="1"/>
  <c r="A222" i="4"/>
  <c r="B221" i="4"/>
  <c r="C221" i="4" s="1"/>
  <c r="K221" i="4"/>
  <c r="C220" i="8" l="1"/>
  <c r="A220" i="8" s="1"/>
  <c r="A220" i="9" s="1"/>
  <c r="C220" i="9" s="1"/>
  <c r="D220" i="9" s="1"/>
  <c r="F219" i="8"/>
  <c r="G219" i="8" s="1"/>
  <c r="B221" i="8"/>
  <c r="B221" i="9" s="1"/>
  <c r="D220" i="8"/>
  <c r="E220" i="8" s="1"/>
  <c r="G218" i="9"/>
  <c r="H218" i="9" s="1"/>
  <c r="F219" i="9"/>
  <c r="G219" i="9" s="1"/>
  <c r="H219" i="9" s="1"/>
  <c r="E220" i="9"/>
  <c r="A215" i="7"/>
  <c r="K222" i="4"/>
  <c r="B222" i="4"/>
  <c r="C222" i="4" s="1"/>
  <c r="D222" i="4"/>
  <c r="E221" i="4" s="1"/>
  <c r="G221" i="4" s="1"/>
  <c r="I221" i="4" s="1"/>
  <c r="A223" i="4"/>
  <c r="F221" i="4"/>
  <c r="H221" i="4" s="1"/>
  <c r="J221" i="4" s="1"/>
  <c r="D214" i="7"/>
  <c r="B214" i="7"/>
  <c r="E214" i="7"/>
  <c r="F214" i="7" s="1"/>
  <c r="G214" i="7" s="1"/>
  <c r="C221" i="8" l="1"/>
  <c r="A221" i="8" s="1"/>
  <c r="A221" i="9" s="1"/>
  <c r="F220" i="8"/>
  <c r="G220" i="8" s="1"/>
  <c r="H220" i="8" s="1"/>
  <c r="I220" i="8" s="1"/>
  <c r="B222" i="8"/>
  <c r="C222" i="8" s="1"/>
  <c r="A222" i="8" s="1"/>
  <c r="A222" i="9" s="1"/>
  <c r="D221" i="8"/>
  <c r="E221" i="8" s="1"/>
  <c r="H219" i="8"/>
  <c r="I219" i="8" s="1"/>
  <c r="F220" i="9"/>
  <c r="E221" i="9"/>
  <c r="C221" i="9"/>
  <c r="D221" i="9" s="1"/>
  <c r="F222" i="4"/>
  <c r="H222" i="4" s="1"/>
  <c r="J222" i="4" s="1"/>
  <c r="K223" i="4"/>
  <c r="D223" i="4"/>
  <c r="E222" i="4" s="1"/>
  <c r="G222" i="4" s="1"/>
  <c r="I222" i="4" s="1"/>
  <c r="B223" i="4"/>
  <c r="C223" i="4" s="1"/>
  <c r="A224" i="4"/>
  <c r="D215" i="7"/>
  <c r="B215" i="7"/>
  <c r="E215" i="7"/>
  <c r="F215" i="7" s="1"/>
  <c r="G215" i="7" s="1"/>
  <c r="F221" i="8" l="1"/>
  <c r="G221" i="8" s="1"/>
  <c r="H221" i="8" s="1"/>
  <c r="I221" i="8" s="1"/>
  <c r="B223" i="8"/>
  <c r="C223" i="8" s="1"/>
  <c r="A223" i="8" s="1"/>
  <c r="A223" i="9" s="1"/>
  <c r="D222" i="8"/>
  <c r="E222" i="8" s="1"/>
  <c r="B222" i="9"/>
  <c r="E222" i="9" s="1"/>
  <c r="G220" i="9"/>
  <c r="H220" i="9" s="1"/>
  <c r="F221" i="9"/>
  <c r="F223" i="4"/>
  <c r="H223" i="4" s="1"/>
  <c r="J223" i="4" s="1"/>
  <c r="A225" i="4"/>
  <c r="D224" i="4"/>
  <c r="E223" i="4" s="1"/>
  <c r="G223" i="4" s="1"/>
  <c r="I223" i="4" s="1"/>
  <c r="B224" i="4"/>
  <c r="C224" i="4" s="1"/>
  <c r="K224" i="4"/>
  <c r="B223" i="9" l="1"/>
  <c r="C222" i="9"/>
  <c r="D222" i="9" s="1"/>
  <c r="F222" i="9" s="1"/>
  <c r="F222" i="8"/>
  <c r="G222" i="8" s="1"/>
  <c r="B224" i="8"/>
  <c r="B224" i="9" s="1"/>
  <c r="D223" i="8"/>
  <c r="E223" i="8" s="1"/>
  <c r="G221" i="9"/>
  <c r="H221" i="9" s="1"/>
  <c r="E223" i="9"/>
  <c r="C223" i="9"/>
  <c r="F224" i="4"/>
  <c r="H224" i="4" s="1"/>
  <c r="J224" i="4" s="1"/>
  <c r="B225" i="4"/>
  <c r="C225" i="4" s="1"/>
  <c r="D225" i="4"/>
  <c r="E224" i="4" s="1"/>
  <c r="G224" i="4" s="1"/>
  <c r="I224" i="4" s="1"/>
  <c r="A226" i="4"/>
  <c r="K225" i="4"/>
  <c r="D223" i="9" l="1"/>
  <c r="F223" i="9" s="1"/>
  <c r="C224" i="8"/>
  <c r="A224" i="8" s="1"/>
  <c r="A224" i="9" s="1"/>
  <c r="C224" i="9" s="1"/>
  <c r="D224" i="9" s="1"/>
  <c r="F223" i="8"/>
  <c r="G223" i="8" s="1"/>
  <c r="B225" i="8"/>
  <c r="B225" i="9" s="1"/>
  <c r="D224" i="8"/>
  <c r="E224" i="8" s="1"/>
  <c r="H222" i="8"/>
  <c r="I222" i="8" s="1"/>
  <c r="G222" i="9"/>
  <c r="H222" i="9" s="1"/>
  <c r="E224" i="9"/>
  <c r="F225" i="4"/>
  <c r="H225" i="4" s="1"/>
  <c r="J225" i="4" s="1"/>
  <c r="A227" i="4"/>
  <c r="B226" i="4"/>
  <c r="C226" i="4" s="1"/>
  <c r="K226" i="4"/>
  <c r="D226" i="4"/>
  <c r="E225" i="4" s="1"/>
  <c r="G225" i="4" s="1"/>
  <c r="I225" i="4" s="1"/>
  <c r="C225" i="8" l="1"/>
  <c r="A225" i="8" s="1"/>
  <c r="A225" i="9" s="1"/>
  <c r="C225" i="9" s="1"/>
  <c r="D225" i="9" s="1"/>
  <c r="F224" i="8"/>
  <c r="G224" i="8" s="1"/>
  <c r="B226" i="8"/>
  <c r="D225" i="8"/>
  <c r="E225" i="8" s="1"/>
  <c r="H223" i="8"/>
  <c r="I223" i="8" s="1"/>
  <c r="G223" i="9"/>
  <c r="H223" i="9" s="1"/>
  <c r="E225" i="9"/>
  <c r="F224" i="9"/>
  <c r="B227" i="4"/>
  <c r="C227" i="4" s="1"/>
  <c r="A228" i="4"/>
  <c r="K227" i="4"/>
  <c r="D227" i="4"/>
  <c r="E226" i="4" s="1"/>
  <c r="G226" i="4" s="1"/>
  <c r="I226" i="4" s="1"/>
  <c r="F226" i="4"/>
  <c r="H226" i="4" s="1"/>
  <c r="J226" i="4" s="1"/>
  <c r="F225" i="8" l="1"/>
  <c r="G225" i="8" s="1"/>
  <c r="B227" i="8"/>
  <c r="C227" i="8" s="1"/>
  <c r="A227" i="8" s="1"/>
  <c r="A227" i="9" s="1"/>
  <c r="D226" i="8"/>
  <c r="E226" i="8" s="1"/>
  <c r="B226" i="9"/>
  <c r="C226" i="8"/>
  <c r="A226" i="8" s="1"/>
  <c r="A226" i="9" s="1"/>
  <c r="H224" i="8"/>
  <c r="I224" i="8" s="1"/>
  <c r="G224" i="9"/>
  <c r="H224" i="9" s="1"/>
  <c r="F225" i="9"/>
  <c r="F227" i="4"/>
  <c r="H227" i="4" s="1"/>
  <c r="J227" i="4" s="1"/>
  <c r="K228" i="4"/>
  <c r="B228" i="4"/>
  <c r="C228" i="4" s="1"/>
  <c r="D228" i="4"/>
  <c r="E227" i="4" s="1"/>
  <c r="G227" i="4" s="1"/>
  <c r="I227" i="4" s="1"/>
  <c r="A229" i="4"/>
  <c r="C226" i="9" l="1"/>
  <c r="D226" i="9" s="1"/>
  <c r="F226" i="9" s="1"/>
  <c r="E226" i="9"/>
  <c r="F226" i="8"/>
  <c r="B228" i="8"/>
  <c r="B228" i="9" s="1"/>
  <c r="D227" i="8"/>
  <c r="E227" i="8" s="1"/>
  <c r="B227" i="9"/>
  <c r="E227" i="9" s="1"/>
  <c r="H225" i="8"/>
  <c r="I225" i="8" s="1"/>
  <c r="G225" i="9"/>
  <c r="H225" i="9" s="1"/>
  <c r="C227" i="9"/>
  <c r="D227" i="9" s="1"/>
  <c r="G226" i="8"/>
  <c r="D229" i="4"/>
  <c r="A230" i="4"/>
  <c r="K229" i="4"/>
  <c r="B229" i="4"/>
  <c r="C229" i="4" s="1"/>
  <c r="F228" i="4"/>
  <c r="H228" i="4" s="1"/>
  <c r="J228" i="4" s="1"/>
  <c r="E228" i="4"/>
  <c r="G228" i="4" s="1"/>
  <c r="I228" i="4" s="1"/>
  <c r="C228" i="8" l="1"/>
  <c r="A228" i="8" s="1"/>
  <c r="A228" i="9" s="1"/>
  <c r="C228" i="9" s="1"/>
  <c r="D228" i="9" s="1"/>
  <c r="F227" i="8"/>
  <c r="G227" i="8" s="1"/>
  <c r="B229" i="8"/>
  <c r="C229" i="8" s="1"/>
  <c r="A229" i="8" s="1"/>
  <c r="A229" i="9" s="1"/>
  <c r="D228" i="8"/>
  <c r="E228" i="8" s="1"/>
  <c r="H226" i="8"/>
  <c r="I226" i="8" s="1"/>
  <c r="G226" i="9"/>
  <c r="H226" i="9" s="1"/>
  <c r="F227" i="9"/>
  <c r="E228" i="9"/>
  <c r="K230" i="4"/>
  <c r="B230" i="4"/>
  <c r="C230" i="4" s="1"/>
  <c r="D230" i="4"/>
  <c r="E229" i="4" s="1"/>
  <c r="G229" i="4" s="1"/>
  <c r="I229" i="4" s="1"/>
  <c r="A231" i="4"/>
  <c r="F229" i="4"/>
  <c r="H229" i="4" s="1"/>
  <c r="J229" i="4" s="1"/>
  <c r="F228" i="8" l="1"/>
  <c r="G228" i="8" s="1"/>
  <c r="B230" i="8"/>
  <c r="B230" i="9" s="1"/>
  <c r="D229" i="8"/>
  <c r="E229" i="8" s="1"/>
  <c r="B229" i="9"/>
  <c r="C229" i="9" s="1"/>
  <c r="D229" i="9" s="1"/>
  <c r="H227" i="8"/>
  <c r="I227" i="8" s="1"/>
  <c r="G227" i="9"/>
  <c r="H227" i="9" s="1"/>
  <c r="F228" i="9"/>
  <c r="K231" i="4"/>
  <c r="D231" i="4"/>
  <c r="B231" i="4"/>
  <c r="C231" i="4" s="1"/>
  <c r="A232" i="4"/>
  <c r="F230" i="4"/>
  <c r="H230" i="4" s="1"/>
  <c r="J230" i="4" s="1"/>
  <c r="E230" i="4"/>
  <c r="G230" i="4" s="1"/>
  <c r="I230" i="4" s="1"/>
  <c r="C230" i="8"/>
  <c r="A230" i="8" s="1"/>
  <c r="A230" i="9" s="1"/>
  <c r="E229" i="9" l="1"/>
  <c r="F229" i="9" s="1"/>
  <c r="F229" i="8"/>
  <c r="G229" i="8" s="1"/>
  <c r="B231" i="8"/>
  <c r="B231" i="9" s="1"/>
  <c r="D230" i="8"/>
  <c r="E230" i="8" s="1"/>
  <c r="H228" i="8"/>
  <c r="I228" i="8" s="1"/>
  <c r="G228" i="9"/>
  <c r="H228" i="9" s="1"/>
  <c r="C230" i="9"/>
  <c r="D230" i="9" s="1"/>
  <c r="E230" i="9"/>
  <c r="A233" i="4"/>
  <c r="D232" i="4"/>
  <c r="E231" i="4" s="1"/>
  <c r="G231" i="4" s="1"/>
  <c r="I231" i="4" s="1"/>
  <c r="K232" i="4"/>
  <c r="B232" i="4"/>
  <c r="C232" i="4" s="1"/>
  <c r="F231" i="4"/>
  <c r="H231" i="4" s="1"/>
  <c r="J231" i="4" s="1"/>
  <c r="C231" i="8" l="1"/>
  <c r="A231" i="8" s="1"/>
  <c r="A231" i="9" s="1"/>
  <c r="C231" i="9" s="1"/>
  <c r="D231" i="9" s="1"/>
  <c r="F230" i="8"/>
  <c r="G230" i="8" s="1"/>
  <c r="B232" i="8"/>
  <c r="D231" i="8"/>
  <c r="E231" i="8" s="1"/>
  <c r="H229" i="8"/>
  <c r="I229" i="8" s="1"/>
  <c r="G229" i="9"/>
  <c r="H229" i="9" s="1"/>
  <c r="F230" i="9"/>
  <c r="E231" i="9"/>
  <c r="F232" i="4"/>
  <c r="H232" i="4" s="1"/>
  <c r="J232" i="4" s="1"/>
  <c r="K233" i="4"/>
  <c r="B233" i="4"/>
  <c r="C233" i="4" s="1"/>
  <c r="D233" i="4"/>
  <c r="E232" i="4" s="1"/>
  <c r="G232" i="4" s="1"/>
  <c r="I232" i="4" s="1"/>
  <c r="A234" i="4"/>
  <c r="C232" i="8"/>
  <c r="A232" i="8" s="1"/>
  <c r="A232" i="9" s="1"/>
  <c r="F231" i="8" l="1"/>
  <c r="G231" i="8" s="1"/>
  <c r="H231" i="8" s="1"/>
  <c r="I231" i="8" s="1"/>
  <c r="B233" i="8"/>
  <c r="C233" i="8" s="1"/>
  <c r="A233" i="8" s="1"/>
  <c r="A233" i="9" s="1"/>
  <c r="D232" i="8"/>
  <c r="E232" i="8" s="1"/>
  <c r="B232" i="9"/>
  <c r="E232" i="9" s="1"/>
  <c r="H230" i="8"/>
  <c r="I230" i="8" s="1"/>
  <c r="G230" i="9"/>
  <c r="H230" i="9" s="1"/>
  <c r="F231" i="9"/>
  <c r="A235" i="4"/>
  <c r="D234" i="4"/>
  <c r="E233" i="4" s="1"/>
  <c r="G233" i="4" s="1"/>
  <c r="I233" i="4" s="1"/>
  <c r="B234" i="4"/>
  <c r="C234" i="4" s="1"/>
  <c r="K234" i="4"/>
  <c r="F233" i="4"/>
  <c r="H233" i="4" s="1"/>
  <c r="J233" i="4" s="1"/>
  <c r="C232" i="9" l="1"/>
  <c r="D232" i="9" s="1"/>
  <c r="F232" i="9" s="1"/>
  <c r="F232" i="8"/>
  <c r="G232" i="8" s="1"/>
  <c r="B234" i="8"/>
  <c r="B234" i="9" s="1"/>
  <c r="D233" i="8"/>
  <c r="E233" i="8" s="1"/>
  <c r="B233" i="9"/>
  <c r="E233" i="9" s="1"/>
  <c r="G231" i="9"/>
  <c r="H231" i="9" s="1"/>
  <c r="A236" i="4"/>
  <c r="K235" i="4"/>
  <c r="D235" i="4"/>
  <c r="E234" i="4" s="1"/>
  <c r="G234" i="4" s="1"/>
  <c r="I234" i="4" s="1"/>
  <c r="B235" i="4"/>
  <c r="C235" i="4" s="1"/>
  <c r="F234" i="4"/>
  <c r="H234" i="4" s="1"/>
  <c r="J234" i="4" s="1"/>
  <c r="C234" i="8" l="1"/>
  <c r="A234" i="8" s="1"/>
  <c r="A234" i="9" s="1"/>
  <c r="C234" i="9" s="1"/>
  <c r="C233" i="9"/>
  <c r="D233" i="9" s="1"/>
  <c r="F233" i="9" s="1"/>
  <c r="F233" i="8"/>
  <c r="G233" i="8" s="1"/>
  <c r="B235" i="8"/>
  <c r="C235" i="8" s="1"/>
  <c r="A235" i="8" s="1"/>
  <c r="A235" i="9" s="1"/>
  <c r="D234" i="8"/>
  <c r="E234" i="8" s="1"/>
  <c r="H232" i="8"/>
  <c r="I232" i="8" s="1"/>
  <c r="G232" i="9"/>
  <c r="H232" i="9" s="1"/>
  <c r="E234" i="9"/>
  <c r="F235" i="4"/>
  <c r="H235" i="4" s="1"/>
  <c r="J235" i="4" s="1"/>
  <c r="K236" i="4"/>
  <c r="D236" i="4"/>
  <c r="E235" i="4" s="1"/>
  <c r="G235" i="4" s="1"/>
  <c r="I235" i="4" s="1"/>
  <c r="A237" i="4"/>
  <c r="B236" i="4"/>
  <c r="C236" i="4" s="1"/>
  <c r="D234" i="9" l="1"/>
  <c r="F234" i="9" s="1"/>
  <c r="B235" i="9"/>
  <c r="E235" i="9" s="1"/>
  <c r="F234" i="8"/>
  <c r="G234" i="8" s="1"/>
  <c r="H234" i="8" s="1"/>
  <c r="I234" i="8" s="1"/>
  <c r="B236" i="8"/>
  <c r="B236" i="9" s="1"/>
  <c r="D235" i="8"/>
  <c r="E235" i="8" s="1"/>
  <c r="H233" i="8"/>
  <c r="I233" i="8" s="1"/>
  <c r="G233" i="9"/>
  <c r="H233" i="9" s="1"/>
  <c r="C235" i="9"/>
  <c r="D235" i="9" s="1"/>
  <c r="F236" i="4"/>
  <c r="H236" i="4" s="1"/>
  <c r="J236" i="4" s="1"/>
  <c r="A238" i="4"/>
  <c r="D237" i="4"/>
  <c r="E236" i="4" s="1"/>
  <c r="G236" i="4" s="1"/>
  <c r="I236" i="4" s="1"/>
  <c r="B237" i="4"/>
  <c r="C237" i="4" s="1"/>
  <c r="K237" i="4"/>
  <c r="C236" i="8" l="1"/>
  <c r="A236" i="8" s="1"/>
  <c r="A236" i="9" s="1"/>
  <c r="C236" i="9" s="1"/>
  <c r="D236" i="9" s="1"/>
  <c r="F235" i="8"/>
  <c r="G235" i="8" s="1"/>
  <c r="H235" i="8" s="1"/>
  <c r="I235" i="8" s="1"/>
  <c r="B237" i="8"/>
  <c r="D236" i="8"/>
  <c r="E236" i="8" s="1"/>
  <c r="G234" i="9"/>
  <c r="H234" i="9" s="1"/>
  <c r="F235" i="9"/>
  <c r="G235" i="9" s="1"/>
  <c r="H235" i="9" s="1"/>
  <c r="E236" i="9"/>
  <c r="F237" i="4"/>
  <c r="H237" i="4" s="1"/>
  <c r="J237" i="4" s="1"/>
  <c r="K238" i="4"/>
  <c r="D238" i="4"/>
  <c r="E237" i="4" s="1"/>
  <c r="G237" i="4" s="1"/>
  <c r="I237" i="4" s="1"/>
  <c r="B238" i="4"/>
  <c r="C238" i="4" s="1"/>
  <c r="A239" i="4"/>
  <c r="F236" i="8" l="1"/>
  <c r="G236" i="8" s="1"/>
  <c r="B238" i="8"/>
  <c r="C238" i="8" s="1"/>
  <c r="A238" i="8" s="1"/>
  <c r="A238" i="9" s="1"/>
  <c r="D237" i="8"/>
  <c r="E237" i="8" s="1"/>
  <c r="C237" i="8"/>
  <c r="A237" i="8" s="1"/>
  <c r="A237" i="9" s="1"/>
  <c r="B237" i="9"/>
  <c r="E237" i="9" s="1"/>
  <c r="F236" i="9"/>
  <c r="F238" i="4"/>
  <c r="H238" i="4" s="1"/>
  <c r="J238" i="4" s="1"/>
  <c r="K239" i="4"/>
  <c r="A240" i="4"/>
  <c r="D239" i="4"/>
  <c r="E238" i="4" s="1"/>
  <c r="G238" i="4" s="1"/>
  <c r="I238" i="4" s="1"/>
  <c r="B239" i="4"/>
  <c r="C239" i="4" s="1"/>
  <c r="C237" i="9" l="1"/>
  <c r="D237" i="9" s="1"/>
  <c r="F237" i="9" s="1"/>
  <c r="F237" i="8"/>
  <c r="G237" i="8" s="1"/>
  <c r="H237" i="8" s="1"/>
  <c r="I237" i="8" s="1"/>
  <c r="B239" i="8"/>
  <c r="C239" i="8" s="1"/>
  <c r="A239" i="8" s="1"/>
  <c r="A239" i="9" s="1"/>
  <c r="D238" i="8"/>
  <c r="E238" i="8" s="1"/>
  <c r="B238" i="9"/>
  <c r="C238" i="9" s="1"/>
  <c r="D238" i="9" s="1"/>
  <c r="H236" i="8"/>
  <c r="I236" i="8" s="1"/>
  <c r="G236" i="9"/>
  <c r="H236" i="9" s="1"/>
  <c r="B239" i="9"/>
  <c r="A241" i="4"/>
  <c r="K240" i="4"/>
  <c r="D240" i="4"/>
  <c r="E239" i="4" s="1"/>
  <c r="G239" i="4" s="1"/>
  <c r="I239" i="4" s="1"/>
  <c r="B240" i="4"/>
  <c r="C240" i="4" s="1"/>
  <c r="F239" i="4"/>
  <c r="H239" i="4" s="1"/>
  <c r="J239" i="4" s="1"/>
  <c r="E238" i="9" l="1"/>
  <c r="F238" i="9" s="1"/>
  <c r="F238" i="8"/>
  <c r="G238" i="8" s="1"/>
  <c r="B240" i="8"/>
  <c r="B240" i="9" s="1"/>
  <c r="D239" i="8"/>
  <c r="E239" i="8" s="1"/>
  <c r="G237" i="9"/>
  <c r="H237" i="9" s="1"/>
  <c r="E239" i="9"/>
  <c r="C239" i="9"/>
  <c r="D239" i="9" s="1"/>
  <c r="A242" i="4"/>
  <c r="K241" i="4"/>
  <c r="D241" i="4"/>
  <c r="E240" i="4" s="1"/>
  <c r="G240" i="4" s="1"/>
  <c r="I240" i="4" s="1"/>
  <c r="B241" i="4"/>
  <c r="C241" i="4" s="1"/>
  <c r="F240" i="4"/>
  <c r="H240" i="4" s="1"/>
  <c r="J240" i="4" s="1"/>
  <c r="C240" i="8" l="1"/>
  <c r="A240" i="8" s="1"/>
  <c r="A240" i="9" s="1"/>
  <c r="C240" i="9" s="1"/>
  <c r="D240" i="9" s="1"/>
  <c r="F239" i="8"/>
  <c r="G239" i="8" s="1"/>
  <c r="B241" i="8"/>
  <c r="D240" i="8"/>
  <c r="E240" i="8" s="1"/>
  <c r="H238" i="8"/>
  <c r="I238" i="8" s="1"/>
  <c r="G238" i="9"/>
  <c r="H238" i="9" s="1"/>
  <c r="F239" i="9"/>
  <c r="B241" i="9"/>
  <c r="E240" i="9"/>
  <c r="F241" i="4"/>
  <c r="H241" i="4" s="1"/>
  <c r="J241" i="4" s="1"/>
  <c r="K242" i="4"/>
  <c r="D242" i="4"/>
  <c r="E241" i="4" s="1"/>
  <c r="G241" i="4" s="1"/>
  <c r="I241" i="4" s="1"/>
  <c r="B242" i="4"/>
  <c r="C242" i="4" s="1"/>
  <c r="A243" i="4"/>
  <c r="C241" i="8"/>
  <c r="A241" i="8" s="1"/>
  <c r="A241" i="9" s="1"/>
  <c r="F240" i="8" l="1"/>
  <c r="G240" i="8" s="1"/>
  <c r="H240" i="8" s="1"/>
  <c r="I240" i="8" s="1"/>
  <c r="B242" i="8"/>
  <c r="C242" i="8" s="1"/>
  <c r="A242" i="8" s="1"/>
  <c r="A242" i="9" s="1"/>
  <c r="D241" i="8"/>
  <c r="E241" i="8" s="1"/>
  <c r="H239" i="8"/>
  <c r="I239" i="8" s="1"/>
  <c r="G239" i="9"/>
  <c r="H239" i="9" s="1"/>
  <c r="F240" i="9"/>
  <c r="C241" i="9"/>
  <c r="D241" i="9" s="1"/>
  <c r="E241" i="9"/>
  <c r="F242" i="4"/>
  <c r="H242" i="4" s="1"/>
  <c r="J242" i="4" s="1"/>
  <c r="K243" i="4"/>
  <c r="D243" i="4"/>
  <c r="E242" i="4" s="1"/>
  <c r="G242" i="4" s="1"/>
  <c r="I242" i="4" s="1"/>
  <c r="B243" i="4"/>
  <c r="C243" i="4" s="1"/>
  <c r="A244" i="4"/>
  <c r="F241" i="8" l="1"/>
  <c r="G241" i="8" s="1"/>
  <c r="B243" i="8"/>
  <c r="D242" i="8"/>
  <c r="E242" i="8" s="1"/>
  <c r="B242" i="9"/>
  <c r="C242" i="9" s="1"/>
  <c r="D242" i="9" s="1"/>
  <c r="G240" i="9"/>
  <c r="H240" i="9" s="1"/>
  <c r="F241" i="9"/>
  <c r="F243" i="4"/>
  <c r="H243" i="4" s="1"/>
  <c r="J243" i="4" s="1"/>
  <c r="A245" i="4"/>
  <c r="B244" i="4"/>
  <c r="C244" i="4" s="1"/>
  <c r="K244" i="4"/>
  <c r="D244" i="4"/>
  <c r="E243" i="4" s="1"/>
  <c r="G243" i="4" s="1"/>
  <c r="I243" i="4" s="1"/>
  <c r="C243" i="8"/>
  <c r="A243" i="8" s="1"/>
  <c r="A243" i="9" s="1"/>
  <c r="E242" i="9" l="1"/>
  <c r="F242" i="9" s="1"/>
  <c r="F242" i="8"/>
  <c r="G242" i="8" s="1"/>
  <c r="B244" i="8"/>
  <c r="C244" i="8" s="1"/>
  <c r="A244" i="8" s="1"/>
  <c r="A244" i="9" s="1"/>
  <c r="D243" i="8"/>
  <c r="E243" i="8" s="1"/>
  <c r="B243" i="9"/>
  <c r="C243" i="9" s="1"/>
  <c r="D243" i="9" s="1"/>
  <c r="H241" i="8"/>
  <c r="I241" i="8" s="1"/>
  <c r="G241" i="9"/>
  <c r="H241" i="9" s="1"/>
  <c r="K245" i="4"/>
  <c r="D245" i="4"/>
  <c r="A246" i="4"/>
  <c r="B245" i="4"/>
  <c r="C245" i="4" s="1"/>
  <c r="F244" i="4"/>
  <c r="H244" i="4" s="1"/>
  <c r="J244" i="4" s="1"/>
  <c r="E244" i="4"/>
  <c r="G244" i="4" s="1"/>
  <c r="I244" i="4" s="1"/>
  <c r="E243" i="9" l="1"/>
  <c r="F243" i="8"/>
  <c r="G243" i="8" s="1"/>
  <c r="B245" i="8"/>
  <c r="C245" i="8" s="1"/>
  <c r="A245" i="8" s="1"/>
  <c r="A245" i="9" s="1"/>
  <c r="D244" i="8"/>
  <c r="E244" i="8" s="1"/>
  <c r="B244" i="9"/>
  <c r="C244" i="9" s="1"/>
  <c r="D244" i="9" s="1"/>
  <c r="H242" i="8"/>
  <c r="I242" i="8" s="1"/>
  <c r="G242" i="9"/>
  <c r="H242" i="9" s="1"/>
  <c r="F243" i="9"/>
  <c r="F245" i="4"/>
  <c r="H245" i="4" s="1"/>
  <c r="J245" i="4" s="1"/>
  <c r="A247" i="4"/>
  <c r="D246" i="4"/>
  <c r="E245" i="4" s="1"/>
  <c r="G245" i="4" s="1"/>
  <c r="I245" i="4" s="1"/>
  <c r="B246" i="4"/>
  <c r="C246" i="4" s="1"/>
  <c r="K246" i="4"/>
  <c r="E244" i="9" l="1"/>
  <c r="F244" i="9" s="1"/>
  <c r="F244" i="8"/>
  <c r="G244" i="8" s="1"/>
  <c r="B246" i="8"/>
  <c r="B246" i="9" s="1"/>
  <c r="D245" i="8"/>
  <c r="E245" i="8" s="1"/>
  <c r="B245" i="9"/>
  <c r="E245" i="9" s="1"/>
  <c r="H243" i="8"/>
  <c r="I243" i="8" s="1"/>
  <c r="G243" i="9"/>
  <c r="H243" i="9" s="1"/>
  <c r="F246" i="4"/>
  <c r="H246" i="4" s="1"/>
  <c r="J246" i="4" s="1"/>
  <c r="A248" i="4"/>
  <c r="K247" i="4"/>
  <c r="D247" i="4"/>
  <c r="E246" i="4" s="1"/>
  <c r="G246" i="4" s="1"/>
  <c r="I246" i="4" s="1"/>
  <c r="B247" i="4"/>
  <c r="C247" i="4" s="1"/>
  <c r="C245" i="9" l="1"/>
  <c r="D245" i="9" s="1"/>
  <c r="F245" i="9" s="1"/>
  <c r="G245" i="9" s="1"/>
  <c r="H245" i="9" s="1"/>
  <c r="C246" i="8"/>
  <c r="A246" i="8" s="1"/>
  <c r="A246" i="9" s="1"/>
  <c r="C246" i="9" s="1"/>
  <c r="D246" i="9" s="1"/>
  <c r="F245" i="8"/>
  <c r="G245" i="8" s="1"/>
  <c r="B247" i="8"/>
  <c r="B247" i="9" s="1"/>
  <c r="D246" i="8"/>
  <c r="E246" i="8" s="1"/>
  <c r="H244" i="8"/>
  <c r="I244" i="8" s="1"/>
  <c r="G244" i="9"/>
  <c r="H244" i="9" s="1"/>
  <c r="E246" i="9"/>
  <c r="F247" i="4"/>
  <c r="H247" i="4" s="1"/>
  <c r="J247" i="4" s="1"/>
  <c r="K248" i="4"/>
  <c r="D248" i="4"/>
  <c r="E247" i="4" s="1"/>
  <c r="G247" i="4" s="1"/>
  <c r="I247" i="4" s="1"/>
  <c r="A249" i="4"/>
  <c r="B248" i="4"/>
  <c r="C248" i="4" s="1"/>
  <c r="C247" i="8" l="1"/>
  <c r="A247" i="8" s="1"/>
  <c r="A247" i="9" s="1"/>
  <c r="C247" i="9" s="1"/>
  <c r="D247" i="9" s="1"/>
  <c r="F246" i="8"/>
  <c r="G246" i="8" s="1"/>
  <c r="H246" i="8" s="1"/>
  <c r="I246" i="8" s="1"/>
  <c r="B248" i="8"/>
  <c r="B248" i="9" s="1"/>
  <c r="D247" i="8"/>
  <c r="E247" i="8" s="1"/>
  <c r="H245" i="8"/>
  <c r="I245" i="8" s="1"/>
  <c r="F246" i="9"/>
  <c r="E247" i="9"/>
  <c r="F248" i="4"/>
  <c r="H248" i="4" s="1"/>
  <c r="J248" i="4" s="1"/>
  <c r="A250" i="4"/>
  <c r="D249" i="4"/>
  <c r="E248" i="4" s="1"/>
  <c r="G248" i="4" s="1"/>
  <c r="I248" i="4" s="1"/>
  <c r="B249" i="4"/>
  <c r="C249" i="4" s="1"/>
  <c r="K249" i="4"/>
  <c r="C248" i="8" l="1"/>
  <c r="A248" i="8" s="1"/>
  <c r="A248" i="9" s="1"/>
  <c r="C248" i="9" s="1"/>
  <c r="D248" i="9" s="1"/>
  <c r="F247" i="8"/>
  <c r="G247" i="8" s="1"/>
  <c r="B249" i="8"/>
  <c r="B249" i="9" s="1"/>
  <c r="D248" i="8"/>
  <c r="E248" i="8" s="1"/>
  <c r="G246" i="9"/>
  <c r="H246" i="9" s="1"/>
  <c r="F247" i="9"/>
  <c r="E248" i="9"/>
  <c r="F249" i="4"/>
  <c r="H249" i="4" s="1"/>
  <c r="J249" i="4" s="1"/>
  <c r="K250" i="4"/>
  <c r="D250" i="4"/>
  <c r="E249" i="4" s="1"/>
  <c r="G249" i="4" s="1"/>
  <c r="I249" i="4" s="1"/>
  <c r="B250" i="4"/>
  <c r="C250" i="4" s="1"/>
  <c r="A251" i="4"/>
  <c r="C249" i="8" l="1"/>
  <c r="A249" i="8" s="1"/>
  <c r="A249" i="9" s="1"/>
  <c r="F248" i="8"/>
  <c r="G248" i="8" s="1"/>
  <c r="B250" i="8"/>
  <c r="C250" i="8" s="1"/>
  <c r="A250" i="8" s="1"/>
  <c r="A250" i="9" s="1"/>
  <c r="D249" i="8"/>
  <c r="E249" i="8" s="1"/>
  <c r="H247" i="8"/>
  <c r="I247" i="8" s="1"/>
  <c r="G247" i="9"/>
  <c r="H247" i="9" s="1"/>
  <c r="F248" i="9"/>
  <c r="E249" i="9"/>
  <c r="C249" i="9"/>
  <c r="D249" i="9" s="1"/>
  <c r="F250" i="4"/>
  <c r="H250" i="4" s="1"/>
  <c r="J250" i="4" s="1"/>
  <c r="K251" i="4"/>
  <c r="A252" i="4"/>
  <c r="D251" i="4"/>
  <c r="E250" i="4" s="1"/>
  <c r="G250" i="4" s="1"/>
  <c r="I250" i="4" s="1"/>
  <c r="B251" i="4"/>
  <c r="C251" i="4" s="1"/>
  <c r="F249" i="8" l="1"/>
  <c r="G249" i="8" s="1"/>
  <c r="B251" i="8"/>
  <c r="C251" i="8" s="1"/>
  <c r="A251" i="8" s="1"/>
  <c r="A251" i="9" s="1"/>
  <c r="D250" i="8"/>
  <c r="E250" i="8" s="1"/>
  <c r="B250" i="9"/>
  <c r="E250" i="9" s="1"/>
  <c r="H248" i="8"/>
  <c r="I248" i="8" s="1"/>
  <c r="G248" i="9"/>
  <c r="H248" i="9" s="1"/>
  <c r="F249" i="9"/>
  <c r="F251" i="4"/>
  <c r="H251" i="4" s="1"/>
  <c r="J251" i="4" s="1"/>
  <c r="A253" i="4"/>
  <c r="K252" i="4"/>
  <c r="D252" i="4"/>
  <c r="E251" i="4" s="1"/>
  <c r="G251" i="4" s="1"/>
  <c r="I251" i="4" s="1"/>
  <c r="B252" i="4"/>
  <c r="C252" i="4" s="1"/>
  <c r="C250" i="9" l="1"/>
  <c r="D250" i="9" s="1"/>
  <c r="F250" i="9" s="1"/>
  <c r="F250" i="8"/>
  <c r="G250" i="8" s="1"/>
  <c r="H250" i="8" s="1"/>
  <c r="I250" i="8" s="1"/>
  <c r="B252" i="8"/>
  <c r="B252" i="9" s="1"/>
  <c r="D251" i="8"/>
  <c r="E251" i="8" s="1"/>
  <c r="B251" i="9"/>
  <c r="C251" i="9" s="1"/>
  <c r="D251" i="9" s="1"/>
  <c r="H249" i="8"/>
  <c r="I249" i="8" s="1"/>
  <c r="G249" i="9"/>
  <c r="H249" i="9" s="1"/>
  <c r="F252" i="4"/>
  <c r="H252" i="4" s="1"/>
  <c r="J252" i="4" s="1"/>
  <c r="A254" i="4"/>
  <c r="K253" i="4"/>
  <c r="D253" i="4"/>
  <c r="E252" i="4" s="1"/>
  <c r="G252" i="4" s="1"/>
  <c r="I252" i="4" s="1"/>
  <c r="B253" i="4"/>
  <c r="C253" i="4" s="1"/>
  <c r="C252" i="8" l="1"/>
  <c r="A252" i="8" s="1"/>
  <c r="A252" i="9" s="1"/>
  <c r="C252" i="9" s="1"/>
  <c r="D252" i="9" s="1"/>
  <c r="E251" i="9"/>
  <c r="F251" i="9" s="1"/>
  <c r="F251" i="8"/>
  <c r="G251" i="8" s="1"/>
  <c r="H251" i="8" s="1"/>
  <c r="I251" i="8" s="1"/>
  <c r="B253" i="8"/>
  <c r="C253" i="8" s="1"/>
  <c r="A253" i="8" s="1"/>
  <c r="A253" i="9" s="1"/>
  <c r="D252" i="8"/>
  <c r="E252" i="8" s="1"/>
  <c r="G250" i="9"/>
  <c r="H250" i="9" s="1"/>
  <c r="E252" i="9"/>
  <c r="F253" i="4"/>
  <c r="H253" i="4" s="1"/>
  <c r="J253" i="4" s="1"/>
  <c r="K254" i="4"/>
  <c r="D254" i="4"/>
  <c r="E253" i="4" s="1"/>
  <c r="G253" i="4" s="1"/>
  <c r="I253" i="4" s="1"/>
  <c r="B254" i="4"/>
  <c r="C254" i="4" s="1"/>
  <c r="A255" i="4"/>
  <c r="F252" i="8" l="1"/>
  <c r="G252" i="8" s="1"/>
  <c r="B254" i="8"/>
  <c r="C254" i="8" s="1"/>
  <c r="A254" i="8" s="1"/>
  <c r="A254" i="9" s="1"/>
  <c r="D253" i="8"/>
  <c r="E253" i="8" s="1"/>
  <c r="B253" i="9"/>
  <c r="E253" i="9" s="1"/>
  <c r="G251" i="9"/>
  <c r="H251" i="9" s="1"/>
  <c r="F252" i="9"/>
  <c r="K255" i="4"/>
  <c r="D255" i="4"/>
  <c r="B255" i="4"/>
  <c r="C255" i="4" s="1"/>
  <c r="A256" i="4"/>
  <c r="F254" i="4"/>
  <c r="H254" i="4" s="1"/>
  <c r="J254" i="4" s="1"/>
  <c r="E254" i="4"/>
  <c r="G254" i="4" s="1"/>
  <c r="I254" i="4" s="1"/>
  <c r="C253" i="9" l="1"/>
  <c r="D253" i="9" s="1"/>
  <c r="F253" i="9" s="1"/>
  <c r="F253" i="8"/>
  <c r="G253" i="8" s="1"/>
  <c r="B255" i="8"/>
  <c r="C255" i="8" s="1"/>
  <c r="A255" i="8" s="1"/>
  <c r="A255" i="9" s="1"/>
  <c r="D254" i="8"/>
  <c r="E254" i="8" s="1"/>
  <c r="B254" i="9"/>
  <c r="E254" i="9" s="1"/>
  <c r="H252" i="8"/>
  <c r="I252" i="8" s="1"/>
  <c r="G252" i="9"/>
  <c r="H252" i="9" s="1"/>
  <c r="A257" i="4"/>
  <c r="B256" i="4"/>
  <c r="C256" i="4" s="1"/>
  <c r="K256" i="4"/>
  <c r="D256" i="4"/>
  <c r="E255" i="4" s="1"/>
  <c r="G255" i="4" s="1"/>
  <c r="I255" i="4" s="1"/>
  <c r="F255" i="4"/>
  <c r="H255" i="4" s="1"/>
  <c r="J255" i="4" s="1"/>
  <c r="C254" i="9" l="1"/>
  <c r="D254" i="9" s="1"/>
  <c r="F254" i="9" s="1"/>
  <c r="F254" i="8"/>
  <c r="G254" i="8" s="1"/>
  <c r="H254" i="8" s="1"/>
  <c r="I254" i="8" s="1"/>
  <c r="B256" i="8"/>
  <c r="B256" i="9" s="1"/>
  <c r="D255" i="8"/>
  <c r="E255" i="8" s="1"/>
  <c r="B255" i="9"/>
  <c r="E255" i="9" s="1"/>
  <c r="H253" i="8"/>
  <c r="I253" i="8" s="1"/>
  <c r="G253" i="9"/>
  <c r="H253" i="9" s="1"/>
  <c r="F256" i="4"/>
  <c r="H256" i="4" s="1"/>
  <c r="J256" i="4" s="1"/>
  <c r="K257" i="4"/>
  <c r="D257" i="4"/>
  <c r="E256" i="4" s="1"/>
  <c r="G256" i="4" s="1"/>
  <c r="I256" i="4" s="1"/>
  <c r="A258" i="4"/>
  <c r="B257" i="4"/>
  <c r="C257" i="4" s="1"/>
  <c r="C256" i="8" l="1"/>
  <c r="A256" i="8" s="1"/>
  <c r="A256" i="9" s="1"/>
  <c r="C256" i="9" s="1"/>
  <c r="C255" i="9"/>
  <c r="D255" i="9" s="1"/>
  <c r="F255" i="9" s="1"/>
  <c r="F255" i="8"/>
  <c r="G255" i="8" s="1"/>
  <c r="B257" i="8"/>
  <c r="C257" i="8" s="1"/>
  <c r="A257" i="8" s="1"/>
  <c r="A257" i="9" s="1"/>
  <c r="D256" i="8"/>
  <c r="E256" i="8" s="1"/>
  <c r="G254" i="9"/>
  <c r="H254" i="9" s="1"/>
  <c r="E256" i="9"/>
  <c r="A259" i="4"/>
  <c r="D258" i="4"/>
  <c r="B258" i="4"/>
  <c r="C258" i="4" s="1"/>
  <c r="K258" i="4"/>
  <c r="F257" i="4"/>
  <c r="H257" i="4" s="1"/>
  <c r="J257" i="4" s="1"/>
  <c r="E257" i="4"/>
  <c r="G257" i="4" s="1"/>
  <c r="I257" i="4" s="1"/>
  <c r="D256" i="9" l="1"/>
  <c r="F256" i="9" s="1"/>
  <c r="F256" i="8"/>
  <c r="G256" i="8" s="1"/>
  <c r="B258" i="8"/>
  <c r="C258" i="8" s="1"/>
  <c r="A258" i="8" s="1"/>
  <c r="A258" i="9" s="1"/>
  <c r="D257" i="8"/>
  <c r="E257" i="8" s="1"/>
  <c r="B257" i="9"/>
  <c r="E257" i="9" s="1"/>
  <c r="H255" i="8"/>
  <c r="I255" i="8" s="1"/>
  <c r="G255" i="9"/>
  <c r="H255" i="9" s="1"/>
  <c r="F258" i="4"/>
  <c r="H258" i="4" s="1"/>
  <c r="J258" i="4" s="1"/>
  <c r="K259" i="4"/>
  <c r="D259" i="4"/>
  <c r="E258" i="4" s="1"/>
  <c r="G258" i="4" s="1"/>
  <c r="I258" i="4" s="1"/>
  <c r="B259" i="4"/>
  <c r="C259" i="4" s="1"/>
  <c r="A260" i="4"/>
  <c r="C257" i="9" l="1"/>
  <c r="D257" i="9" s="1"/>
  <c r="F257" i="9" s="1"/>
  <c r="G257" i="9" s="1"/>
  <c r="H257" i="9" s="1"/>
  <c r="F257" i="8"/>
  <c r="G257" i="8" s="1"/>
  <c r="H257" i="8" s="1"/>
  <c r="I257" i="8" s="1"/>
  <c r="B259" i="8"/>
  <c r="C259" i="8" s="1"/>
  <c r="A259" i="8" s="1"/>
  <c r="A259" i="9" s="1"/>
  <c r="D258" i="8"/>
  <c r="E258" i="8" s="1"/>
  <c r="B258" i="9"/>
  <c r="C258" i="9" s="1"/>
  <c r="D258" i="9" s="1"/>
  <c r="H256" i="8"/>
  <c r="I256" i="8" s="1"/>
  <c r="G256" i="9"/>
  <c r="H256" i="9" s="1"/>
  <c r="B259" i="9"/>
  <c r="F259" i="4"/>
  <c r="H259" i="4" s="1"/>
  <c r="J259" i="4" s="1"/>
  <c r="K260" i="4"/>
  <c r="D260" i="4"/>
  <c r="E259" i="4" s="1"/>
  <c r="G259" i="4" s="1"/>
  <c r="I259" i="4" s="1"/>
  <c r="B260" i="4"/>
  <c r="C260" i="4" s="1"/>
  <c r="A261" i="4"/>
  <c r="E258" i="9" l="1"/>
  <c r="F258" i="9" s="1"/>
  <c r="F258" i="8"/>
  <c r="G258" i="8" s="1"/>
  <c r="H258" i="8" s="1"/>
  <c r="I258" i="8" s="1"/>
  <c r="B260" i="8"/>
  <c r="B260" i="9" s="1"/>
  <c r="D259" i="8"/>
  <c r="E259" i="8" s="1"/>
  <c r="C259" i="9"/>
  <c r="D259" i="9" s="1"/>
  <c r="E259" i="9"/>
  <c r="F260" i="4"/>
  <c r="H260" i="4" s="1"/>
  <c r="J260" i="4" s="1"/>
  <c r="A262" i="4"/>
  <c r="D261" i="4"/>
  <c r="E260" i="4" s="1"/>
  <c r="G260" i="4" s="1"/>
  <c r="I260" i="4" s="1"/>
  <c r="B261" i="4"/>
  <c r="C261" i="4" s="1"/>
  <c r="K261" i="4"/>
  <c r="C260" i="8" l="1"/>
  <c r="A260" i="8" s="1"/>
  <c r="A260" i="9" s="1"/>
  <c r="C260" i="9" s="1"/>
  <c r="D260" i="9" s="1"/>
  <c r="F259" i="8"/>
  <c r="G259" i="8" s="1"/>
  <c r="B261" i="8"/>
  <c r="B261" i="9" s="1"/>
  <c r="D260" i="8"/>
  <c r="E260" i="8" s="1"/>
  <c r="G258" i="9"/>
  <c r="H258" i="9" s="1"/>
  <c r="F259" i="9"/>
  <c r="E260" i="9"/>
  <c r="F261" i="4"/>
  <c r="H261" i="4" s="1"/>
  <c r="J261" i="4" s="1"/>
  <c r="D262" i="4"/>
  <c r="E261" i="4" s="1"/>
  <c r="G261" i="4" s="1"/>
  <c r="I261" i="4" s="1"/>
  <c r="B262" i="4"/>
  <c r="C262" i="4" s="1"/>
  <c r="A263" i="4"/>
  <c r="K262" i="4"/>
  <c r="C261" i="8" l="1"/>
  <c r="A261" i="8" s="1"/>
  <c r="A261" i="9" s="1"/>
  <c r="C261" i="9" s="1"/>
  <c r="D261" i="9" s="1"/>
  <c r="F260" i="8"/>
  <c r="G260" i="8" s="1"/>
  <c r="B262" i="8"/>
  <c r="D261" i="8"/>
  <c r="E261" i="8" s="1"/>
  <c r="H259" i="8"/>
  <c r="I259" i="8" s="1"/>
  <c r="G259" i="9"/>
  <c r="H259" i="9" s="1"/>
  <c r="F260" i="9"/>
  <c r="G260" i="9" s="1"/>
  <c r="H260" i="9" s="1"/>
  <c r="E261" i="9"/>
  <c r="F262" i="4"/>
  <c r="H262" i="4" s="1"/>
  <c r="J262" i="4" s="1"/>
  <c r="D263" i="4"/>
  <c r="E262" i="4" s="1"/>
  <c r="G262" i="4" s="1"/>
  <c r="I262" i="4" s="1"/>
  <c r="K263" i="4"/>
  <c r="B263" i="4"/>
  <c r="C263" i="4" s="1"/>
  <c r="A264" i="4"/>
  <c r="C262" i="8"/>
  <c r="A262" i="8" s="1"/>
  <c r="A262" i="9" s="1"/>
  <c r="F261" i="8" l="1"/>
  <c r="G261" i="8" s="1"/>
  <c r="B263" i="8"/>
  <c r="D262" i="8"/>
  <c r="E262" i="8" s="1"/>
  <c r="B262" i="9"/>
  <c r="E262" i="9" s="1"/>
  <c r="F261" i="9"/>
  <c r="G261" i="9" s="1"/>
  <c r="H261" i="9" s="1"/>
  <c r="H260" i="8"/>
  <c r="I260" i="8" s="1"/>
  <c r="F263" i="4"/>
  <c r="H263" i="4" s="1"/>
  <c r="J263" i="4" s="1"/>
  <c r="A265" i="4"/>
  <c r="D264" i="4"/>
  <c r="E263" i="4" s="1"/>
  <c r="G263" i="4" s="1"/>
  <c r="I263" i="4" s="1"/>
  <c r="B264" i="4"/>
  <c r="C264" i="4" s="1"/>
  <c r="K264" i="4"/>
  <c r="C263" i="8"/>
  <c r="A263" i="8" s="1"/>
  <c r="A263" i="9" s="1"/>
  <c r="C262" i="9" l="1"/>
  <c r="D262" i="9" s="1"/>
  <c r="F262" i="9" s="1"/>
  <c r="G262" i="9" s="1"/>
  <c r="H262" i="9" s="1"/>
  <c r="F262" i="8"/>
  <c r="G262" i="8" s="1"/>
  <c r="H262" i="8" s="1"/>
  <c r="I262" i="8" s="1"/>
  <c r="B264" i="8"/>
  <c r="D263" i="8"/>
  <c r="E263" i="8" s="1"/>
  <c r="B263" i="9"/>
  <c r="C263" i="9" s="1"/>
  <c r="D263" i="9" s="1"/>
  <c r="H261" i="8"/>
  <c r="I261" i="8" s="1"/>
  <c r="F264" i="4"/>
  <c r="H264" i="4" s="1"/>
  <c r="J264" i="4" s="1"/>
  <c r="D265" i="4"/>
  <c r="E264" i="4" s="1"/>
  <c r="G264" i="4" s="1"/>
  <c r="I264" i="4" s="1"/>
  <c r="A266" i="4"/>
  <c r="B265" i="4"/>
  <c r="C265" i="4" s="1"/>
  <c r="K265" i="4"/>
  <c r="C264" i="8"/>
  <c r="A264" i="8" s="1"/>
  <c r="A264" i="9" s="1"/>
  <c r="E263" i="9" l="1"/>
  <c r="F263" i="9" s="1"/>
  <c r="F263" i="8"/>
  <c r="G263" i="8" s="1"/>
  <c r="H263" i="8" s="1"/>
  <c r="I263" i="8" s="1"/>
  <c r="B265" i="8"/>
  <c r="B265" i="9" s="1"/>
  <c r="D264" i="8"/>
  <c r="E264" i="8" s="1"/>
  <c r="B264" i="9"/>
  <c r="C264" i="9" s="1"/>
  <c r="D264" i="9" s="1"/>
  <c r="D266" i="4"/>
  <c r="E265" i="4" s="1"/>
  <c r="G265" i="4" s="1"/>
  <c r="I265" i="4" s="1"/>
  <c r="B266" i="4"/>
  <c r="C266" i="4" s="1"/>
  <c r="K266" i="4"/>
  <c r="F265" i="4"/>
  <c r="H265" i="4" s="1"/>
  <c r="J265" i="4" s="1"/>
  <c r="E264" i="9" l="1"/>
  <c r="C265" i="8"/>
  <c r="A265" i="8" s="1"/>
  <c r="A265" i="9" s="1"/>
  <c r="C265" i="9" s="1"/>
  <c r="D265" i="9" s="1"/>
  <c r="F264" i="8"/>
  <c r="G264" i="8" s="1"/>
  <c r="B266" i="8"/>
  <c r="C266" i="8" s="1"/>
  <c r="A266" i="8" s="1"/>
  <c r="A266" i="9" s="1"/>
  <c r="D265" i="8"/>
  <c r="E265" i="8" s="1"/>
  <c r="G263" i="9"/>
  <c r="H263" i="9" s="1"/>
  <c r="F264" i="9"/>
  <c r="E265" i="9"/>
  <c r="F266" i="4"/>
  <c r="H266" i="4" s="1"/>
  <c r="J266" i="4" s="1"/>
  <c r="E266" i="4"/>
  <c r="G266" i="4" s="1"/>
  <c r="I266" i="4" s="1"/>
  <c r="F265" i="8" l="1"/>
  <c r="G265" i="8" s="1"/>
  <c r="B267" i="8"/>
  <c r="B267" i="9" s="1"/>
  <c r="D266" i="8"/>
  <c r="E266" i="8" s="1"/>
  <c r="B266" i="9"/>
  <c r="E266" i="9" s="1"/>
  <c r="H264" i="8"/>
  <c r="I264" i="8" s="1"/>
  <c r="G264" i="9"/>
  <c r="H264" i="9" s="1"/>
  <c r="F265" i="9"/>
  <c r="C266" i="9"/>
  <c r="D266" i="9" s="1"/>
  <c r="C267" i="8" l="1"/>
  <c r="A267" i="8" s="1"/>
  <c r="A267" i="9" s="1"/>
  <c r="F266" i="8"/>
  <c r="G266" i="8" s="1"/>
  <c r="B268" i="8"/>
  <c r="C268" i="8" s="1"/>
  <c r="A268" i="8" s="1"/>
  <c r="A268" i="9" s="1"/>
  <c r="D267" i="8"/>
  <c r="E267" i="8" s="1"/>
  <c r="H265" i="8"/>
  <c r="I265" i="8" s="1"/>
  <c r="G265" i="9"/>
  <c r="H265" i="9" s="1"/>
  <c r="F266" i="9"/>
  <c r="C267" i="9"/>
  <c r="D267" i="9" s="1"/>
  <c r="E267" i="9"/>
  <c r="B268" i="9" l="1"/>
  <c r="F267" i="8"/>
  <c r="G267" i="8" s="1"/>
  <c r="H267" i="8" s="1"/>
  <c r="I267" i="8" s="1"/>
  <c r="B269" i="8"/>
  <c r="B269" i="9" s="1"/>
  <c r="D268" i="8"/>
  <c r="E268" i="8" s="1"/>
  <c r="H266" i="8"/>
  <c r="I266" i="8" s="1"/>
  <c r="G266" i="9"/>
  <c r="H266" i="9" s="1"/>
  <c r="F267" i="9"/>
  <c r="E268" i="9"/>
  <c r="C268" i="9"/>
  <c r="D268" i="9" s="1"/>
  <c r="F268" i="8" l="1"/>
  <c r="G268" i="8" s="1"/>
  <c r="B270" i="8"/>
  <c r="B270" i="9" s="1"/>
  <c r="D269" i="8"/>
  <c r="E269" i="8" s="1"/>
  <c r="C269" i="8"/>
  <c r="A269" i="8" s="1"/>
  <c r="A269" i="9" s="1"/>
  <c r="C269" i="9" s="1"/>
  <c r="D269" i="9" s="1"/>
  <c r="G267" i="9"/>
  <c r="H267" i="9" s="1"/>
  <c r="E269" i="9"/>
  <c r="F268" i="9"/>
  <c r="C270" i="8" l="1"/>
  <c r="A270" i="8" s="1"/>
  <c r="A270" i="9" s="1"/>
  <c r="C270" i="9" s="1"/>
  <c r="D270" i="9" s="1"/>
  <c r="F269" i="8"/>
  <c r="G269" i="8" s="1"/>
  <c r="B271" i="8"/>
  <c r="D270" i="8"/>
  <c r="E270" i="8" s="1"/>
  <c r="H268" i="8"/>
  <c r="I268" i="8" s="1"/>
  <c r="G268" i="9"/>
  <c r="H268" i="9" s="1"/>
  <c r="F269" i="9"/>
  <c r="E270" i="9"/>
  <c r="F270" i="8" l="1"/>
  <c r="G270" i="8" s="1"/>
  <c r="H270" i="8" s="1"/>
  <c r="I270" i="8" s="1"/>
  <c r="B272" i="8"/>
  <c r="B272" i="9" s="1"/>
  <c r="D271" i="8"/>
  <c r="E271" i="8" s="1"/>
  <c r="C271" i="8"/>
  <c r="A271" i="8" s="1"/>
  <c r="A271" i="9" s="1"/>
  <c r="B271" i="9"/>
  <c r="E271" i="9" s="1"/>
  <c r="H269" i="8"/>
  <c r="I269" i="8" s="1"/>
  <c r="G269" i="9"/>
  <c r="H269" i="9" s="1"/>
  <c r="F270" i="9"/>
  <c r="C271" i="9" l="1"/>
  <c r="D271" i="9" s="1"/>
  <c r="F271" i="9" s="1"/>
  <c r="C272" i="8"/>
  <c r="A272" i="8" s="1"/>
  <c r="A272" i="9" s="1"/>
  <c r="C272" i="9" s="1"/>
  <c r="F271" i="8"/>
  <c r="G271" i="8" s="1"/>
  <c r="B273" i="8"/>
  <c r="B273" i="9" s="1"/>
  <c r="D272" i="8"/>
  <c r="E272" i="8" s="1"/>
  <c r="G270" i="9"/>
  <c r="H270" i="9" s="1"/>
  <c r="E272" i="9"/>
  <c r="D272" i="9" l="1"/>
  <c r="F272" i="9" s="1"/>
  <c r="G272" i="9" s="1"/>
  <c r="H272" i="9" s="1"/>
  <c r="C273" i="8"/>
  <c r="A273" i="8" s="1"/>
  <c r="A273" i="9" s="1"/>
  <c r="C273" i="9" s="1"/>
  <c r="D273" i="9" s="1"/>
  <c r="F272" i="8"/>
  <c r="G272" i="8" s="1"/>
  <c r="B274" i="8"/>
  <c r="D273" i="8"/>
  <c r="E273" i="8" s="1"/>
  <c r="H271" i="8"/>
  <c r="I271" i="8" s="1"/>
  <c r="G271" i="9"/>
  <c r="H271" i="9" s="1"/>
  <c r="E273" i="9"/>
  <c r="F273" i="8" l="1"/>
  <c r="G273" i="8" s="1"/>
  <c r="H273" i="8" s="1"/>
  <c r="I273" i="8" s="1"/>
  <c r="B275" i="8"/>
  <c r="B275" i="9" s="1"/>
  <c r="D274" i="8"/>
  <c r="E274" i="8" s="1"/>
  <c r="C274" i="8"/>
  <c r="A274" i="8" s="1"/>
  <c r="A274" i="9" s="1"/>
  <c r="B274" i="9"/>
  <c r="E274" i="9" s="1"/>
  <c r="H272" i="8"/>
  <c r="I272" i="8" s="1"/>
  <c r="F273" i="9"/>
  <c r="G273" i="9" s="1"/>
  <c r="H273" i="9" s="1"/>
  <c r="C275" i="8" l="1"/>
  <c r="A275" i="8" s="1"/>
  <c r="A275" i="9" s="1"/>
  <c r="C275" i="9" s="1"/>
  <c r="D275" i="9" s="1"/>
  <c r="C274" i="9"/>
  <c r="D274" i="9" s="1"/>
  <c r="F274" i="9" s="1"/>
  <c r="G274" i="9" s="1"/>
  <c r="H274" i="9" s="1"/>
  <c r="F274" i="8"/>
  <c r="G274" i="8" s="1"/>
  <c r="B276" i="8"/>
  <c r="C276" i="8" s="1"/>
  <c r="A276" i="8" s="1"/>
  <c r="A276" i="9" s="1"/>
  <c r="D275" i="8"/>
  <c r="E275" i="8" s="1"/>
  <c r="E275" i="9"/>
  <c r="F275" i="8" l="1"/>
  <c r="G275" i="8" s="1"/>
  <c r="H275" i="8" s="1"/>
  <c r="I275" i="8" s="1"/>
  <c r="B277" i="8"/>
  <c r="D276" i="8"/>
  <c r="E276" i="8" s="1"/>
  <c r="B276" i="9"/>
  <c r="C276" i="9" s="1"/>
  <c r="D276" i="9" s="1"/>
  <c r="H274" i="8"/>
  <c r="I274" i="8" s="1"/>
  <c r="F275" i="9"/>
  <c r="G275" i="9" s="1"/>
  <c r="H275" i="9" s="1"/>
  <c r="E276" i="9" l="1"/>
  <c r="F276" i="9" s="1"/>
  <c r="F276" i="8"/>
  <c r="G276" i="8" s="1"/>
  <c r="B278" i="8"/>
  <c r="D277" i="8"/>
  <c r="E277" i="8" s="1"/>
  <c r="C277" i="8"/>
  <c r="A277" i="8" s="1"/>
  <c r="A277" i="9" s="1"/>
  <c r="B277" i="9"/>
  <c r="E277" i="9" s="1"/>
  <c r="C277" i="9" l="1"/>
  <c r="D277" i="9" s="1"/>
  <c r="F277" i="9" s="1"/>
  <c r="F277" i="8"/>
  <c r="G277" i="8" s="1"/>
  <c r="B279" i="8"/>
  <c r="C279" i="8" s="1"/>
  <c r="A279" i="8" s="1"/>
  <c r="A279" i="9" s="1"/>
  <c r="D278" i="8"/>
  <c r="E278" i="8" s="1"/>
  <c r="C278" i="8"/>
  <c r="A278" i="8" s="1"/>
  <c r="A278" i="9" s="1"/>
  <c r="B278" i="9"/>
  <c r="E278" i="9" s="1"/>
  <c r="H276" i="8"/>
  <c r="I276" i="8" s="1"/>
  <c r="G276" i="9"/>
  <c r="H276" i="9" s="1"/>
  <c r="C278" i="9" l="1"/>
  <c r="D278" i="9" s="1"/>
  <c r="F278" i="9" s="1"/>
  <c r="F278" i="8"/>
  <c r="G278" i="8" s="1"/>
  <c r="H278" i="8" s="1"/>
  <c r="I278" i="8" s="1"/>
  <c r="B280" i="8"/>
  <c r="B280" i="9" s="1"/>
  <c r="D279" i="8"/>
  <c r="E279" i="8" s="1"/>
  <c r="B279" i="9"/>
  <c r="E279" i="9" s="1"/>
  <c r="H277" i="8"/>
  <c r="I277" i="8" s="1"/>
  <c r="G277" i="9"/>
  <c r="H277" i="9" s="1"/>
  <c r="C279" i="9" l="1"/>
  <c r="D279" i="9" s="1"/>
  <c r="F279" i="9" s="1"/>
  <c r="C280" i="8"/>
  <c r="A280" i="8" s="1"/>
  <c r="A280" i="9" s="1"/>
  <c r="C280" i="9" s="1"/>
  <c r="D280" i="9" s="1"/>
  <c r="F279" i="8"/>
  <c r="G279" i="8" s="1"/>
  <c r="B281" i="8"/>
  <c r="B281" i="9" s="1"/>
  <c r="D280" i="8"/>
  <c r="E280" i="8" s="1"/>
  <c r="G278" i="9"/>
  <c r="H278" i="9" s="1"/>
  <c r="E280" i="9"/>
  <c r="C281" i="8" l="1"/>
  <c r="A281" i="8" s="1"/>
  <c r="A281" i="9" s="1"/>
  <c r="C281" i="9" s="1"/>
  <c r="D281" i="9" s="1"/>
  <c r="F280" i="8"/>
  <c r="G280" i="8" s="1"/>
  <c r="B282" i="8"/>
  <c r="C282" i="8" s="1"/>
  <c r="A282" i="8" s="1"/>
  <c r="A282" i="9" s="1"/>
  <c r="D281" i="8"/>
  <c r="E281" i="8" s="1"/>
  <c r="H279" i="8"/>
  <c r="I279" i="8" s="1"/>
  <c r="G279" i="9"/>
  <c r="H279" i="9" s="1"/>
  <c r="F280" i="9"/>
  <c r="E281" i="9"/>
  <c r="F281" i="8" l="1"/>
  <c r="G281" i="8" s="1"/>
  <c r="H281" i="8" s="1"/>
  <c r="I281" i="8" s="1"/>
  <c r="B283" i="8"/>
  <c r="C283" i="8" s="1"/>
  <c r="A283" i="8" s="1"/>
  <c r="A283" i="9" s="1"/>
  <c r="D282" i="8"/>
  <c r="E282" i="8" s="1"/>
  <c r="B282" i="9"/>
  <c r="C282" i="9" s="1"/>
  <c r="D282" i="9" s="1"/>
  <c r="H280" i="8"/>
  <c r="I280" i="8" s="1"/>
  <c r="G280" i="9"/>
  <c r="H280" i="9" s="1"/>
  <c r="F281" i="9"/>
  <c r="B283" i="9"/>
  <c r="E282" i="9" l="1"/>
  <c r="F282" i="9" s="1"/>
  <c r="F282" i="8"/>
  <c r="G282" i="8" s="1"/>
  <c r="B284" i="8"/>
  <c r="B284" i="9" s="1"/>
  <c r="D283" i="8"/>
  <c r="E283" i="8" s="1"/>
  <c r="G281" i="9"/>
  <c r="H281" i="9" s="1"/>
  <c r="E283" i="9"/>
  <c r="C283" i="9"/>
  <c r="D283" i="9" s="1"/>
  <c r="C284" i="8" l="1"/>
  <c r="A284" i="8" s="1"/>
  <c r="A284" i="9" s="1"/>
  <c r="C284" i="9" s="1"/>
  <c r="D284" i="9" s="1"/>
  <c r="F283" i="8"/>
  <c r="G283" i="8" s="1"/>
  <c r="H283" i="8" s="1"/>
  <c r="I283" i="8" s="1"/>
  <c r="B285" i="8"/>
  <c r="D284" i="8"/>
  <c r="E284" i="8" s="1"/>
  <c r="H282" i="8"/>
  <c r="I282" i="8" s="1"/>
  <c r="F283" i="9"/>
  <c r="G283" i="9" s="1"/>
  <c r="H283" i="9" s="1"/>
  <c r="G282" i="9"/>
  <c r="H282" i="9" s="1"/>
  <c r="E284" i="9"/>
  <c r="F284" i="9" l="1"/>
  <c r="G284" i="9" s="1"/>
  <c r="H284" i="9" s="1"/>
  <c r="F284" i="8"/>
  <c r="G284" i="8" s="1"/>
  <c r="B286" i="8"/>
  <c r="D285" i="8"/>
  <c r="E285" i="8" s="1"/>
  <c r="C285" i="8"/>
  <c r="A285" i="8" s="1"/>
  <c r="A285" i="9" s="1"/>
  <c r="B285" i="9"/>
  <c r="E285" i="9" s="1"/>
  <c r="C285" i="9" l="1"/>
  <c r="D285" i="9" s="1"/>
  <c r="F285" i="9" s="1"/>
  <c r="F285" i="8"/>
  <c r="G285" i="8" s="1"/>
  <c r="B287" i="8"/>
  <c r="D286" i="8"/>
  <c r="E286" i="8" s="1"/>
  <c r="C286" i="8"/>
  <c r="A286" i="8" s="1"/>
  <c r="A286" i="9" s="1"/>
  <c r="B286" i="9"/>
  <c r="E286" i="9" s="1"/>
  <c r="H284" i="8"/>
  <c r="I284" i="8" s="1"/>
  <c r="C286" i="9" l="1"/>
  <c r="D286" i="9" s="1"/>
  <c r="F286" i="9" s="1"/>
  <c r="F286" i="8"/>
  <c r="G286" i="8" s="1"/>
  <c r="H286" i="8" s="1"/>
  <c r="I286" i="8" s="1"/>
  <c r="B288" i="8"/>
  <c r="B288" i="9" s="1"/>
  <c r="D287" i="8"/>
  <c r="E287" i="8" s="1"/>
  <c r="C287" i="8"/>
  <c r="A287" i="8" s="1"/>
  <c r="A287" i="9" s="1"/>
  <c r="B287" i="9"/>
  <c r="E287" i="9" s="1"/>
  <c r="H285" i="8"/>
  <c r="I285" i="8" s="1"/>
  <c r="G285" i="9"/>
  <c r="H285" i="9" s="1"/>
  <c r="C287" i="9" l="1"/>
  <c r="D287" i="9" s="1"/>
  <c r="F287" i="9" s="1"/>
  <c r="C288" i="8"/>
  <c r="A288" i="8" s="1"/>
  <c r="A288" i="9" s="1"/>
  <c r="C288" i="9" s="1"/>
  <c r="D288" i="9" s="1"/>
  <c r="F287" i="8"/>
  <c r="G287" i="8" s="1"/>
  <c r="B289" i="8"/>
  <c r="C289" i="8" s="1"/>
  <c r="A289" i="8" s="1"/>
  <c r="A289" i="9" s="1"/>
  <c r="D288" i="8"/>
  <c r="E288" i="8" s="1"/>
  <c r="G286" i="9"/>
  <c r="H286" i="9" s="1"/>
  <c r="E288" i="9"/>
  <c r="F288" i="8" l="1"/>
  <c r="G288" i="8" s="1"/>
  <c r="B290" i="8"/>
  <c r="B290" i="9" s="1"/>
  <c r="D289" i="8"/>
  <c r="E289" i="8" s="1"/>
  <c r="B289" i="9"/>
  <c r="C289" i="9" s="1"/>
  <c r="D289" i="9" s="1"/>
  <c r="H287" i="8"/>
  <c r="I287" i="8" s="1"/>
  <c r="G287" i="9"/>
  <c r="H287" i="9" s="1"/>
  <c r="F288" i="9"/>
  <c r="C290" i="8" l="1"/>
  <c r="A290" i="8" s="1"/>
  <c r="A290" i="9" s="1"/>
  <c r="C290" i="9" s="1"/>
  <c r="D290" i="9" s="1"/>
  <c r="E289" i="9"/>
  <c r="F289" i="9" s="1"/>
  <c r="F289" i="8"/>
  <c r="G289" i="8" s="1"/>
  <c r="H289" i="8" s="1"/>
  <c r="I289" i="8" s="1"/>
  <c r="B291" i="8"/>
  <c r="B291" i="9" s="1"/>
  <c r="D290" i="8"/>
  <c r="E290" i="8" s="1"/>
  <c r="H288" i="8"/>
  <c r="I288" i="8" s="1"/>
  <c r="G288" i="9"/>
  <c r="H288" i="9" s="1"/>
  <c r="E290" i="9"/>
  <c r="C291" i="8" l="1"/>
  <c r="A291" i="8" s="1"/>
  <c r="A291" i="9" s="1"/>
  <c r="C291" i="9" s="1"/>
  <c r="D291" i="9" s="1"/>
  <c r="F290" i="8"/>
  <c r="G290" i="8" s="1"/>
  <c r="B292" i="8"/>
  <c r="C292" i="8" s="1"/>
  <c r="A292" i="8" s="1"/>
  <c r="A292" i="9" s="1"/>
  <c r="D291" i="8"/>
  <c r="E291" i="8" s="1"/>
  <c r="G289" i="9"/>
  <c r="H289" i="9" s="1"/>
  <c r="F290" i="9"/>
  <c r="E291" i="9"/>
  <c r="B292" i="9" l="1"/>
  <c r="F291" i="8"/>
  <c r="G291" i="8" s="1"/>
  <c r="B293" i="8"/>
  <c r="D292" i="8"/>
  <c r="E292" i="8" s="1"/>
  <c r="H290" i="8"/>
  <c r="I290" i="8" s="1"/>
  <c r="G290" i="9"/>
  <c r="H290" i="9" s="1"/>
  <c r="F291" i="9"/>
  <c r="G291" i="9" s="1"/>
  <c r="H291" i="9" s="1"/>
  <c r="C292" i="9"/>
  <c r="D292" i="9" s="1"/>
  <c r="E292" i="9"/>
  <c r="F292" i="8" l="1"/>
  <c r="G292" i="8" s="1"/>
  <c r="B294" i="8"/>
  <c r="D293" i="8"/>
  <c r="E293" i="8" s="1"/>
  <c r="C293" i="8"/>
  <c r="A293" i="8" s="1"/>
  <c r="A293" i="9" s="1"/>
  <c r="B293" i="9"/>
  <c r="E293" i="9" s="1"/>
  <c r="H291" i="8"/>
  <c r="I291" i="8" s="1"/>
  <c r="F292" i="9"/>
  <c r="G292" i="9" s="1"/>
  <c r="C293" i="9" l="1"/>
  <c r="D293" i="9" s="1"/>
  <c r="F293" i="9" s="1"/>
  <c r="F293" i="8"/>
  <c r="G293" i="8" s="1"/>
  <c r="B295" i="8"/>
  <c r="B295" i="9" s="1"/>
  <c r="D294" i="8"/>
  <c r="E294" i="8" s="1"/>
  <c r="B294" i="9"/>
  <c r="E294" i="9" s="1"/>
  <c r="C294" i="8"/>
  <c r="A294" i="8" s="1"/>
  <c r="A294" i="9" s="1"/>
  <c r="H292" i="8"/>
  <c r="I292" i="8" s="1"/>
  <c r="H292" i="9"/>
  <c r="C295" i="8" l="1"/>
  <c r="A295" i="8" s="1"/>
  <c r="A295" i="9" s="1"/>
  <c r="C295" i="9" s="1"/>
  <c r="C294" i="9"/>
  <c r="D294" i="9" s="1"/>
  <c r="F294" i="9" s="1"/>
  <c r="F294" i="8"/>
  <c r="G294" i="8" s="1"/>
  <c r="H294" i="8" s="1"/>
  <c r="I294" i="8" s="1"/>
  <c r="B296" i="8"/>
  <c r="D295" i="8"/>
  <c r="E295" i="8" s="1"/>
  <c r="H293" i="8"/>
  <c r="I293" i="8" s="1"/>
  <c r="G293" i="9"/>
  <c r="H293" i="9" s="1"/>
  <c r="E295" i="9"/>
  <c r="D295" i="9" l="1"/>
  <c r="F295" i="9" s="1"/>
  <c r="F295" i="8"/>
  <c r="G295" i="8" s="1"/>
  <c r="B297" i="8"/>
  <c r="D296" i="8"/>
  <c r="E296" i="8" s="1"/>
  <c r="C296" i="8"/>
  <c r="A296" i="8" s="1"/>
  <c r="A296" i="9" s="1"/>
  <c r="B296" i="9"/>
  <c r="E296" i="9" s="1"/>
  <c r="G294" i="9"/>
  <c r="H294" i="9" s="1"/>
  <c r="B297" i="9"/>
  <c r="C296" i="9" l="1"/>
  <c r="D296" i="9" s="1"/>
  <c r="F296" i="9" s="1"/>
  <c r="F296" i="8"/>
  <c r="G296" i="8" s="1"/>
  <c r="B298" i="8"/>
  <c r="B298" i="9" s="1"/>
  <c r="D297" i="8"/>
  <c r="E297" i="8" s="1"/>
  <c r="C297" i="8"/>
  <c r="A297" i="8" s="1"/>
  <c r="A297" i="9" s="1"/>
  <c r="C297" i="9" s="1"/>
  <c r="D297" i="9" s="1"/>
  <c r="H295" i="8"/>
  <c r="I295" i="8" s="1"/>
  <c r="G295" i="9"/>
  <c r="H295" i="9" s="1"/>
  <c r="E297" i="9"/>
  <c r="C298" i="8" l="1"/>
  <c r="A298" i="8" s="1"/>
  <c r="A298" i="9" s="1"/>
  <c r="C298" i="9" s="1"/>
  <c r="D298" i="9" s="1"/>
  <c r="F297" i="8"/>
  <c r="B299" i="8"/>
  <c r="B299" i="9" s="1"/>
  <c r="D298" i="8"/>
  <c r="E298" i="8" s="1"/>
  <c r="H296" i="8"/>
  <c r="I296" i="8" s="1"/>
  <c r="G296" i="9"/>
  <c r="H296" i="9" s="1"/>
  <c r="F297" i="9"/>
  <c r="E298" i="9"/>
  <c r="G297" i="8"/>
  <c r="F298" i="8" l="1"/>
  <c r="G298" i="8" s="1"/>
  <c r="H298" i="8" s="1"/>
  <c r="I298" i="8" s="1"/>
  <c r="B300" i="8"/>
  <c r="B300" i="9" s="1"/>
  <c r="D299" i="8"/>
  <c r="E299" i="8" s="1"/>
  <c r="C299" i="8"/>
  <c r="A299" i="8" s="1"/>
  <c r="A299" i="9" s="1"/>
  <c r="C299" i="9" s="1"/>
  <c r="D299" i="9" s="1"/>
  <c r="H297" i="8"/>
  <c r="I297" i="8" s="1"/>
  <c r="G297" i="9"/>
  <c r="H297" i="9" s="1"/>
  <c r="F298" i="9"/>
  <c r="E299" i="9"/>
  <c r="C300" i="8" l="1"/>
  <c r="A300" i="8" s="1"/>
  <c r="A300" i="9" s="1"/>
  <c r="F299" i="8"/>
  <c r="G299" i="8" s="1"/>
  <c r="B301" i="8"/>
  <c r="C301" i="8" s="1"/>
  <c r="A301" i="8" s="1"/>
  <c r="A301" i="9" s="1"/>
  <c r="D300" i="8"/>
  <c r="E300" i="8" s="1"/>
  <c r="G298" i="9"/>
  <c r="H298" i="9" s="1"/>
  <c r="F299" i="9"/>
  <c r="C300" i="9"/>
  <c r="D300" i="9" s="1"/>
  <c r="B301" i="9"/>
  <c r="E300" i="9"/>
  <c r="F300" i="8" l="1"/>
  <c r="G300" i="8" s="1"/>
  <c r="B302" i="8"/>
  <c r="B302" i="9" s="1"/>
  <c r="D301" i="8"/>
  <c r="E301" i="8" s="1"/>
  <c r="H299" i="8"/>
  <c r="I299" i="8" s="1"/>
  <c r="G299" i="9"/>
  <c r="H299" i="9" s="1"/>
  <c r="F300" i="9"/>
  <c r="E301" i="9"/>
  <c r="C301" i="9"/>
  <c r="D301" i="9" s="1"/>
  <c r="C302" i="8"/>
  <c r="A302" i="8" s="1"/>
  <c r="A302" i="9" s="1"/>
  <c r="F301" i="8" l="1"/>
  <c r="G301" i="8" s="1"/>
  <c r="B303" i="8"/>
  <c r="D302" i="8"/>
  <c r="E302" i="8" s="1"/>
  <c r="H300" i="8"/>
  <c r="I300" i="8" s="1"/>
  <c r="G300" i="9"/>
  <c r="H300" i="9" s="1"/>
  <c r="F301" i="9"/>
  <c r="C302" i="9"/>
  <c r="D302" i="9" s="1"/>
  <c r="E302" i="9"/>
  <c r="F302" i="8" l="1"/>
  <c r="G302" i="8" s="1"/>
  <c r="H302" i="8" s="1"/>
  <c r="I302" i="8" s="1"/>
  <c r="B304" i="8"/>
  <c r="D303" i="8"/>
  <c r="E303" i="8" s="1"/>
  <c r="B303" i="9"/>
  <c r="E303" i="9" s="1"/>
  <c r="C303" i="8"/>
  <c r="A303" i="8" s="1"/>
  <c r="A303" i="9" s="1"/>
  <c r="H301" i="8"/>
  <c r="I301" i="8" s="1"/>
  <c r="G301" i="9"/>
  <c r="H301" i="9" s="1"/>
  <c r="F302" i="9"/>
  <c r="C303" i="9" l="1"/>
  <c r="D303" i="9" s="1"/>
  <c r="F303" i="9" s="1"/>
  <c r="F303" i="8"/>
  <c r="G303" i="8" s="1"/>
  <c r="B305" i="8"/>
  <c r="D304" i="8"/>
  <c r="E304" i="8" s="1"/>
  <c r="C304" i="8"/>
  <c r="A304" i="8" s="1"/>
  <c r="A304" i="9" s="1"/>
  <c r="B304" i="9"/>
  <c r="E304" i="9" s="1"/>
  <c r="G302" i="9"/>
  <c r="H302" i="9" s="1"/>
  <c r="C304" i="9" l="1"/>
  <c r="D304" i="9"/>
  <c r="F304" i="9" s="1"/>
  <c r="F304" i="8"/>
  <c r="G304" i="8" s="1"/>
  <c r="B306" i="8"/>
  <c r="C306" i="8" s="1"/>
  <c r="A306" i="8" s="1"/>
  <c r="A306" i="9" s="1"/>
  <c r="D305" i="8"/>
  <c r="E305" i="8" s="1"/>
  <c r="C305" i="8"/>
  <c r="A305" i="8" s="1"/>
  <c r="A305" i="9" s="1"/>
  <c r="B305" i="9"/>
  <c r="E305" i="9" s="1"/>
  <c r="H303" i="8"/>
  <c r="I303" i="8" s="1"/>
  <c r="G303" i="9"/>
  <c r="H303" i="9" s="1"/>
  <c r="C305" i="9" l="1"/>
  <c r="D305" i="9" s="1"/>
  <c r="F305" i="9" s="1"/>
  <c r="F305" i="8"/>
  <c r="G305" i="8" s="1"/>
  <c r="B307" i="8"/>
  <c r="B307" i="9" s="1"/>
  <c r="D306" i="8"/>
  <c r="E306" i="8" s="1"/>
  <c r="B306" i="9"/>
  <c r="E306" i="9" s="1"/>
  <c r="H304" i="8"/>
  <c r="I304" i="8" s="1"/>
  <c r="G304" i="9"/>
  <c r="H304" i="9" s="1"/>
  <c r="C307" i="8"/>
  <c r="A307" i="8" s="1"/>
  <c r="A307" i="9" s="1"/>
  <c r="C306" i="9" l="1"/>
  <c r="D306" i="9" s="1"/>
  <c r="F306" i="9" s="1"/>
  <c r="F306" i="8"/>
  <c r="G306" i="8" s="1"/>
  <c r="H306" i="8" s="1"/>
  <c r="I306" i="8" s="1"/>
  <c r="B308" i="8"/>
  <c r="D307" i="8"/>
  <c r="E307" i="8" s="1"/>
  <c r="H305" i="8"/>
  <c r="I305" i="8" s="1"/>
  <c r="G305" i="9"/>
  <c r="H305" i="9" s="1"/>
  <c r="E307" i="9"/>
  <c r="C307" i="9"/>
  <c r="D307" i="9" s="1"/>
  <c r="F307" i="8" l="1"/>
  <c r="G307" i="8" s="1"/>
  <c r="B309" i="8"/>
  <c r="B309" i="9" s="1"/>
  <c r="D308" i="8"/>
  <c r="E308" i="8" s="1"/>
  <c r="C308" i="8"/>
  <c r="A308" i="8" s="1"/>
  <c r="A308" i="9" s="1"/>
  <c r="B308" i="9"/>
  <c r="E308" i="9" s="1"/>
  <c r="G306" i="9"/>
  <c r="H306" i="9" s="1"/>
  <c r="F307" i="9"/>
  <c r="C308" i="9" l="1"/>
  <c r="D308" i="9" s="1"/>
  <c r="F308" i="9" s="1"/>
  <c r="G308" i="9" s="1"/>
  <c r="H308" i="9" s="1"/>
  <c r="F308" i="8"/>
  <c r="G308" i="8" s="1"/>
  <c r="B310" i="8"/>
  <c r="D309" i="8"/>
  <c r="E309" i="8" s="1"/>
  <c r="C309" i="8"/>
  <c r="A309" i="8" s="1"/>
  <c r="A309" i="9" s="1"/>
  <c r="C309" i="9" s="1"/>
  <c r="D309" i="9" s="1"/>
  <c r="H307" i="8"/>
  <c r="I307" i="8" s="1"/>
  <c r="G307" i="9"/>
  <c r="H307" i="9" s="1"/>
  <c r="E309" i="9"/>
  <c r="F309" i="8" l="1"/>
  <c r="G309" i="8" s="1"/>
  <c r="H309" i="8" s="1"/>
  <c r="I309" i="8" s="1"/>
  <c r="B311" i="8"/>
  <c r="B311" i="9" s="1"/>
  <c r="D310" i="8"/>
  <c r="E310" i="8" s="1"/>
  <c r="C310" i="8"/>
  <c r="A310" i="8" s="1"/>
  <c r="A310" i="9" s="1"/>
  <c r="B310" i="9"/>
  <c r="E310" i="9" s="1"/>
  <c r="H308" i="8"/>
  <c r="I308" i="8" s="1"/>
  <c r="F309" i="9"/>
  <c r="C310" i="9" l="1"/>
  <c r="D310" i="9" s="1"/>
  <c r="F310" i="9" s="1"/>
  <c r="F310" i="8"/>
  <c r="G310" i="8" s="1"/>
  <c r="B312" i="8"/>
  <c r="D311" i="8"/>
  <c r="E311" i="8" s="1"/>
  <c r="C311" i="8"/>
  <c r="A311" i="8" s="1"/>
  <c r="A311" i="9" s="1"/>
  <c r="C311" i="9" s="1"/>
  <c r="G309" i="9"/>
  <c r="H309" i="9" s="1"/>
  <c r="E311" i="9"/>
  <c r="D311" i="9" l="1"/>
  <c r="F311" i="9" s="1"/>
  <c r="G311" i="9" s="1"/>
  <c r="H311" i="9" s="1"/>
  <c r="F311" i="8"/>
  <c r="G311" i="8" s="1"/>
  <c r="H311" i="8" s="1"/>
  <c r="I311" i="8" s="1"/>
  <c r="B313" i="8"/>
  <c r="C313" i="8" s="1"/>
  <c r="A313" i="8" s="1"/>
  <c r="A313" i="9" s="1"/>
  <c r="D312" i="8"/>
  <c r="E312" i="8" s="1"/>
  <c r="C312" i="8"/>
  <c r="A312" i="8" s="1"/>
  <c r="A312" i="9" s="1"/>
  <c r="B312" i="9"/>
  <c r="E312" i="9" s="1"/>
  <c r="H310" i="8"/>
  <c r="I310" i="8" s="1"/>
  <c r="G310" i="9"/>
  <c r="H310" i="9" s="1"/>
  <c r="B313" i="9"/>
  <c r="C312" i="9" l="1"/>
  <c r="D312" i="9" s="1"/>
  <c r="F312" i="9" s="1"/>
  <c r="F312" i="8"/>
  <c r="G312" i="8" s="1"/>
  <c r="B314" i="8"/>
  <c r="C314" i="8" s="1"/>
  <c r="A314" i="8" s="1"/>
  <c r="A314" i="9" s="1"/>
  <c r="D313" i="8"/>
  <c r="E313" i="8" s="1"/>
  <c r="E313" i="9"/>
  <c r="C313" i="9"/>
  <c r="D313" i="9" s="1"/>
  <c r="F313" i="8" l="1"/>
  <c r="G313" i="8" s="1"/>
  <c r="B315" i="8"/>
  <c r="D314" i="8"/>
  <c r="E314" i="8" s="1"/>
  <c r="B314" i="9"/>
  <c r="E314" i="9" s="1"/>
  <c r="H312" i="8"/>
  <c r="I312" i="8" s="1"/>
  <c r="G312" i="9"/>
  <c r="H312" i="9" s="1"/>
  <c r="F313" i="9"/>
  <c r="G313" i="9" s="1"/>
  <c r="H313" i="9" s="1"/>
  <c r="C314" i="9"/>
  <c r="D314" i="9" s="1"/>
  <c r="F314" i="8" l="1"/>
  <c r="G314" i="8" s="1"/>
  <c r="H314" i="8" s="1"/>
  <c r="I314" i="8" s="1"/>
  <c r="B316" i="8"/>
  <c r="D315" i="8"/>
  <c r="E315" i="8" s="1"/>
  <c r="C315" i="8"/>
  <c r="A315" i="8" s="1"/>
  <c r="A315" i="9" s="1"/>
  <c r="B315" i="9"/>
  <c r="E315" i="9" s="1"/>
  <c r="H313" i="8"/>
  <c r="I313" i="8" s="1"/>
  <c r="F314" i="9"/>
  <c r="C315" i="9" l="1"/>
  <c r="D315" i="9" s="1"/>
  <c r="F315" i="9" s="1"/>
  <c r="F315" i="8"/>
  <c r="G315" i="8" s="1"/>
  <c r="B317" i="8"/>
  <c r="D316" i="8"/>
  <c r="E316" i="8" s="1"/>
  <c r="C316" i="8"/>
  <c r="A316" i="8" s="1"/>
  <c r="A316" i="9" s="1"/>
  <c r="B316" i="9"/>
  <c r="E316" i="9" s="1"/>
  <c r="G314" i="9"/>
  <c r="H314" i="9" s="1"/>
  <c r="C316" i="9" l="1"/>
  <c r="D316" i="9" s="1"/>
  <c r="F316" i="9" s="1"/>
  <c r="F316" i="8"/>
  <c r="G316" i="8" s="1"/>
  <c r="B318" i="8"/>
  <c r="B318" i="9" s="1"/>
  <c r="D317" i="8"/>
  <c r="E317" i="8" s="1"/>
  <c r="C317" i="8"/>
  <c r="A317" i="8" s="1"/>
  <c r="A317" i="9" s="1"/>
  <c r="B317" i="9"/>
  <c r="E317" i="9" s="1"/>
  <c r="H315" i="8"/>
  <c r="I315" i="8" s="1"/>
  <c r="G315" i="9"/>
  <c r="H315" i="9" s="1"/>
  <c r="C317" i="9" l="1"/>
  <c r="D317" i="9" s="1"/>
  <c r="F317" i="9" s="1"/>
  <c r="C318" i="8"/>
  <c r="A318" i="8" s="1"/>
  <c r="A318" i="9" s="1"/>
  <c r="C318" i="9" s="1"/>
  <c r="F317" i="8"/>
  <c r="G317" i="8" s="1"/>
  <c r="H317" i="8" s="1"/>
  <c r="I317" i="8" s="1"/>
  <c r="B319" i="8"/>
  <c r="B319" i="9" s="1"/>
  <c r="D318" i="8"/>
  <c r="E318" i="8" s="1"/>
  <c r="H316" i="8"/>
  <c r="I316" i="8" s="1"/>
  <c r="G316" i="9"/>
  <c r="H316" i="9" s="1"/>
  <c r="E318" i="9"/>
  <c r="D318" i="9" l="1"/>
  <c r="F318" i="9" s="1"/>
  <c r="F318" i="8"/>
  <c r="G318" i="8" s="1"/>
  <c r="B320" i="8"/>
  <c r="D319" i="8"/>
  <c r="E319" i="8" s="1"/>
  <c r="C319" i="8"/>
  <c r="A319" i="8" s="1"/>
  <c r="A319" i="9" s="1"/>
  <c r="C319" i="9" s="1"/>
  <c r="D319" i="9" s="1"/>
  <c r="G317" i="9"/>
  <c r="H317" i="9" s="1"/>
  <c r="E319" i="9"/>
  <c r="F319" i="8" l="1"/>
  <c r="G319" i="8" s="1"/>
  <c r="H319" i="8" s="1"/>
  <c r="I319" i="8" s="1"/>
  <c r="B321" i="8"/>
  <c r="C321" i="8" s="1"/>
  <c r="A321" i="8" s="1"/>
  <c r="A321" i="9" s="1"/>
  <c r="D320" i="8"/>
  <c r="E320" i="8" s="1"/>
  <c r="C320" i="8"/>
  <c r="A320" i="8" s="1"/>
  <c r="A320" i="9" s="1"/>
  <c r="B320" i="9"/>
  <c r="E320" i="9" s="1"/>
  <c r="H318" i="8"/>
  <c r="I318" i="8" s="1"/>
  <c r="G318" i="9"/>
  <c r="H318" i="9" s="1"/>
  <c r="F319" i="9"/>
  <c r="B321" i="9"/>
  <c r="C320" i="9" l="1"/>
  <c r="D320" i="9" s="1"/>
  <c r="F320" i="9" s="1"/>
  <c r="F320" i="8"/>
  <c r="G320" i="8" s="1"/>
  <c r="B322" i="8"/>
  <c r="C322" i="8" s="1"/>
  <c r="A322" i="8" s="1"/>
  <c r="A322" i="9" s="1"/>
  <c r="D321" i="8"/>
  <c r="E321" i="8" s="1"/>
  <c r="G319" i="9"/>
  <c r="H319" i="9" s="1"/>
  <c r="C321" i="9"/>
  <c r="D321" i="9" s="1"/>
  <c r="B322" i="9"/>
  <c r="E321" i="9"/>
  <c r="F321" i="8" l="1"/>
  <c r="G321" i="8" s="1"/>
  <c r="B323" i="8"/>
  <c r="B323" i="9" s="1"/>
  <c r="D322" i="8"/>
  <c r="E322" i="8" s="1"/>
  <c r="H320" i="8"/>
  <c r="I320" i="8" s="1"/>
  <c r="G320" i="9"/>
  <c r="H320" i="9" s="1"/>
  <c r="F321" i="9"/>
  <c r="G321" i="9" s="1"/>
  <c r="H321" i="9" s="1"/>
  <c r="E322" i="9"/>
  <c r="C322" i="9"/>
  <c r="D322" i="9" s="1"/>
  <c r="F322" i="8" l="1"/>
  <c r="G322" i="8" s="1"/>
  <c r="H322" i="8" s="1"/>
  <c r="I322" i="8" s="1"/>
  <c r="B324" i="8"/>
  <c r="D323" i="8"/>
  <c r="E323" i="8" s="1"/>
  <c r="C323" i="8"/>
  <c r="A323" i="8" s="1"/>
  <c r="A323" i="9" s="1"/>
  <c r="C323" i="9" s="1"/>
  <c r="D323" i="9" s="1"/>
  <c r="H321" i="8"/>
  <c r="I321" i="8" s="1"/>
  <c r="F322" i="9"/>
  <c r="E323" i="9"/>
  <c r="F323" i="8" l="1"/>
  <c r="G323" i="8" s="1"/>
  <c r="B325" i="8"/>
  <c r="D324" i="8"/>
  <c r="E324" i="8" s="1"/>
  <c r="C324" i="8"/>
  <c r="A324" i="8" s="1"/>
  <c r="A324" i="9" s="1"/>
  <c r="B324" i="9"/>
  <c r="E324" i="9" s="1"/>
  <c r="G322" i="9"/>
  <c r="H322" i="9" s="1"/>
  <c r="F323" i="9"/>
  <c r="C324" i="9" l="1"/>
  <c r="D324" i="9" s="1"/>
  <c r="F324" i="9" s="1"/>
  <c r="F324" i="8"/>
  <c r="G324" i="8" s="1"/>
  <c r="B326" i="8"/>
  <c r="D325" i="8"/>
  <c r="E325" i="8" s="1"/>
  <c r="C325" i="8"/>
  <c r="A325" i="8" s="1"/>
  <c r="A325" i="9" s="1"/>
  <c r="B325" i="9"/>
  <c r="E325" i="9" s="1"/>
  <c r="H323" i="8"/>
  <c r="I323" i="8" s="1"/>
  <c r="G323" i="9"/>
  <c r="H323" i="9" s="1"/>
  <c r="C325" i="9" l="1"/>
  <c r="D325" i="9" s="1"/>
  <c r="F325" i="9" s="1"/>
  <c r="F325" i="8"/>
  <c r="G325" i="8" s="1"/>
  <c r="B327" i="8"/>
  <c r="B327" i="9" s="1"/>
  <c r="D326" i="8"/>
  <c r="E326" i="8" s="1"/>
  <c r="B326" i="9"/>
  <c r="E326" i="9" s="1"/>
  <c r="C326" i="8"/>
  <c r="A326" i="8" s="1"/>
  <c r="A326" i="9" s="1"/>
  <c r="H324" i="8"/>
  <c r="I324" i="8" s="1"/>
  <c r="G324" i="9"/>
  <c r="H324" i="9" s="1"/>
  <c r="C327" i="8" l="1"/>
  <c r="A327" i="8" s="1"/>
  <c r="A327" i="9" s="1"/>
  <c r="C327" i="9" s="1"/>
  <c r="D327" i="9" s="1"/>
  <c r="C326" i="9"/>
  <c r="D326" i="9" s="1"/>
  <c r="F326" i="9" s="1"/>
  <c r="F326" i="8"/>
  <c r="G326" i="8" s="1"/>
  <c r="H326" i="8" s="1"/>
  <c r="I326" i="8" s="1"/>
  <c r="B328" i="8"/>
  <c r="D327" i="8"/>
  <c r="E327" i="8" s="1"/>
  <c r="H325" i="8"/>
  <c r="I325" i="8" s="1"/>
  <c r="G325" i="9"/>
  <c r="H325" i="9" s="1"/>
  <c r="E327" i="9"/>
  <c r="F327" i="8" l="1"/>
  <c r="G327" i="8" s="1"/>
  <c r="B329" i="8"/>
  <c r="B329" i="9" s="1"/>
  <c r="D328" i="8"/>
  <c r="E328" i="8" s="1"/>
  <c r="C328" i="8"/>
  <c r="A328" i="8" s="1"/>
  <c r="A328" i="9" s="1"/>
  <c r="B328" i="9"/>
  <c r="E328" i="9" s="1"/>
  <c r="G326" i="9"/>
  <c r="H326" i="9" s="1"/>
  <c r="F327" i="9"/>
  <c r="C329" i="8" l="1"/>
  <c r="A329" i="8" s="1"/>
  <c r="A329" i="9" s="1"/>
  <c r="C329" i="9" s="1"/>
  <c r="D329" i="9" s="1"/>
  <c r="C328" i="9"/>
  <c r="D328" i="9" s="1"/>
  <c r="F328" i="9" s="1"/>
  <c r="F328" i="8"/>
  <c r="G328" i="8" s="1"/>
  <c r="B330" i="8"/>
  <c r="B330" i="9" s="1"/>
  <c r="D329" i="8"/>
  <c r="E329" i="8" s="1"/>
  <c r="H327" i="8"/>
  <c r="I327" i="8" s="1"/>
  <c r="G327" i="9"/>
  <c r="H327" i="9" s="1"/>
  <c r="E329" i="9"/>
  <c r="C330" i="8" l="1"/>
  <c r="A330" i="8" s="1"/>
  <c r="A330" i="9" s="1"/>
  <c r="C330" i="9" s="1"/>
  <c r="D330" i="9" s="1"/>
  <c r="F329" i="8"/>
  <c r="G329" i="8" s="1"/>
  <c r="H329" i="8" s="1"/>
  <c r="I329" i="8" s="1"/>
  <c r="B331" i="8"/>
  <c r="B331" i="9" s="1"/>
  <c r="D330" i="8"/>
  <c r="E330" i="8" s="1"/>
  <c r="H328" i="8"/>
  <c r="I328" i="8" s="1"/>
  <c r="G328" i="9"/>
  <c r="H328" i="9" s="1"/>
  <c r="F329" i="9"/>
  <c r="E330" i="9"/>
  <c r="C331" i="8" l="1"/>
  <c r="A331" i="8" s="1"/>
  <c r="A331" i="9" s="1"/>
  <c r="F330" i="8"/>
  <c r="G330" i="8" s="1"/>
  <c r="B332" i="8"/>
  <c r="C332" i="8" s="1"/>
  <c r="A332" i="8" s="1"/>
  <c r="A332" i="9" s="1"/>
  <c r="D331" i="8"/>
  <c r="E331" i="8" s="1"/>
  <c r="G329" i="9"/>
  <c r="H329" i="9" s="1"/>
  <c r="F330" i="9"/>
  <c r="E331" i="9"/>
  <c r="B332" i="9"/>
  <c r="C331" i="9"/>
  <c r="D331" i="9" s="1"/>
  <c r="F331" i="8" l="1"/>
  <c r="G331" i="8" s="1"/>
  <c r="H331" i="8" s="1"/>
  <c r="I331" i="8" s="1"/>
  <c r="B333" i="8"/>
  <c r="D332" i="8"/>
  <c r="E332" i="8" s="1"/>
  <c r="H330" i="8"/>
  <c r="I330" i="8" s="1"/>
  <c r="G330" i="9"/>
  <c r="H330" i="9" s="1"/>
  <c r="F331" i="9"/>
  <c r="E332" i="9"/>
  <c r="C332" i="9"/>
  <c r="D332" i="9" s="1"/>
  <c r="F332" i="8" l="1"/>
  <c r="G332" i="8" s="1"/>
  <c r="B334" i="8"/>
  <c r="B334" i="9" s="1"/>
  <c r="D333" i="8"/>
  <c r="E333" i="8" s="1"/>
  <c r="C333" i="8"/>
  <c r="A333" i="8" s="1"/>
  <c r="A333" i="9" s="1"/>
  <c r="B333" i="9"/>
  <c r="E333" i="9" s="1"/>
  <c r="G331" i="9"/>
  <c r="H331" i="9" s="1"/>
  <c r="F332" i="9"/>
  <c r="C333" i="9" l="1"/>
  <c r="D333" i="9" s="1"/>
  <c r="F333" i="9" s="1"/>
  <c r="F333" i="8"/>
  <c r="G333" i="8" s="1"/>
  <c r="B335" i="8"/>
  <c r="C335" i="8" s="1"/>
  <c r="A335" i="8" s="1"/>
  <c r="A335" i="9" s="1"/>
  <c r="D334" i="8"/>
  <c r="E334" i="8" s="1"/>
  <c r="C334" i="8"/>
  <c r="A334" i="8" s="1"/>
  <c r="A334" i="9" s="1"/>
  <c r="C334" i="9" s="1"/>
  <c r="H332" i="8"/>
  <c r="I332" i="8" s="1"/>
  <c r="G332" i="9"/>
  <c r="H332" i="9" s="1"/>
  <c r="B335" i="9"/>
  <c r="E334" i="9"/>
  <c r="D334" i="9" l="1"/>
  <c r="F334" i="9" s="1"/>
  <c r="F334" i="8"/>
  <c r="G334" i="8" s="1"/>
  <c r="H334" i="8" s="1"/>
  <c r="I334" i="8" s="1"/>
  <c r="B336" i="8"/>
  <c r="D335" i="8"/>
  <c r="E335" i="8" s="1"/>
  <c r="H333" i="8"/>
  <c r="I333" i="8" s="1"/>
  <c r="G333" i="9"/>
  <c r="H333" i="9" s="1"/>
  <c r="E335" i="9"/>
  <c r="C335" i="9"/>
  <c r="D335" i="9" s="1"/>
  <c r="F335" i="8" l="1"/>
  <c r="G335" i="8" s="1"/>
  <c r="B337" i="8"/>
  <c r="C337" i="8" s="1"/>
  <c r="A337" i="8" s="1"/>
  <c r="A337" i="9" s="1"/>
  <c r="D336" i="8"/>
  <c r="E336" i="8" s="1"/>
  <c r="C336" i="8"/>
  <c r="A336" i="8" s="1"/>
  <c r="A336" i="9" s="1"/>
  <c r="B336" i="9"/>
  <c r="E336" i="9" s="1"/>
  <c r="G334" i="9"/>
  <c r="H334" i="9" s="1"/>
  <c r="F335" i="9"/>
  <c r="B337" i="9"/>
  <c r="C336" i="9" l="1"/>
  <c r="D336" i="9" s="1"/>
  <c r="F336" i="9" s="1"/>
  <c r="F336" i="8"/>
  <c r="B338" i="8"/>
  <c r="C338" i="8" s="1"/>
  <c r="A338" i="8" s="1"/>
  <c r="A338" i="9" s="1"/>
  <c r="D337" i="8"/>
  <c r="E337" i="8" s="1"/>
  <c r="H335" i="8"/>
  <c r="I335" i="8" s="1"/>
  <c r="G335" i="9"/>
  <c r="H335" i="9" s="1"/>
  <c r="E337" i="9"/>
  <c r="C337" i="9"/>
  <c r="G336" i="8"/>
  <c r="D337" i="9" l="1"/>
  <c r="F337" i="9" s="1"/>
  <c r="F337" i="8"/>
  <c r="G337" i="8" s="1"/>
  <c r="H337" i="8" s="1"/>
  <c r="I337" i="8" s="1"/>
  <c r="B339" i="8"/>
  <c r="C339" i="8" s="1"/>
  <c r="A339" i="8" s="1"/>
  <c r="A339" i="9" s="1"/>
  <c r="D338" i="8"/>
  <c r="E338" i="8" s="1"/>
  <c r="B338" i="9"/>
  <c r="E338" i="9" s="1"/>
  <c r="H336" i="8"/>
  <c r="I336" i="8" s="1"/>
  <c r="G336" i="9"/>
  <c r="H336" i="9" s="1"/>
  <c r="B339" i="9" l="1"/>
  <c r="C338" i="9"/>
  <c r="D338" i="9" s="1"/>
  <c r="F338" i="9" s="1"/>
  <c r="G338" i="9" s="1"/>
  <c r="H338" i="9" s="1"/>
  <c r="F338" i="8"/>
  <c r="G338" i="8" s="1"/>
  <c r="B340" i="8"/>
  <c r="B340" i="9" s="1"/>
  <c r="D339" i="8"/>
  <c r="E339" i="8" s="1"/>
  <c r="G337" i="9"/>
  <c r="H337" i="9" s="1"/>
  <c r="C339" i="9"/>
  <c r="E339" i="9"/>
  <c r="D339" i="9" l="1"/>
  <c r="F339" i="9" s="1"/>
  <c r="G339" i="9" s="1"/>
  <c r="C340" i="8"/>
  <c r="A340" i="8" s="1"/>
  <c r="A340" i="9" s="1"/>
  <c r="C340" i="9" s="1"/>
  <c r="D340" i="9" s="1"/>
  <c r="F339" i="8"/>
  <c r="G339" i="8" s="1"/>
  <c r="H339" i="8" s="1"/>
  <c r="I339" i="8" s="1"/>
  <c r="B341" i="8"/>
  <c r="B341" i="9" s="1"/>
  <c r="D340" i="8"/>
  <c r="E340" i="8" s="1"/>
  <c r="H338" i="8"/>
  <c r="I338" i="8" s="1"/>
  <c r="E340" i="9"/>
  <c r="C341" i="8" l="1"/>
  <c r="A341" i="8" s="1"/>
  <c r="A341" i="9" s="1"/>
  <c r="C341" i="9" s="1"/>
  <c r="D341" i="9" s="1"/>
  <c r="F340" i="8"/>
  <c r="G340" i="8" s="1"/>
  <c r="B342" i="8"/>
  <c r="C342" i="8" s="1"/>
  <c r="A342" i="8" s="1"/>
  <c r="A342" i="9" s="1"/>
  <c r="D341" i="8"/>
  <c r="E341" i="8" s="1"/>
  <c r="H339" i="9"/>
  <c r="F340" i="9"/>
  <c r="E341" i="9"/>
  <c r="B342" i="9" l="1"/>
  <c r="F341" i="8"/>
  <c r="G341" i="8" s="1"/>
  <c r="B343" i="8"/>
  <c r="B343" i="9" s="1"/>
  <c r="D342" i="8"/>
  <c r="E342" i="8" s="1"/>
  <c r="H340" i="8"/>
  <c r="I340" i="8" s="1"/>
  <c r="G340" i="9"/>
  <c r="H340" i="9" s="1"/>
  <c r="F341" i="9"/>
  <c r="C342" i="9"/>
  <c r="D342" i="9" s="1"/>
  <c r="E342" i="9"/>
  <c r="C343" i="8"/>
  <c r="A343" i="8" s="1"/>
  <c r="A343" i="9" s="1"/>
  <c r="F342" i="8" l="1"/>
  <c r="G342" i="8" s="1"/>
  <c r="H342" i="8" s="1"/>
  <c r="I342" i="8" s="1"/>
  <c r="B344" i="8"/>
  <c r="B344" i="9" s="1"/>
  <c r="D343" i="8"/>
  <c r="E343" i="8" s="1"/>
  <c r="H341" i="8"/>
  <c r="I341" i="8" s="1"/>
  <c r="G341" i="9"/>
  <c r="H341" i="9" s="1"/>
  <c r="F342" i="9"/>
  <c r="E343" i="9"/>
  <c r="C343" i="9"/>
  <c r="D343" i="9" s="1"/>
  <c r="C344" i="8" l="1"/>
  <c r="A344" i="8" s="1"/>
  <c r="A344" i="9" s="1"/>
  <c r="F343" i="8"/>
  <c r="G343" i="8" s="1"/>
  <c r="B345" i="8"/>
  <c r="C345" i="8" s="1"/>
  <c r="A345" i="8" s="1"/>
  <c r="A345" i="9" s="1"/>
  <c r="D344" i="8"/>
  <c r="E344" i="8" s="1"/>
  <c r="G342" i="9"/>
  <c r="H342" i="9" s="1"/>
  <c r="F343" i="9"/>
  <c r="C344" i="9"/>
  <c r="D344" i="9" s="1"/>
  <c r="E344" i="9"/>
  <c r="F344" i="8" l="1"/>
  <c r="G344" i="8" s="1"/>
  <c r="B346" i="8"/>
  <c r="B346" i="9" s="1"/>
  <c r="D345" i="8"/>
  <c r="E345" i="8" s="1"/>
  <c r="B345" i="9"/>
  <c r="E345" i="9" s="1"/>
  <c r="H343" i="8"/>
  <c r="I343" i="8" s="1"/>
  <c r="G343" i="9"/>
  <c r="H343" i="9" s="1"/>
  <c r="F344" i="9"/>
  <c r="C345" i="9" l="1"/>
  <c r="D345" i="9" s="1"/>
  <c r="F345" i="9" s="1"/>
  <c r="C346" i="8"/>
  <c r="A346" i="8" s="1"/>
  <c r="A346" i="9" s="1"/>
  <c r="F345" i="8"/>
  <c r="G345" i="8" s="1"/>
  <c r="H345" i="8" s="1"/>
  <c r="I345" i="8" s="1"/>
  <c r="B347" i="8"/>
  <c r="B347" i="9" s="1"/>
  <c r="D346" i="8"/>
  <c r="E346" i="8" s="1"/>
  <c r="H344" i="8"/>
  <c r="I344" i="8" s="1"/>
  <c r="G344" i="9"/>
  <c r="H344" i="9" s="1"/>
  <c r="E346" i="9"/>
  <c r="C346" i="9"/>
  <c r="D346" i="9" s="1"/>
  <c r="F346" i="8" l="1"/>
  <c r="G346" i="8" s="1"/>
  <c r="B348" i="8"/>
  <c r="C348" i="8" s="1"/>
  <c r="A348" i="8" s="1"/>
  <c r="A348" i="9" s="1"/>
  <c r="D347" i="8"/>
  <c r="E347" i="8" s="1"/>
  <c r="C347" i="8"/>
  <c r="A347" i="8" s="1"/>
  <c r="A347" i="9" s="1"/>
  <c r="C347" i="9" s="1"/>
  <c r="D347" i="9" s="1"/>
  <c r="G345" i="9"/>
  <c r="H345" i="9" s="1"/>
  <c r="F346" i="9"/>
  <c r="E347" i="9"/>
  <c r="F347" i="8" l="1"/>
  <c r="G347" i="8" s="1"/>
  <c r="H347" i="8" s="1"/>
  <c r="I347" i="8" s="1"/>
  <c r="B349" i="8"/>
  <c r="D348" i="8"/>
  <c r="E348" i="8" s="1"/>
  <c r="B348" i="9"/>
  <c r="C348" i="9" s="1"/>
  <c r="D348" i="9" s="1"/>
  <c r="H346" i="8"/>
  <c r="I346" i="8" s="1"/>
  <c r="G346" i="9"/>
  <c r="H346" i="9" s="1"/>
  <c r="F347" i="9"/>
  <c r="E348" i="9" l="1"/>
  <c r="F348" i="9" s="1"/>
  <c r="G348" i="9" s="1"/>
  <c r="H348" i="9" s="1"/>
  <c r="F348" i="8"/>
  <c r="G348" i="8" s="1"/>
  <c r="B350" i="8"/>
  <c r="C350" i="8" s="1"/>
  <c r="A350" i="8" s="1"/>
  <c r="A350" i="9" s="1"/>
  <c r="D349" i="8"/>
  <c r="E349" i="8" s="1"/>
  <c r="B349" i="9"/>
  <c r="E349" i="9" s="1"/>
  <c r="C349" i="8"/>
  <c r="A349" i="8" s="1"/>
  <c r="A349" i="9" s="1"/>
  <c r="C349" i="9" s="1"/>
  <c r="D349" i="9" s="1"/>
  <c r="G347" i="9"/>
  <c r="H347" i="9" s="1"/>
  <c r="B350" i="9" l="1"/>
  <c r="E350" i="9" s="1"/>
  <c r="F349" i="8"/>
  <c r="G349" i="8" s="1"/>
  <c r="B351" i="8"/>
  <c r="C351" i="8" s="1"/>
  <c r="A351" i="8" s="1"/>
  <c r="A351" i="9" s="1"/>
  <c r="D350" i="8"/>
  <c r="E350" i="8" s="1"/>
  <c r="H348" i="8"/>
  <c r="I348" i="8" s="1"/>
  <c r="F349" i="9"/>
  <c r="G349" i="9" s="1"/>
  <c r="H349" i="9" s="1"/>
  <c r="C350" i="9" l="1"/>
  <c r="D350" i="9" s="1"/>
  <c r="F350" i="9" s="1"/>
  <c r="B351" i="9"/>
  <c r="C351" i="9" s="1"/>
  <c r="F350" i="8"/>
  <c r="G350" i="8" s="1"/>
  <c r="H350" i="8" s="1"/>
  <c r="I350" i="8" s="1"/>
  <c r="B352" i="8"/>
  <c r="B352" i="9" s="1"/>
  <c r="D351" i="8"/>
  <c r="E351" i="8" s="1"/>
  <c r="H349" i="8"/>
  <c r="I349" i="8" s="1"/>
  <c r="D351" i="9" l="1"/>
  <c r="E351" i="9"/>
  <c r="C352" i="8"/>
  <c r="A352" i="8" s="1"/>
  <c r="A352" i="9" s="1"/>
  <c r="C352" i="9" s="1"/>
  <c r="D352" i="9" s="1"/>
  <c r="F351" i="8"/>
  <c r="G351" i="8" s="1"/>
  <c r="B353" i="8"/>
  <c r="B353" i="9" s="1"/>
  <c r="D352" i="8"/>
  <c r="E352" i="8" s="1"/>
  <c r="G350" i="9"/>
  <c r="H350" i="9" s="1"/>
  <c r="E352" i="9"/>
  <c r="F351" i="9" l="1"/>
  <c r="G351" i="9" s="1"/>
  <c r="H351" i="9" s="1"/>
  <c r="C353" i="8"/>
  <c r="A353" i="8" s="1"/>
  <c r="A353" i="9" s="1"/>
  <c r="C353" i="9" s="1"/>
  <c r="D353" i="9" s="1"/>
  <c r="F352" i="8"/>
  <c r="G352" i="8" s="1"/>
  <c r="B354" i="8"/>
  <c r="D353" i="8"/>
  <c r="E353" i="8" s="1"/>
  <c r="H351" i="8"/>
  <c r="I351" i="8" s="1"/>
  <c r="E353" i="9"/>
  <c r="F352" i="9" l="1"/>
  <c r="F353" i="9" s="1"/>
  <c r="F353" i="8"/>
  <c r="G353" i="8" s="1"/>
  <c r="H353" i="8" s="1"/>
  <c r="I353" i="8" s="1"/>
  <c r="B355" i="8"/>
  <c r="B355" i="9" s="1"/>
  <c r="D354" i="8"/>
  <c r="E354" i="8" s="1"/>
  <c r="C354" i="8"/>
  <c r="A354" i="8" s="1"/>
  <c r="A354" i="9" s="1"/>
  <c r="B354" i="9"/>
  <c r="E354" i="9" s="1"/>
  <c r="H352" i="8"/>
  <c r="I352" i="8" s="1"/>
  <c r="G352" i="9" l="1"/>
  <c r="H352" i="9" s="1"/>
  <c r="C355" i="8"/>
  <c r="A355" i="8" s="1"/>
  <c r="A355" i="9" s="1"/>
  <c r="C355" i="9" s="1"/>
  <c r="C354" i="9"/>
  <c r="D354" i="9" s="1"/>
  <c r="F354" i="9" s="1"/>
  <c r="F354" i="8"/>
  <c r="G354" i="8" s="1"/>
  <c r="B356" i="8"/>
  <c r="C356" i="8" s="1"/>
  <c r="A356" i="8" s="1"/>
  <c r="A356" i="9" s="1"/>
  <c r="D355" i="8"/>
  <c r="E355" i="8" s="1"/>
  <c r="F355" i="8" s="1"/>
  <c r="G355" i="8" s="1"/>
  <c r="G353" i="9"/>
  <c r="H353" i="9" s="1"/>
  <c r="E355" i="9"/>
  <c r="D355" i="9" l="1"/>
  <c r="F355" i="9" s="1"/>
  <c r="B357" i="8"/>
  <c r="B357" i="9" s="1"/>
  <c r="D356" i="8"/>
  <c r="E356" i="8" s="1"/>
  <c r="F356" i="8" s="1"/>
  <c r="B356" i="9"/>
  <c r="E356" i="9" s="1"/>
  <c r="H355" i="8"/>
  <c r="I355" i="8" s="1"/>
  <c r="H354" i="8"/>
  <c r="I354" i="8" s="1"/>
  <c r="G354" i="9"/>
  <c r="H354" i="9" s="1"/>
  <c r="C356" i="9"/>
  <c r="C357" i="8"/>
  <c r="A357" i="8" s="1"/>
  <c r="A357" i="9" s="1"/>
  <c r="D356" i="9" l="1"/>
  <c r="F356" i="9" s="1"/>
  <c r="B358" i="8"/>
  <c r="B358" i="9" s="1"/>
  <c r="D357" i="8"/>
  <c r="E357" i="8" s="1"/>
  <c r="F357" i="8" s="1"/>
  <c r="G355" i="9"/>
  <c r="H355" i="9" s="1"/>
  <c r="E357" i="9"/>
  <c r="C357" i="9"/>
  <c r="D357" i="9" s="1"/>
  <c r="G356" i="8"/>
  <c r="C358" i="8" l="1"/>
  <c r="A358" i="8" s="1"/>
  <c r="A358" i="9" s="1"/>
  <c r="C358" i="9" s="1"/>
  <c r="D358" i="9" s="1"/>
  <c r="B359" i="8"/>
  <c r="B359" i="9" s="1"/>
  <c r="D358" i="8"/>
  <c r="E358" i="8" s="1"/>
  <c r="F358" i="8" s="1"/>
  <c r="G358" i="8" s="1"/>
  <c r="H356" i="8"/>
  <c r="I356" i="8" s="1"/>
  <c r="G356" i="9"/>
  <c r="H356" i="9" s="1"/>
  <c r="F357" i="9"/>
  <c r="E358" i="9"/>
  <c r="G357" i="8"/>
  <c r="C359" i="8" l="1"/>
  <c r="A359" i="8" s="1"/>
  <c r="A359" i="9" s="1"/>
  <c r="C359" i="9" s="1"/>
  <c r="B360" i="8"/>
  <c r="C360" i="8" s="1"/>
  <c r="A360" i="8" s="1"/>
  <c r="A360" i="9" s="1"/>
  <c r="D359" i="8"/>
  <c r="E359" i="8" s="1"/>
  <c r="F359" i="8" s="1"/>
  <c r="H358" i="8"/>
  <c r="I358" i="8" s="1"/>
  <c r="H357" i="8"/>
  <c r="I357" i="8" s="1"/>
  <c r="G357" i="9"/>
  <c r="H357" i="9" s="1"/>
  <c r="F358" i="9"/>
  <c r="E359" i="9"/>
  <c r="D359" i="9"/>
  <c r="B360" i="9" l="1"/>
  <c r="E360" i="9" s="1"/>
  <c r="B361" i="8"/>
  <c r="B361" i="9" s="1"/>
  <c r="D360" i="8"/>
  <c r="E360" i="8" s="1"/>
  <c r="F360" i="8" s="1"/>
  <c r="G358" i="9"/>
  <c r="H358" i="9" s="1"/>
  <c r="F359" i="9"/>
  <c r="C360" i="9"/>
  <c r="G359" i="8"/>
  <c r="D360" i="9" l="1"/>
  <c r="F360" i="9" s="1"/>
  <c r="C361" i="8"/>
  <c r="A361" i="8" s="1"/>
  <c r="A361" i="9" s="1"/>
  <c r="C361" i="9" s="1"/>
  <c r="D361" i="9" s="1"/>
  <c r="B362" i="8"/>
  <c r="C362" i="8" s="1"/>
  <c r="A362" i="8" s="1"/>
  <c r="A362" i="9" s="1"/>
  <c r="D361" i="8"/>
  <c r="E361" i="8" s="1"/>
  <c r="F361" i="8" s="1"/>
  <c r="G361" i="8" s="1"/>
  <c r="H359" i="8"/>
  <c r="I359" i="8" s="1"/>
  <c r="G359" i="9"/>
  <c r="H359" i="9" s="1"/>
  <c r="E361" i="9"/>
  <c r="G360" i="8"/>
  <c r="B362" i="9" l="1"/>
  <c r="E362" i="9" s="1"/>
  <c r="B363" i="8"/>
  <c r="B363" i="9" s="1"/>
  <c r="D362" i="8"/>
  <c r="E362" i="8" s="1"/>
  <c r="F362" i="8" s="1"/>
  <c r="H361" i="8"/>
  <c r="I361" i="8" s="1"/>
  <c r="H360" i="8"/>
  <c r="I360" i="8" s="1"/>
  <c r="G360" i="9"/>
  <c r="H360" i="9" s="1"/>
  <c r="F361" i="9"/>
  <c r="C362" i="9" l="1"/>
  <c r="D362" i="9" s="1"/>
  <c r="F362" i="9" s="1"/>
  <c r="C363" i="8"/>
  <c r="A363" i="8" s="1"/>
  <c r="A363" i="9" s="1"/>
  <c r="B364" i="8"/>
  <c r="B364" i="9" s="1"/>
  <c r="D363" i="8"/>
  <c r="E363" i="8" s="1"/>
  <c r="F363" i="8" s="1"/>
  <c r="G361" i="9"/>
  <c r="H361" i="9" s="1"/>
  <c r="C363" i="9"/>
  <c r="D363" i="9" s="1"/>
  <c r="E363" i="9"/>
  <c r="G362" i="8"/>
  <c r="C364" i="8" l="1"/>
  <c r="A364" i="8" s="1"/>
  <c r="A364" i="9" s="1"/>
  <c r="B365" i="8"/>
  <c r="B365" i="9" s="1"/>
  <c r="D364" i="8"/>
  <c r="E364" i="8" s="1"/>
  <c r="F364" i="8" s="1"/>
  <c r="H362" i="8"/>
  <c r="I362" i="8" s="1"/>
  <c r="G362" i="9"/>
  <c r="H362" i="9" s="1"/>
  <c r="F363" i="9"/>
  <c r="E364" i="9"/>
  <c r="C364" i="9"/>
  <c r="D364" i="9" s="1"/>
  <c r="G363" i="8"/>
  <c r="C365" i="8"/>
  <c r="A365" i="8" s="1"/>
  <c r="A365" i="9" s="1"/>
  <c r="B366" i="8" l="1"/>
  <c r="D365" i="8"/>
  <c r="E365" i="8" s="1"/>
  <c r="F365" i="8" s="1"/>
  <c r="G365" i="8" s="1"/>
  <c r="H363" i="8"/>
  <c r="I363" i="8" s="1"/>
  <c r="G363" i="9"/>
  <c r="H363" i="9" s="1"/>
  <c r="F364" i="9"/>
  <c r="B366" i="9"/>
  <c r="E365" i="9"/>
  <c r="C365" i="9"/>
  <c r="D365" i="9" s="1"/>
  <c r="G364" i="8"/>
  <c r="C366" i="8"/>
  <c r="A366" i="8" s="1"/>
  <c r="A366" i="9" s="1"/>
  <c r="B367" i="8" l="1"/>
  <c r="B367" i="9" s="1"/>
  <c r="D366" i="8"/>
  <c r="E366" i="8" s="1"/>
  <c r="F366" i="8" s="1"/>
  <c r="H365" i="8"/>
  <c r="I365" i="8" s="1"/>
  <c r="H364" i="8"/>
  <c r="I364" i="8" s="1"/>
  <c r="G364" i="9"/>
  <c r="H364" i="9" s="1"/>
  <c r="F365" i="9"/>
  <c r="C366" i="9"/>
  <c r="D366" i="9" s="1"/>
  <c r="E366" i="9"/>
  <c r="C367" i="8" l="1"/>
  <c r="A367" i="8" s="1"/>
  <c r="A367" i="9" s="1"/>
  <c r="C367" i="9" s="1"/>
  <c r="D367" i="9" s="1"/>
  <c r="B368" i="8"/>
  <c r="B368" i="9" s="1"/>
  <c r="D367" i="8"/>
  <c r="E367" i="8" s="1"/>
  <c r="F367" i="8" s="1"/>
  <c r="G367" i="8" s="1"/>
  <c r="G365" i="9"/>
  <c r="H365" i="9" s="1"/>
  <c r="F366" i="9"/>
  <c r="E367" i="9"/>
  <c r="G366" i="8"/>
  <c r="C368" i="8" l="1"/>
  <c r="A368" i="8" s="1"/>
  <c r="A368" i="9" s="1"/>
  <c r="C368" i="9" s="1"/>
  <c r="D368" i="9" s="1"/>
  <c r="B369" i="8"/>
  <c r="C369" i="8" s="1"/>
  <c r="A369" i="8" s="1"/>
  <c r="A369" i="9" s="1"/>
  <c r="D368" i="8"/>
  <c r="E368" i="8" s="1"/>
  <c r="F368" i="8" s="1"/>
  <c r="H367" i="8"/>
  <c r="H366" i="8"/>
  <c r="I366" i="8" s="1"/>
  <c r="G366" i="9"/>
  <c r="H366" i="9" s="1"/>
  <c r="F367" i="9"/>
  <c r="E368" i="9"/>
  <c r="I367" i="8"/>
  <c r="B369" i="9" l="1"/>
  <c r="E369" i="9" s="1"/>
  <c r="B370" i="8"/>
  <c r="B370" i="9" s="1"/>
  <c r="D369" i="8"/>
  <c r="E369" i="8" s="1"/>
  <c r="F369" i="8" s="1"/>
  <c r="G367" i="9"/>
  <c r="H367" i="9" s="1"/>
  <c r="F368" i="9"/>
  <c r="C369" i="9"/>
  <c r="D369" i="9" s="1"/>
  <c r="G368" i="8"/>
  <c r="C370" i="8" l="1"/>
  <c r="A370" i="8" s="1"/>
  <c r="A370" i="9" s="1"/>
  <c r="C370" i="9" s="1"/>
  <c r="D370" i="9" s="1"/>
  <c r="B371" i="8"/>
  <c r="C371" i="8" s="1"/>
  <c r="A371" i="8" s="1"/>
  <c r="A371" i="9" s="1"/>
  <c r="D370" i="8"/>
  <c r="E370" i="8" s="1"/>
  <c r="F370" i="8" s="1"/>
  <c r="G370" i="8" s="1"/>
  <c r="H368" i="8"/>
  <c r="I368" i="8" s="1"/>
  <c r="G368" i="9"/>
  <c r="H368" i="9" s="1"/>
  <c r="F369" i="9"/>
  <c r="E370" i="9"/>
  <c r="G369" i="8"/>
  <c r="B371" i="9" l="1"/>
  <c r="E371" i="9" s="1"/>
  <c r="B372" i="8"/>
  <c r="C372" i="8" s="1"/>
  <c r="A372" i="8" s="1"/>
  <c r="A372" i="9" s="1"/>
  <c r="D371" i="8"/>
  <c r="E371" i="8" s="1"/>
  <c r="F371" i="8" s="1"/>
  <c r="H370" i="8"/>
  <c r="I370" i="8" s="1"/>
  <c r="H369" i="8"/>
  <c r="I369" i="8" s="1"/>
  <c r="G369" i="9"/>
  <c r="H369" i="9" s="1"/>
  <c r="F370" i="9"/>
  <c r="C371" i="9" l="1"/>
  <c r="B372" i="9"/>
  <c r="D371" i="9"/>
  <c r="F371" i="9" s="1"/>
  <c r="B373" i="8"/>
  <c r="C373" i="8" s="1"/>
  <c r="A373" i="8" s="1"/>
  <c r="A373" i="9" s="1"/>
  <c r="D372" i="8"/>
  <c r="E372" i="8" s="1"/>
  <c r="F372" i="8" s="1"/>
  <c r="G370" i="9"/>
  <c r="H370" i="9" s="1"/>
  <c r="C372" i="9"/>
  <c r="D372" i="9" s="1"/>
  <c r="E372" i="9"/>
  <c r="G371" i="8"/>
  <c r="B373" i="9" l="1"/>
  <c r="B374" i="8"/>
  <c r="B374" i="9" s="1"/>
  <c r="D373" i="8"/>
  <c r="E373" i="8" s="1"/>
  <c r="F373" i="8" s="1"/>
  <c r="G373" i="8" s="1"/>
  <c r="H371" i="8"/>
  <c r="I371" i="8" s="1"/>
  <c r="G371" i="9"/>
  <c r="H371" i="9" s="1"/>
  <c r="F372" i="9"/>
  <c r="E373" i="9"/>
  <c r="C373" i="9"/>
  <c r="D373" i="9" s="1"/>
  <c r="G372" i="8"/>
  <c r="C374" i="8" l="1"/>
  <c r="A374" i="8" s="1"/>
  <c r="A374" i="9" s="1"/>
  <c r="B375" i="8"/>
  <c r="B375" i="9" s="1"/>
  <c r="D374" i="8"/>
  <c r="E374" i="8" s="1"/>
  <c r="F374" i="8" s="1"/>
  <c r="H373" i="8"/>
  <c r="I373" i="8" s="1"/>
  <c r="H372" i="8"/>
  <c r="I372" i="8" s="1"/>
  <c r="G372" i="9"/>
  <c r="H372" i="9" s="1"/>
  <c r="F373" i="9"/>
  <c r="C374" i="9"/>
  <c r="D374" i="9" s="1"/>
  <c r="E374" i="9"/>
  <c r="C375" i="8"/>
  <c r="A375" i="8" s="1"/>
  <c r="A375" i="9" s="1"/>
  <c r="B376" i="8" l="1"/>
  <c r="D375" i="8"/>
  <c r="E375" i="8" s="1"/>
  <c r="F375" i="8" s="1"/>
  <c r="G375" i="8" s="1"/>
  <c r="G373" i="9"/>
  <c r="H373" i="9" s="1"/>
  <c r="F374" i="9"/>
  <c r="B376" i="9"/>
  <c r="C375" i="9"/>
  <c r="D375" i="9" s="1"/>
  <c r="E375" i="9"/>
  <c r="G374" i="8"/>
  <c r="C376" i="8"/>
  <c r="A376" i="8" s="1"/>
  <c r="A376" i="9" s="1"/>
  <c r="B377" i="8" l="1"/>
  <c r="C377" i="8" s="1"/>
  <c r="A377" i="8" s="1"/>
  <c r="A377" i="9" s="1"/>
  <c r="D376" i="8"/>
  <c r="E376" i="8" s="1"/>
  <c r="F376" i="8" s="1"/>
  <c r="H374" i="8"/>
  <c r="I374" i="8" s="1"/>
  <c r="H375" i="8"/>
  <c r="I375" i="8" s="1"/>
  <c r="G374" i="9"/>
  <c r="H374" i="9" s="1"/>
  <c r="F375" i="9"/>
  <c r="E376" i="9"/>
  <c r="C376" i="9"/>
  <c r="D376" i="9" s="1"/>
  <c r="B377" i="9" l="1"/>
  <c r="E377" i="9" s="1"/>
  <c r="B378" i="8"/>
  <c r="C378" i="8" s="1"/>
  <c r="A378" i="8" s="1"/>
  <c r="A378" i="9" s="1"/>
  <c r="D377" i="8"/>
  <c r="E377" i="8" s="1"/>
  <c r="F377" i="8" s="1"/>
  <c r="G377" i="8" s="1"/>
  <c r="G375" i="9"/>
  <c r="H375" i="9" s="1"/>
  <c r="F376" i="9"/>
  <c r="C377" i="9"/>
  <c r="G376" i="8"/>
  <c r="B378" i="9" l="1"/>
  <c r="D377" i="9"/>
  <c r="F377" i="9" s="1"/>
  <c r="B379" i="8"/>
  <c r="C379" i="8" s="1"/>
  <c r="A379" i="8" s="1"/>
  <c r="A379" i="9" s="1"/>
  <c r="D378" i="8"/>
  <c r="E378" i="8" s="1"/>
  <c r="F378" i="8" s="1"/>
  <c r="H377" i="8"/>
  <c r="I377" i="8" s="1"/>
  <c r="H376" i="8"/>
  <c r="I376" i="8" s="1"/>
  <c r="G376" i="9"/>
  <c r="H376" i="9" s="1"/>
  <c r="B379" i="9"/>
  <c r="E378" i="9"/>
  <c r="C378" i="9"/>
  <c r="D378" i="9" l="1"/>
  <c r="F378" i="9" s="1"/>
  <c r="B380" i="8"/>
  <c r="D379" i="8"/>
  <c r="E379" i="8" s="1"/>
  <c r="F379" i="8" s="1"/>
  <c r="G379" i="8" s="1"/>
  <c r="G377" i="9"/>
  <c r="H377" i="9" s="1"/>
  <c r="B380" i="9"/>
  <c r="E379" i="9"/>
  <c r="C379" i="9"/>
  <c r="D379" i="9" s="1"/>
  <c r="G378" i="8"/>
  <c r="C380" i="8"/>
  <c r="A380" i="8" s="1"/>
  <c r="A380" i="9" s="1"/>
  <c r="B381" i="8" l="1"/>
  <c r="B381" i="9" s="1"/>
  <c r="D380" i="8"/>
  <c r="E380" i="8" s="1"/>
  <c r="F380" i="8" s="1"/>
  <c r="H378" i="8"/>
  <c r="I378" i="8" s="1"/>
  <c r="H379" i="8"/>
  <c r="I379" i="8" s="1"/>
  <c r="G378" i="9"/>
  <c r="H378" i="9" s="1"/>
  <c r="F379" i="9"/>
  <c r="C380" i="9"/>
  <c r="D380" i="9" s="1"/>
  <c r="E380" i="9"/>
  <c r="C381" i="8" l="1"/>
  <c r="A381" i="8" s="1"/>
  <c r="A381" i="9" s="1"/>
  <c r="B382" i="8"/>
  <c r="B382" i="9" s="1"/>
  <c r="D381" i="8"/>
  <c r="E381" i="8" s="1"/>
  <c r="F381" i="8" s="1"/>
  <c r="G379" i="9"/>
  <c r="H379" i="9" s="1"/>
  <c r="F380" i="9"/>
  <c r="E381" i="9"/>
  <c r="C381" i="9"/>
  <c r="D381" i="9" s="1"/>
  <c r="G380" i="8"/>
  <c r="C382" i="8" l="1"/>
  <c r="A382" i="8" s="1"/>
  <c r="A382" i="9" s="1"/>
  <c r="C382" i="9" s="1"/>
  <c r="D382" i="9" s="1"/>
  <c r="B383" i="8"/>
  <c r="B383" i="9" s="1"/>
  <c r="D382" i="8"/>
  <c r="E382" i="8" s="1"/>
  <c r="H380" i="8"/>
  <c r="G380" i="9"/>
  <c r="H380" i="9" s="1"/>
  <c r="F381" i="9"/>
  <c r="E382" i="9"/>
  <c r="G381" i="8"/>
  <c r="I380" i="8"/>
  <c r="F382" i="8" l="1"/>
  <c r="G382" i="8" s="1"/>
  <c r="H382" i="8" s="1"/>
  <c r="I382" i="8" s="1"/>
  <c r="C383" i="8"/>
  <c r="A383" i="8" s="1"/>
  <c r="A383" i="9" s="1"/>
  <c r="B384" i="8"/>
  <c r="C384" i="8" s="1"/>
  <c r="A384" i="8" s="1"/>
  <c r="A384" i="9" s="1"/>
  <c r="D383" i="8"/>
  <c r="E383" i="8" s="1"/>
  <c r="F383" i="8" s="1"/>
  <c r="H381" i="8"/>
  <c r="G381" i="9"/>
  <c r="H381" i="9" s="1"/>
  <c r="F382" i="9"/>
  <c r="E383" i="9"/>
  <c r="C383" i="9"/>
  <c r="D383" i="9" s="1"/>
  <c r="I381" i="8"/>
  <c r="B384" i="9" l="1"/>
  <c r="B385" i="8"/>
  <c r="B385" i="9" s="1"/>
  <c r="D384" i="8"/>
  <c r="E384" i="8" s="1"/>
  <c r="F384" i="8" s="1"/>
  <c r="G382" i="9"/>
  <c r="H382" i="9" s="1"/>
  <c r="F383" i="9"/>
  <c r="C384" i="9"/>
  <c r="D384" i="9" s="1"/>
  <c r="E384" i="9"/>
  <c r="G383" i="8"/>
  <c r="C385" i="8" l="1"/>
  <c r="A385" i="8" s="1"/>
  <c r="A385" i="9" s="1"/>
  <c r="C385" i="9" s="1"/>
  <c r="D385" i="9" s="1"/>
  <c r="B386" i="8"/>
  <c r="C386" i="8" s="1"/>
  <c r="A386" i="8" s="1"/>
  <c r="A386" i="9" s="1"/>
  <c r="D385" i="8"/>
  <c r="E385" i="8" s="1"/>
  <c r="H383" i="8"/>
  <c r="I383" i="8" s="1"/>
  <c r="G383" i="9"/>
  <c r="H383" i="9" s="1"/>
  <c r="F384" i="9"/>
  <c r="E385" i="9"/>
  <c r="G384" i="8"/>
  <c r="F385" i="8" l="1"/>
  <c r="G385" i="8" s="1"/>
  <c r="B386" i="9"/>
  <c r="E386" i="9" s="1"/>
  <c r="B387" i="8"/>
  <c r="B387" i="9" s="1"/>
  <c r="D386" i="8"/>
  <c r="E386" i="8" s="1"/>
  <c r="F386" i="8" s="1"/>
  <c r="G386" i="8" s="1"/>
  <c r="H384" i="8"/>
  <c r="I384" i="8" s="1"/>
  <c r="G384" i="9"/>
  <c r="H384" i="9" s="1"/>
  <c r="F385" i="9"/>
  <c r="C386" i="9"/>
  <c r="D386" i="9" s="1"/>
  <c r="C387" i="8" l="1"/>
  <c r="A387" i="8" s="1"/>
  <c r="A387" i="9" s="1"/>
  <c r="C387" i="9" s="1"/>
  <c r="D387" i="9" s="1"/>
  <c r="B388" i="8"/>
  <c r="B388" i="9" s="1"/>
  <c r="D387" i="8"/>
  <c r="E387" i="8" s="1"/>
  <c r="F387" i="8" s="1"/>
  <c r="H386" i="8"/>
  <c r="I386" i="8" s="1"/>
  <c r="H385" i="8"/>
  <c r="I385" i="8" s="1"/>
  <c r="G385" i="9"/>
  <c r="H385" i="9" s="1"/>
  <c r="F386" i="9"/>
  <c r="E387" i="9"/>
  <c r="C388" i="8" l="1"/>
  <c r="A388" i="8" s="1"/>
  <c r="A388" i="9" s="1"/>
  <c r="B389" i="8"/>
  <c r="B389" i="9" s="1"/>
  <c r="D388" i="8"/>
  <c r="E388" i="8" s="1"/>
  <c r="F388" i="8" s="1"/>
  <c r="G386" i="9"/>
  <c r="H386" i="9" s="1"/>
  <c r="F387" i="9"/>
  <c r="C388" i="9"/>
  <c r="D388" i="9" s="1"/>
  <c r="E388" i="9"/>
  <c r="G387" i="8"/>
  <c r="C389" i="8" l="1"/>
  <c r="A389" i="8" s="1"/>
  <c r="A389" i="9" s="1"/>
  <c r="B390" i="8"/>
  <c r="B390" i="9" s="1"/>
  <c r="D389" i="8"/>
  <c r="E389" i="8" s="1"/>
  <c r="F389" i="8" s="1"/>
  <c r="G389" i="8" s="1"/>
  <c r="H387" i="8"/>
  <c r="I387" i="8" s="1"/>
  <c r="G387" i="9"/>
  <c r="H387" i="9" s="1"/>
  <c r="F388" i="9"/>
  <c r="C389" i="9"/>
  <c r="D389" i="9" s="1"/>
  <c r="E389" i="9"/>
  <c r="G388" i="8"/>
  <c r="C390" i="8"/>
  <c r="A390" i="8" s="1"/>
  <c r="A390" i="9" s="1"/>
  <c r="B391" i="8" l="1"/>
  <c r="D390" i="8"/>
  <c r="E390" i="8" s="1"/>
  <c r="F390" i="8" s="1"/>
  <c r="H389" i="8"/>
  <c r="H388" i="8"/>
  <c r="I388" i="8" s="1"/>
  <c r="F389" i="9"/>
  <c r="G389" i="9" s="1"/>
  <c r="H389" i="9" s="1"/>
  <c r="G388" i="9"/>
  <c r="H388" i="9" s="1"/>
  <c r="C390" i="9"/>
  <c r="B391" i="9"/>
  <c r="E390" i="9"/>
  <c r="D390" i="9"/>
  <c r="I389" i="8"/>
  <c r="C391" i="8"/>
  <c r="A391" i="8" s="1"/>
  <c r="A391" i="9" s="1"/>
  <c r="B392" i="8" l="1"/>
  <c r="B392" i="9" s="1"/>
  <c r="D391" i="8"/>
  <c r="E391" i="8" s="1"/>
  <c r="F391" i="8" s="1"/>
  <c r="G391" i="8" s="1"/>
  <c r="F390" i="9"/>
  <c r="G390" i="9" s="1"/>
  <c r="H390" i="9" s="1"/>
  <c r="C391" i="9"/>
  <c r="D391" i="9" s="1"/>
  <c r="E391" i="9"/>
  <c r="G390" i="8"/>
  <c r="C392" i="8"/>
  <c r="A392" i="8" s="1"/>
  <c r="A392" i="9" s="1"/>
  <c r="B393" i="8" l="1"/>
  <c r="B393" i="9" s="1"/>
  <c r="D392" i="8"/>
  <c r="E392" i="8" s="1"/>
  <c r="F392" i="8" s="1"/>
  <c r="H391" i="8"/>
  <c r="I391" i="8" s="1"/>
  <c r="H390" i="8"/>
  <c r="I390" i="8" s="1"/>
  <c r="F391" i="9"/>
  <c r="G391" i="9" s="1"/>
  <c r="E392" i="9"/>
  <c r="C392" i="9"/>
  <c r="D392" i="9" s="1"/>
  <c r="C393" i="8" l="1"/>
  <c r="A393" i="8" s="1"/>
  <c r="A393" i="9" s="1"/>
  <c r="C393" i="9" s="1"/>
  <c r="D393" i="9" s="1"/>
  <c r="B394" i="8"/>
  <c r="B394" i="9" s="1"/>
  <c r="D393" i="8"/>
  <c r="E393" i="8" s="1"/>
  <c r="H391" i="9"/>
  <c r="F392" i="9"/>
  <c r="E393" i="9"/>
  <c r="G392" i="8"/>
  <c r="C394" i="8" l="1"/>
  <c r="A394" i="8" s="1"/>
  <c r="A394" i="9" s="1"/>
  <c r="F393" i="8"/>
  <c r="G393" i="8" s="1"/>
  <c r="B395" i="8"/>
  <c r="D394" i="8"/>
  <c r="E394" i="8" s="1"/>
  <c r="H392" i="8"/>
  <c r="I392" i="8" s="1"/>
  <c r="G392" i="9"/>
  <c r="H392" i="9" s="1"/>
  <c r="F393" i="9"/>
  <c r="B395" i="9"/>
  <c r="C394" i="9"/>
  <c r="D394" i="9" s="1"/>
  <c r="E394" i="9"/>
  <c r="C395" i="8"/>
  <c r="A395" i="8" s="1"/>
  <c r="A395" i="9" s="1"/>
  <c r="F394" i="8" l="1"/>
  <c r="G394" i="8" s="1"/>
  <c r="H394" i="8" s="1"/>
  <c r="I394" i="8" s="1"/>
  <c r="B396" i="8"/>
  <c r="B396" i="9" s="1"/>
  <c r="D395" i="8"/>
  <c r="E395" i="8" s="1"/>
  <c r="F395" i="8" s="1"/>
  <c r="H393" i="8"/>
  <c r="I393" i="8" s="1"/>
  <c r="G393" i="9"/>
  <c r="H393" i="9" s="1"/>
  <c r="F394" i="9"/>
  <c r="E395" i="9"/>
  <c r="C395" i="9"/>
  <c r="D395" i="9" s="1"/>
  <c r="C396" i="8"/>
  <c r="A396" i="8" s="1"/>
  <c r="A396" i="9" s="1"/>
  <c r="B397" i="8" l="1"/>
  <c r="B397" i="9" s="1"/>
  <c r="D396" i="8"/>
  <c r="E396" i="8" s="1"/>
  <c r="F396" i="8" s="1"/>
  <c r="G394" i="9"/>
  <c r="H394" i="9" s="1"/>
  <c r="F395" i="9"/>
  <c r="G395" i="9" s="1"/>
  <c r="H395" i="9" s="1"/>
  <c r="C396" i="9"/>
  <c r="D396" i="9" s="1"/>
  <c r="E396" i="9"/>
  <c r="G395" i="8"/>
  <c r="C397" i="8" l="1"/>
  <c r="A397" i="8" s="1"/>
  <c r="A397" i="9" s="1"/>
  <c r="C397" i="9" s="1"/>
  <c r="D397" i="9" s="1"/>
  <c r="B398" i="8"/>
  <c r="B398" i="9" s="1"/>
  <c r="D397" i="8"/>
  <c r="E397" i="8" s="1"/>
  <c r="F397" i="8" s="1"/>
  <c r="G397" i="8" s="1"/>
  <c r="H395" i="8"/>
  <c r="I395" i="8" s="1"/>
  <c r="F396" i="9"/>
  <c r="E397" i="9"/>
  <c r="G396" i="8"/>
  <c r="C398" i="8" l="1"/>
  <c r="A398" i="8" s="1"/>
  <c r="A398" i="9" s="1"/>
  <c r="C398" i="9" s="1"/>
  <c r="D398" i="9" s="1"/>
  <c r="B399" i="8"/>
  <c r="B399" i="9" s="1"/>
  <c r="D398" i="8"/>
  <c r="E398" i="8" s="1"/>
  <c r="F398" i="8" s="1"/>
  <c r="H397" i="8"/>
  <c r="I397" i="8" s="1"/>
  <c r="H396" i="8"/>
  <c r="I396" i="8" s="1"/>
  <c r="G396" i="9"/>
  <c r="H396" i="9" s="1"/>
  <c r="F397" i="9"/>
  <c r="E398" i="9"/>
  <c r="C399" i="8"/>
  <c r="A399" i="8" s="1"/>
  <c r="A399" i="9" s="1"/>
  <c r="B400" i="8" l="1"/>
  <c r="B400" i="9" s="1"/>
  <c r="D399" i="8"/>
  <c r="E399" i="8" s="1"/>
  <c r="F399" i="8" s="1"/>
  <c r="G399" i="8" s="1"/>
  <c r="G397" i="9"/>
  <c r="H397" i="9" s="1"/>
  <c r="F398" i="9"/>
  <c r="C399" i="9"/>
  <c r="E399" i="9"/>
  <c r="D399" i="9"/>
  <c r="G398" i="8"/>
  <c r="C400" i="8" l="1"/>
  <c r="A400" i="8" s="1"/>
  <c r="A400" i="9" s="1"/>
  <c r="C400" i="9" s="1"/>
  <c r="D400" i="9" s="1"/>
  <c r="B401" i="8"/>
  <c r="B401" i="9" s="1"/>
  <c r="D400" i="8"/>
  <c r="E400" i="8" s="1"/>
  <c r="H398" i="8"/>
  <c r="I398" i="8" s="1"/>
  <c r="H399" i="8"/>
  <c r="I399" i="8" s="1"/>
  <c r="G398" i="9"/>
  <c r="H398" i="9" s="1"/>
  <c r="F399" i="9"/>
  <c r="E400" i="9"/>
  <c r="C401" i="8"/>
  <c r="A401" i="8" s="1"/>
  <c r="A401" i="9" s="1"/>
  <c r="F400" i="8" l="1"/>
  <c r="G400" i="8" s="1"/>
  <c r="B402" i="8"/>
  <c r="B402" i="9" s="1"/>
  <c r="D401" i="8"/>
  <c r="E401" i="8" s="1"/>
  <c r="F401" i="8" s="1"/>
  <c r="F400" i="9"/>
  <c r="G400" i="9" s="1"/>
  <c r="H400" i="9" s="1"/>
  <c r="G399" i="9"/>
  <c r="H399" i="9" s="1"/>
  <c r="C401" i="9"/>
  <c r="D401" i="9" s="1"/>
  <c r="F401" i="9" s="1"/>
  <c r="E401" i="9"/>
  <c r="C402" i="8" l="1"/>
  <c r="A402" i="8" s="1"/>
  <c r="A402" i="9" s="1"/>
  <c r="C402" i="9" s="1"/>
  <c r="D402" i="9" s="1"/>
  <c r="B403" i="8"/>
  <c r="C403" i="8" s="1"/>
  <c r="A403" i="8" s="1"/>
  <c r="A403" i="9" s="1"/>
  <c r="D402" i="8"/>
  <c r="E402" i="8" s="1"/>
  <c r="F402" i="8" s="1"/>
  <c r="G402" i="8" s="1"/>
  <c r="H400" i="8"/>
  <c r="I400" i="8" s="1"/>
  <c r="G401" i="9"/>
  <c r="H401" i="9" s="1"/>
  <c r="E402" i="9"/>
  <c r="G401" i="8"/>
  <c r="B403" i="9" l="1"/>
  <c r="B404" i="8"/>
  <c r="C404" i="8" s="1"/>
  <c r="A404" i="8" s="1"/>
  <c r="A404" i="9" s="1"/>
  <c r="D403" i="8"/>
  <c r="E403" i="8" s="1"/>
  <c r="F403" i="8" s="1"/>
  <c r="H401" i="8"/>
  <c r="I401" i="8" s="1"/>
  <c r="H402" i="8"/>
  <c r="I402" i="8" s="1"/>
  <c r="E403" i="9"/>
  <c r="C403" i="9"/>
  <c r="D403" i="9" s="1"/>
  <c r="F402" i="9"/>
  <c r="B404" i="9" l="1"/>
  <c r="E404" i="9" s="1"/>
  <c r="B405" i="8"/>
  <c r="C405" i="8" s="1"/>
  <c r="A405" i="8" s="1"/>
  <c r="A405" i="9" s="1"/>
  <c r="D404" i="8"/>
  <c r="E404" i="8" s="1"/>
  <c r="F404" i="8" s="1"/>
  <c r="G402" i="9"/>
  <c r="H402" i="9" s="1"/>
  <c r="F403" i="9"/>
  <c r="C404" i="9"/>
  <c r="G403" i="8"/>
  <c r="B405" i="9" l="1"/>
  <c r="E405" i="9" s="1"/>
  <c r="D404" i="9"/>
  <c r="F404" i="9" s="1"/>
  <c r="B406" i="8"/>
  <c r="B406" i="9" s="1"/>
  <c r="D405" i="8"/>
  <c r="E405" i="8" s="1"/>
  <c r="F405" i="8" s="1"/>
  <c r="G405" i="8" s="1"/>
  <c r="H403" i="8"/>
  <c r="I403" i="8" s="1"/>
  <c r="G403" i="9"/>
  <c r="H403" i="9" s="1"/>
  <c r="C405" i="9"/>
  <c r="G404" i="8"/>
  <c r="D405" i="9" l="1"/>
  <c r="F405" i="9" s="1"/>
  <c r="C406" i="8"/>
  <c r="A406" i="8" s="1"/>
  <c r="A406" i="9" s="1"/>
  <c r="B407" i="8"/>
  <c r="B407" i="9" s="1"/>
  <c r="D406" i="8"/>
  <c r="E406" i="8" s="1"/>
  <c r="F406" i="8" s="1"/>
  <c r="H405" i="8"/>
  <c r="I405" i="8" s="1"/>
  <c r="H404" i="8"/>
  <c r="I404" i="8" s="1"/>
  <c r="G404" i="9"/>
  <c r="H404" i="9" s="1"/>
  <c r="E406" i="9"/>
  <c r="C406" i="9"/>
  <c r="D406" i="9" s="1"/>
  <c r="C407" i="8" l="1"/>
  <c r="A407" i="8" s="1"/>
  <c r="A407" i="9" s="1"/>
  <c r="C407" i="9" s="1"/>
  <c r="D407" i="9" s="1"/>
  <c r="B408" i="8"/>
  <c r="B408" i="9" s="1"/>
  <c r="D407" i="8"/>
  <c r="E407" i="8" s="1"/>
  <c r="G405" i="9"/>
  <c r="H405" i="9" s="1"/>
  <c r="E407" i="9"/>
  <c r="F406" i="9"/>
  <c r="G406" i="8"/>
  <c r="F407" i="8" l="1"/>
  <c r="G407" i="8" s="1"/>
  <c r="H407" i="8" s="1"/>
  <c r="I407" i="8" s="1"/>
  <c r="C408" i="8"/>
  <c r="A408" i="8" s="1"/>
  <c r="A408" i="9" s="1"/>
  <c r="C408" i="9" s="1"/>
  <c r="D408" i="9" s="1"/>
  <c r="B409" i="8"/>
  <c r="B409" i="9" s="1"/>
  <c r="D408" i="8"/>
  <c r="E408" i="8" s="1"/>
  <c r="F408" i="8" s="1"/>
  <c r="H406" i="8"/>
  <c r="I406" i="8" s="1"/>
  <c r="G406" i="9"/>
  <c r="H406" i="9" s="1"/>
  <c r="F407" i="9"/>
  <c r="E408" i="9"/>
  <c r="C409" i="8" l="1"/>
  <c r="A409" i="8" s="1"/>
  <c r="A409" i="9" s="1"/>
  <c r="C409" i="9" s="1"/>
  <c r="D409" i="9" s="1"/>
  <c r="B410" i="8"/>
  <c r="C410" i="8" s="1"/>
  <c r="A410" i="8" s="1"/>
  <c r="A410" i="9" s="1"/>
  <c r="D409" i="8"/>
  <c r="E409" i="8" s="1"/>
  <c r="F409" i="8" s="1"/>
  <c r="G407" i="9"/>
  <c r="H407" i="9" s="1"/>
  <c r="F408" i="9"/>
  <c r="E409" i="9"/>
  <c r="G408" i="8"/>
  <c r="B410" i="9" l="1"/>
  <c r="B411" i="8"/>
  <c r="C411" i="8" s="1"/>
  <c r="A411" i="8" s="1"/>
  <c r="A411" i="9" s="1"/>
  <c r="D410" i="8"/>
  <c r="E410" i="8" s="1"/>
  <c r="F410" i="8" s="1"/>
  <c r="G410" i="8" s="1"/>
  <c r="H408" i="8"/>
  <c r="I408" i="8" s="1"/>
  <c r="G408" i="9"/>
  <c r="H408" i="9" s="1"/>
  <c r="F409" i="9"/>
  <c r="G409" i="9" s="1"/>
  <c r="H409" i="9" s="1"/>
  <c r="B411" i="9"/>
  <c r="C410" i="9"/>
  <c r="D410" i="9" s="1"/>
  <c r="E410" i="9"/>
  <c r="G409" i="8"/>
  <c r="B412" i="8" l="1"/>
  <c r="C412" i="8" s="1"/>
  <c r="A412" i="8" s="1"/>
  <c r="A412" i="9" s="1"/>
  <c r="D411" i="8"/>
  <c r="E411" i="8" s="1"/>
  <c r="F411" i="8" s="1"/>
  <c r="H410" i="8"/>
  <c r="I410" i="8" s="1"/>
  <c r="H409" i="8"/>
  <c r="I409" i="8" s="1"/>
  <c r="F410" i="9"/>
  <c r="C411" i="9"/>
  <c r="D411" i="9" s="1"/>
  <c r="E411" i="9"/>
  <c r="B412" i="9" l="1"/>
  <c r="E412" i="9" s="1"/>
  <c r="B413" i="8"/>
  <c r="C413" i="8" s="1"/>
  <c r="A413" i="8" s="1"/>
  <c r="A413" i="9" s="1"/>
  <c r="D412" i="8"/>
  <c r="E412" i="8" s="1"/>
  <c r="F412" i="8" s="1"/>
  <c r="G410" i="9"/>
  <c r="H410" i="9" s="1"/>
  <c r="F411" i="9"/>
  <c r="C412" i="9"/>
  <c r="G411" i="8"/>
  <c r="B413" i="9" l="1"/>
  <c r="C413" i="9" s="1"/>
  <c r="D413" i="9" s="1"/>
  <c r="D412" i="9"/>
  <c r="F412" i="9" s="1"/>
  <c r="B414" i="8"/>
  <c r="D413" i="8"/>
  <c r="E413" i="8" s="1"/>
  <c r="F413" i="8" s="1"/>
  <c r="G413" i="8" s="1"/>
  <c r="H411" i="8"/>
  <c r="I411" i="8" s="1"/>
  <c r="G411" i="9"/>
  <c r="H411" i="9" s="1"/>
  <c r="B414" i="9"/>
  <c r="E413" i="9"/>
  <c r="G412" i="8"/>
  <c r="C414" i="8"/>
  <c r="A414" i="8" s="1"/>
  <c r="A414" i="9" s="1"/>
  <c r="B415" i="8" l="1"/>
  <c r="C415" i="8" s="1"/>
  <c r="A415" i="8" s="1"/>
  <c r="A415" i="9" s="1"/>
  <c r="D414" i="8"/>
  <c r="E414" i="8" s="1"/>
  <c r="F414" i="8" s="1"/>
  <c r="H413" i="8"/>
  <c r="I413" i="8" s="1"/>
  <c r="H412" i="8"/>
  <c r="I412" i="8" s="1"/>
  <c r="G412" i="9"/>
  <c r="H412" i="9" s="1"/>
  <c r="F413" i="9"/>
  <c r="E414" i="9"/>
  <c r="C414" i="9"/>
  <c r="D414" i="9" s="1"/>
  <c r="B415" i="9" l="1"/>
  <c r="B416" i="8"/>
  <c r="B416" i="9" s="1"/>
  <c r="D415" i="8"/>
  <c r="E415" i="8" s="1"/>
  <c r="F415" i="8" s="1"/>
  <c r="G415" i="8" s="1"/>
  <c r="G413" i="9"/>
  <c r="H413" i="9" s="1"/>
  <c r="F414" i="9"/>
  <c r="C415" i="9"/>
  <c r="D415" i="9" s="1"/>
  <c r="E415" i="9"/>
  <c r="G414" i="8"/>
  <c r="C416" i="8" l="1"/>
  <c r="A416" i="8" s="1"/>
  <c r="A416" i="9" s="1"/>
  <c r="C416" i="9" s="1"/>
  <c r="D416" i="9" s="1"/>
  <c r="B417" i="8"/>
  <c r="B417" i="9" s="1"/>
  <c r="D416" i="8"/>
  <c r="E416" i="8" s="1"/>
  <c r="F416" i="8" s="1"/>
  <c r="H415" i="8"/>
  <c r="H414" i="8"/>
  <c r="I414" i="8" s="1"/>
  <c r="G414" i="9"/>
  <c r="H414" i="9" s="1"/>
  <c r="F415" i="9"/>
  <c r="E416" i="9"/>
  <c r="I415" i="8"/>
  <c r="C417" i="8" l="1"/>
  <c r="A417" i="8" s="1"/>
  <c r="A417" i="9" s="1"/>
  <c r="C417" i="9" s="1"/>
  <c r="D417" i="9" s="1"/>
  <c r="B418" i="8"/>
  <c r="D417" i="8"/>
  <c r="E417" i="8" s="1"/>
  <c r="G415" i="9"/>
  <c r="H415" i="9" s="1"/>
  <c r="F416" i="9"/>
  <c r="B418" i="9"/>
  <c r="E417" i="9"/>
  <c r="G416" i="8"/>
  <c r="C418" i="8"/>
  <c r="A418" i="8" s="1"/>
  <c r="A418" i="9" s="1"/>
  <c r="F417" i="8" l="1"/>
  <c r="B419" i="8"/>
  <c r="B419" i="9" s="1"/>
  <c r="D418" i="8"/>
  <c r="E418" i="8" s="1"/>
  <c r="F418" i="8" s="1"/>
  <c r="G418" i="8" s="1"/>
  <c r="H416" i="8"/>
  <c r="I416" i="8" s="1"/>
  <c r="G416" i="9"/>
  <c r="H416" i="9" s="1"/>
  <c r="F417" i="9"/>
  <c r="C418" i="9"/>
  <c r="D418" i="9" s="1"/>
  <c r="E418" i="9"/>
  <c r="G417" i="8"/>
  <c r="C419" i="8" l="1"/>
  <c r="A419" i="8" s="1"/>
  <c r="A419" i="9" s="1"/>
  <c r="C419" i="9" s="1"/>
  <c r="D419" i="9" s="1"/>
  <c r="B420" i="8"/>
  <c r="C420" i="8" s="1"/>
  <c r="A420" i="8" s="1"/>
  <c r="A420" i="9" s="1"/>
  <c r="D419" i="8"/>
  <c r="E419" i="8" s="1"/>
  <c r="H418" i="8"/>
  <c r="I418" i="8" s="1"/>
  <c r="H417" i="8"/>
  <c r="I417" i="8" s="1"/>
  <c r="G417" i="9"/>
  <c r="H417" i="9" s="1"/>
  <c r="F418" i="9"/>
  <c r="E419" i="9"/>
  <c r="F419" i="8" l="1"/>
  <c r="B420" i="9"/>
  <c r="B421" i="8"/>
  <c r="B421" i="9" s="1"/>
  <c r="D420" i="8"/>
  <c r="E420" i="8" s="1"/>
  <c r="F420" i="8" s="1"/>
  <c r="G418" i="9"/>
  <c r="H418" i="9" s="1"/>
  <c r="F419" i="9"/>
  <c r="C420" i="9"/>
  <c r="D420" i="9" s="1"/>
  <c r="E420" i="9"/>
  <c r="G419" i="8"/>
  <c r="C421" i="8" l="1"/>
  <c r="A421" i="8" s="1"/>
  <c r="A421" i="9" s="1"/>
  <c r="C421" i="9" s="1"/>
  <c r="D421" i="9" s="1"/>
  <c r="B422" i="8"/>
  <c r="D421" i="8"/>
  <c r="E421" i="8" s="1"/>
  <c r="F421" i="8" s="1"/>
  <c r="G421" i="8" s="1"/>
  <c r="H419" i="8"/>
  <c r="G419" i="9"/>
  <c r="H419" i="9" s="1"/>
  <c r="F420" i="9"/>
  <c r="B422" i="9"/>
  <c r="E421" i="9"/>
  <c r="I419" i="8"/>
  <c r="G420" i="8"/>
  <c r="C422" i="8"/>
  <c r="A422" i="8" s="1"/>
  <c r="A422" i="9" s="1"/>
  <c r="B423" i="8" l="1"/>
  <c r="C423" i="8" s="1"/>
  <c r="A423" i="8" s="1"/>
  <c r="A423" i="9" s="1"/>
  <c r="D422" i="8"/>
  <c r="E422" i="8" s="1"/>
  <c r="F422" i="8" s="1"/>
  <c r="H421" i="8"/>
  <c r="I421" i="8" s="1"/>
  <c r="H420" i="8"/>
  <c r="I420" i="8" s="1"/>
  <c r="G420" i="9"/>
  <c r="H420" i="9" s="1"/>
  <c r="F421" i="9"/>
  <c r="C422" i="9"/>
  <c r="D422" i="9" s="1"/>
  <c r="E422" i="9"/>
  <c r="B423" i="9" l="1"/>
  <c r="B424" i="8"/>
  <c r="B424" i="9" s="1"/>
  <c r="D423" i="8"/>
  <c r="E423" i="8" s="1"/>
  <c r="F423" i="8" s="1"/>
  <c r="G423" i="8" s="1"/>
  <c r="G421" i="9"/>
  <c r="H421" i="9" s="1"/>
  <c r="F422" i="9"/>
  <c r="C423" i="9"/>
  <c r="D423" i="9" s="1"/>
  <c r="E423" i="9"/>
  <c r="G422" i="8"/>
  <c r="C424" i="8" l="1"/>
  <c r="A424" i="8" s="1"/>
  <c r="A424" i="9" s="1"/>
  <c r="C424" i="9" s="1"/>
  <c r="D424" i="9" s="1"/>
  <c r="B425" i="8"/>
  <c r="C425" i="8" s="1"/>
  <c r="A425" i="8" s="1"/>
  <c r="A425" i="9" s="1"/>
  <c r="D424" i="8"/>
  <c r="E424" i="8" s="1"/>
  <c r="H423" i="8"/>
  <c r="I423" i="8" s="1"/>
  <c r="H422" i="8"/>
  <c r="I422" i="8" s="1"/>
  <c r="G422" i="9"/>
  <c r="H422" i="9" s="1"/>
  <c r="F423" i="9"/>
  <c r="E424" i="9"/>
  <c r="B425" i="9" l="1"/>
  <c r="F424" i="8"/>
  <c r="G424" i="8" s="1"/>
  <c r="B426" i="8"/>
  <c r="C426" i="8" s="1"/>
  <c r="A426" i="8" s="1"/>
  <c r="A426" i="9" s="1"/>
  <c r="D425" i="8"/>
  <c r="E425" i="8" s="1"/>
  <c r="F425" i="8" s="1"/>
  <c r="G423" i="9"/>
  <c r="H423" i="9" s="1"/>
  <c r="F424" i="9"/>
  <c r="C425" i="9"/>
  <c r="D425" i="9" s="1"/>
  <c r="E425" i="9"/>
  <c r="B426" i="9" l="1"/>
  <c r="E426" i="9" s="1"/>
  <c r="B427" i="8"/>
  <c r="B427" i="9" s="1"/>
  <c r="D426" i="8"/>
  <c r="E426" i="8" s="1"/>
  <c r="F426" i="8" s="1"/>
  <c r="G426" i="8" s="1"/>
  <c r="H424" i="8"/>
  <c r="I424" i="8" s="1"/>
  <c r="G424" i="9"/>
  <c r="H424" i="9" s="1"/>
  <c r="F425" i="9"/>
  <c r="G425" i="9" s="1"/>
  <c r="H425" i="9" s="1"/>
  <c r="C426" i="9"/>
  <c r="D426" i="9" s="1"/>
  <c r="G425" i="8"/>
  <c r="C427" i="8"/>
  <c r="A427" i="8" s="1"/>
  <c r="A427" i="9" s="1"/>
  <c r="B428" i="8" l="1"/>
  <c r="B428" i="9" s="1"/>
  <c r="D427" i="8"/>
  <c r="E427" i="8" s="1"/>
  <c r="F427" i="8" s="1"/>
  <c r="H426" i="8"/>
  <c r="I426" i="8" s="1"/>
  <c r="H425" i="8"/>
  <c r="I425" i="8" s="1"/>
  <c r="F426" i="9"/>
  <c r="E427" i="9"/>
  <c r="C427" i="9"/>
  <c r="D427" i="9" s="1"/>
  <c r="C428" i="8" l="1"/>
  <c r="A428" i="8" s="1"/>
  <c r="A428" i="9" s="1"/>
  <c r="C428" i="9" s="1"/>
  <c r="D428" i="9" s="1"/>
  <c r="B429" i="8"/>
  <c r="C429" i="8" s="1"/>
  <c r="A429" i="8" s="1"/>
  <c r="A429" i="9" s="1"/>
  <c r="D428" i="8"/>
  <c r="E428" i="8" s="1"/>
  <c r="F428" i="8" s="1"/>
  <c r="G426" i="9"/>
  <c r="H426" i="9" s="1"/>
  <c r="F427" i="9"/>
  <c r="G427" i="9" s="1"/>
  <c r="H427" i="9" s="1"/>
  <c r="E428" i="9"/>
  <c r="G427" i="8"/>
  <c r="B429" i="9" l="1"/>
  <c r="E429" i="9" s="1"/>
  <c r="B430" i="8"/>
  <c r="B430" i="9" s="1"/>
  <c r="D429" i="8"/>
  <c r="E429" i="8" s="1"/>
  <c r="F429" i="8" s="1"/>
  <c r="G429" i="8" s="1"/>
  <c r="H427" i="8"/>
  <c r="F428" i="9"/>
  <c r="G428" i="9" s="1"/>
  <c r="H428" i="9" s="1"/>
  <c r="C429" i="9"/>
  <c r="I427" i="8"/>
  <c r="G428" i="8"/>
  <c r="D429" i="9" l="1"/>
  <c r="C430" i="8"/>
  <c r="A430" i="8" s="1"/>
  <c r="A430" i="9" s="1"/>
  <c r="C430" i="9" s="1"/>
  <c r="D430" i="9" s="1"/>
  <c r="B431" i="8"/>
  <c r="C431" i="8" s="1"/>
  <c r="A431" i="8" s="1"/>
  <c r="A431" i="9" s="1"/>
  <c r="D430" i="8"/>
  <c r="E430" i="8" s="1"/>
  <c r="F429" i="9"/>
  <c r="G429" i="9" s="1"/>
  <c r="H429" i="9" s="1"/>
  <c r="H429" i="8"/>
  <c r="I429" i="8" s="1"/>
  <c r="H428" i="8"/>
  <c r="I428" i="8" s="1"/>
  <c r="E430" i="9"/>
  <c r="F430" i="8" l="1"/>
  <c r="G430" i="8" s="1"/>
  <c r="B431" i="9"/>
  <c r="C431" i="9" s="1"/>
  <c r="D431" i="9" s="1"/>
  <c r="B432" i="8"/>
  <c r="C432" i="8" s="1"/>
  <c r="A432" i="8" s="1"/>
  <c r="A432" i="9" s="1"/>
  <c r="D431" i="8"/>
  <c r="E431" i="8" s="1"/>
  <c r="F431" i="8" s="1"/>
  <c r="G431" i="8" s="1"/>
  <c r="F430" i="9"/>
  <c r="G430" i="9" s="1"/>
  <c r="E431" i="9"/>
  <c r="B432" i="9"/>
  <c r="B433" i="8" l="1"/>
  <c r="B433" i="9" s="1"/>
  <c r="D432" i="8"/>
  <c r="E432" i="8" s="1"/>
  <c r="F432" i="8" s="1"/>
  <c r="H431" i="8"/>
  <c r="I431" i="8" s="1"/>
  <c r="H430" i="8"/>
  <c r="I430" i="8" s="1"/>
  <c r="H430" i="9"/>
  <c r="F431" i="9"/>
  <c r="E432" i="9"/>
  <c r="C432" i="9"/>
  <c r="D432" i="9" s="1"/>
  <c r="C433" i="8"/>
  <c r="A433" i="8" s="1"/>
  <c r="A433" i="9" s="1"/>
  <c r="B434" i="8" l="1"/>
  <c r="D433" i="8"/>
  <c r="E433" i="8" s="1"/>
  <c r="F433" i="8" s="1"/>
  <c r="G431" i="9"/>
  <c r="H431" i="9" s="1"/>
  <c r="F432" i="9"/>
  <c r="B434" i="9"/>
  <c r="E433" i="9"/>
  <c r="C433" i="9"/>
  <c r="D433" i="9" s="1"/>
  <c r="G432" i="8"/>
  <c r="C434" i="8"/>
  <c r="A434" i="8" s="1"/>
  <c r="A434" i="9" s="1"/>
  <c r="B435" i="8" l="1"/>
  <c r="B435" i="9" s="1"/>
  <c r="D434" i="8"/>
  <c r="E434" i="8" s="1"/>
  <c r="F434" i="8" s="1"/>
  <c r="G434" i="8" s="1"/>
  <c r="H432" i="8"/>
  <c r="I432" i="8" s="1"/>
  <c r="G432" i="9"/>
  <c r="H432" i="9" s="1"/>
  <c r="F433" i="9"/>
  <c r="C434" i="9"/>
  <c r="D434" i="9" s="1"/>
  <c r="E434" i="9"/>
  <c r="G433" i="8"/>
  <c r="C435" i="8"/>
  <c r="A435" i="8" s="1"/>
  <c r="A435" i="9" s="1"/>
  <c r="B436" i="8" l="1"/>
  <c r="B436" i="9" s="1"/>
  <c r="D435" i="8"/>
  <c r="E435" i="8" s="1"/>
  <c r="F435" i="8" s="1"/>
  <c r="H434" i="8"/>
  <c r="I434" i="8" s="1"/>
  <c r="H433" i="8"/>
  <c r="I433" i="8" s="1"/>
  <c r="G433" i="9"/>
  <c r="H433" i="9" s="1"/>
  <c r="F434" i="9"/>
  <c r="C435" i="9"/>
  <c r="E435" i="9"/>
  <c r="D435" i="9"/>
  <c r="C436" i="8" l="1"/>
  <c r="A436" i="8" s="1"/>
  <c r="A436" i="9" s="1"/>
  <c r="C436" i="9" s="1"/>
  <c r="D436" i="9" s="1"/>
  <c r="B437" i="8"/>
  <c r="B437" i="9" s="1"/>
  <c r="D436" i="8"/>
  <c r="E436" i="8" s="1"/>
  <c r="F436" i="8" s="1"/>
  <c r="G434" i="9"/>
  <c r="H434" i="9" s="1"/>
  <c r="F435" i="9"/>
  <c r="E436" i="9"/>
  <c r="G435" i="8"/>
  <c r="C437" i="8"/>
  <c r="A437" i="8" s="1"/>
  <c r="A437" i="9" s="1"/>
  <c r="B438" i="8" l="1"/>
  <c r="B438" i="9" s="1"/>
  <c r="D437" i="8"/>
  <c r="E437" i="8" s="1"/>
  <c r="F437" i="8" s="1"/>
  <c r="G437" i="8" s="1"/>
  <c r="H435" i="8"/>
  <c r="I435" i="8" s="1"/>
  <c r="G435" i="9"/>
  <c r="H435" i="9" s="1"/>
  <c r="F436" i="9"/>
  <c r="E437" i="9"/>
  <c r="C437" i="9"/>
  <c r="D437" i="9" s="1"/>
  <c r="G436" i="8"/>
  <c r="C438" i="8" l="1"/>
  <c r="A438" i="8" s="1"/>
  <c r="A438" i="9" s="1"/>
  <c r="C438" i="9" s="1"/>
  <c r="D438" i="9" s="1"/>
  <c r="B439" i="8"/>
  <c r="C439" i="8" s="1"/>
  <c r="A439" i="8" s="1"/>
  <c r="A439" i="9" s="1"/>
  <c r="D438" i="8"/>
  <c r="E438" i="8" s="1"/>
  <c r="H437" i="8"/>
  <c r="H436" i="8"/>
  <c r="I436" i="8" s="1"/>
  <c r="G436" i="9"/>
  <c r="H436" i="9" s="1"/>
  <c r="F437" i="9"/>
  <c r="E438" i="9"/>
  <c r="I437" i="8"/>
  <c r="F438" i="8" l="1"/>
  <c r="G438" i="8" s="1"/>
  <c r="B439" i="9"/>
  <c r="E439" i="9" s="1"/>
  <c r="B440" i="8"/>
  <c r="B440" i="9" s="1"/>
  <c r="D439" i="8"/>
  <c r="E439" i="8" s="1"/>
  <c r="F439" i="8" s="1"/>
  <c r="G439" i="8" s="1"/>
  <c r="G437" i="9"/>
  <c r="H437" i="9" s="1"/>
  <c r="F438" i="9"/>
  <c r="C439" i="9" l="1"/>
  <c r="D439" i="9" s="1"/>
  <c r="F439" i="9" s="1"/>
  <c r="B441" i="8"/>
  <c r="C441" i="8" s="1"/>
  <c r="A441" i="8" s="1"/>
  <c r="A441" i="9" s="1"/>
  <c r="D440" i="8"/>
  <c r="E440" i="8" s="1"/>
  <c r="C440" i="8"/>
  <c r="A440" i="8" s="1"/>
  <c r="A440" i="9" s="1"/>
  <c r="C440" i="9" s="1"/>
  <c r="H439" i="8"/>
  <c r="I439" i="8" s="1"/>
  <c r="H438" i="8"/>
  <c r="I438" i="8" s="1"/>
  <c r="G438" i="9"/>
  <c r="H438" i="9" s="1"/>
  <c r="E440" i="9"/>
  <c r="B441" i="9"/>
  <c r="D440" i="9" l="1"/>
  <c r="F440" i="9" s="1"/>
  <c r="F440" i="8"/>
  <c r="G440" i="8" s="1"/>
  <c r="B442" i="8"/>
  <c r="B442" i="9" s="1"/>
  <c r="D441" i="8"/>
  <c r="E441" i="8" s="1"/>
  <c r="F441" i="8" s="1"/>
  <c r="G439" i="9"/>
  <c r="H439" i="9" s="1"/>
  <c r="E441" i="9"/>
  <c r="C441" i="9"/>
  <c r="D441" i="9" s="1"/>
  <c r="C442" i="8" l="1"/>
  <c r="A442" i="8" s="1"/>
  <c r="A442" i="9" s="1"/>
  <c r="B443" i="8"/>
  <c r="B443" i="9" s="1"/>
  <c r="D442" i="8"/>
  <c r="E442" i="8" s="1"/>
  <c r="H440" i="8"/>
  <c r="I440" i="8" s="1"/>
  <c r="G440" i="9"/>
  <c r="H440" i="9" s="1"/>
  <c r="F441" i="9"/>
  <c r="E442" i="9"/>
  <c r="C442" i="9"/>
  <c r="D442" i="9" s="1"/>
  <c r="G441" i="8"/>
  <c r="C443" i="8" l="1"/>
  <c r="A443" i="8" s="1"/>
  <c r="A443" i="9" s="1"/>
  <c r="F442" i="8"/>
  <c r="G442" i="8" s="1"/>
  <c r="H442" i="8" s="1"/>
  <c r="I442" i="8" s="1"/>
  <c r="B444" i="8"/>
  <c r="B444" i="9" s="1"/>
  <c r="D443" i="8"/>
  <c r="E443" i="8" s="1"/>
  <c r="F443" i="8" s="1"/>
  <c r="H441" i="8"/>
  <c r="I441" i="8" s="1"/>
  <c r="G441" i="9"/>
  <c r="H441" i="9" s="1"/>
  <c r="F442" i="9"/>
  <c r="E443" i="9"/>
  <c r="C443" i="9"/>
  <c r="D443" i="9" s="1"/>
  <c r="C444" i="8" l="1"/>
  <c r="A444" i="8" s="1"/>
  <c r="A444" i="9" s="1"/>
  <c r="C444" i="9" s="1"/>
  <c r="D444" i="9" s="1"/>
  <c r="B445" i="8"/>
  <c r="B445" i="9" s="1"/>
  <c r="D444" i="8"/>
  <c r="E444" i="8" s="1"/>
  <c r="F444" i="8" s="1"/>
  <c r="G442" i="9"/>
  <c r="H442" i="9" s="1"/>
  <c r="F443" i="9"/>
  <c r="E444" i="9"/>
  <c r="G443" i="8"/>
  <c r="C445" i="8" l="1"/>
  <c r="A445" i="8" s="1"/>
  <c r="A445" i="9" s="1"/>
  <c r="C445" i="9" s="1"/>
  <c r="D445" i="9" s="1"/>
  <c r="B446" i="8"/>
  <c r="B446" i="9" s="1"/>
  <c r="D445" i="8"/>
  <c r="E445" i="8" s="1"/>
  <c r="F445" i="8" s="1"/>
  <c r="G445" i="8" s="1"/>
  <c r="H443" i="8"/>
  <c r="I443" i="8" s="1"/>
  <c r="G443" i="9"/>
  <c r="H443" i="9" s="1"/>
  <c r="F444" i="9"/>
  <c r="E445" i="9"/>
  <c r="G444" i="8"/>
  <c r="C446" i="8" l="1"/>
  <c r="A446" i="8" s="1"/>
  <c r="A446" i="9" s="1"/>
  <c r="C446" i="9" s="1"/>
  <c r="D446" i="9" s="1"/>
  <c r="B447" i="8"/>
  <c r="B447" i="9" s="1"/>
  <c r="D446" i="8"/>
  <c r="E446" i="8" s="1"/>
  <c r="F446" i="8" s="1"/>
  <c r="H445" i="8"/>
  <c r="I445" i="8" s="1"/>
  <c r="H444" i="8"/>
  <c r="I444" i="8" s="1"/>
  <c r="G444" i="9"/>
  <c r="H444" i="9" s="1"/>
  <c r="F445" i="9"/>
  <c r="E446" i="9"/>
  <c r="C447" i="8"/>
  <c r="A447" i="8" s="1"/>
  <c r="A447" i="9" s="1"/>
  <c r="B448" i="8" l="1"/>
  <c r="B448" i="9" s="1"/>
  <c r="D447" i="8"/>
  <c r="E447" i="8" s="1"/>
  <c r="F447" i="8" s="1"/>
  <c r="G447" i="8" s="1"/>
  <c r="G445" i="9"/>
  <c r="H445" i="9" s="1"/>
  <c r="F446" i="9"/>
  <c r="C447" i="9"/>
  <c r="D447" i="9" s="1"/>
  <c r="E447" i="9"/>
  <c r="G446" i="8"/>
  <c r="C448" i="8" l="1"/>
  <c r="A448" i="8" s="1"/>
  <c r="A448" i="9" s="1"/>
  <c r="C448" i="9" s="1"/>
  <c r="D448" i="9" s="1"/>
  <c r="B449" i="8"/>
  <c r="D448" i="8"/>
  <c r="E448" i="8" s="1"/>
  <c r="F448" i="8" s="1"/>
  <c r="H446" i="8"/>
  <c r="I446" i="8" s="1"/>
  <c r="H447" i="8"/>
  <c r="I447" i="8" s="1"/>
  <c r="G446" i="9"/>
  <c r="H446" i="9" s="1"/>
  <c r="F447" i="9"/>
  <c r="E448" i="9"/>
  <c r="B449" i="9"/>
  <c r="C449" i="8"/>
  <c r="A449" i="8" s="1"/>
  <c r="A449" i="9" s="1"/>
  <c r="B450" i="8" l="1"/>
  <c r="D449" i="8"/>
  <c r="E449" i="8" s="1"/>
  <c r="F449" i="8" s="1"/>
  <c r="G447" i="9"/>
  <c r="H447" i="9" s="1"/>
  <c r="F448" i="9"/>
  <c r="C449" i="9"/>
  <c r="D449" i="9" s="1"/>
  <c r="B450" i="9"/>
  <c r="E449" i="9"/>
  <c r="G448" i="8"/>
  <c r="C450" i="8"/>
  <c r="A450" i="8" s="1"/>
  <c r="A450" i="9" s="1"/>
  <c r="B451" i="8" l="1"/>
  <c r="B451" i="9" s="1"/>
  <c r="D450" i="8"/>
  <c r="E450" i="8" s="1"/>
  <c r="F450" i="8" s="1"/>
  <c r="G450" i="8" s="1"/>
  <c r="H448" i="8"/>
  <c r="I448" i="8" s="1"/>
  <c r="G448" i="9"/>
  <c r="H448" i="9" s="1"/>
  <c r="F449" i="9"/>
  <c r="C450" i="9"/>
  <c r="D450" i="9" s="1"/>
  <c r="E450" i="9"/>
  <c r="G449" i="8"/>
  <c r="C451" i="8"/>
  <c r="A451" i="8" s="1"/>
  <c r="A451" i="9" s="1"/>
  <c r="B452" i="8" l="1"/>
  <c r="C452" i="8" s="1"/>
  <c r="A452" i="8" s="1"/>
  <c r="A452" i="9" s="1"/>
  <c r="D451" i="8"/>
  <c r="E451" i="8" s="1"/>
  <c r="F451" i="8" s="1"/>
  <c r="H450" i="8"/>
  <c r="H449" i="8"/>
  <c r="I449" i="8" s="1"/>
  <c r="G449" i="9"/>
  <c r="H449" i="9" s="1"/>
  <c r="F450" i="9"/>
  <c r="E451" i="9"/>
  <c r="C451" i="9"/>
  <c r="D451" i="9" s="1"/>
  <c r="I450" i="8"/>
  <c r="B452" i="9" l="1"/>
  <c r="E452" i="9" s="1"/>
  <c r="B453" i="8"/>
  <c r="B453" i="9" s="1"/>
  <c r="D452" i="8"/>
  <c r="E452" i="8" s="1"/>
  <c r="F452" i="8" s="1"/>
  <c r="G450" i="9"/>
  <c r="H450" i="9" s="1"/>
  <c r="F451" i="9"/>
  <c r="G451" i="9" s="1"/>
  <c r="H451" i="9" s="1"/>
  <c r="C452" i="9"/>
  <c r="D452" i="9" s="1"/>
  <c r="G451" i="8"/>
  <c r="C453" i="8" l="1"/>
  <c r="A453" i="8" s="1"/>
  <c r="A453" i="9" s="1"/>
  <c r="C453" i="9" s="1"/>
  <c r="D453" i="9" s="1"/>
  <c r="B454" i="8"/>
  <c r="B454" i="9" s="1"/>
  <c r="D453" i="8"/>
  <c r="E453" i="8" s="1"/>
  <c r="F453" i="8" s="1"/>
  <c r="G453" i="8" s="1"/>
  <c r="H451" i="8"/>
  <c r="I451" i="8" s="1"/>
  <c r="F452" i="9"/>
  <c r="E453" i="9"/>
  <c r="G452" i="8"/>
  <c r="C454" i="8" l="1"/>
  <c r="A454" i="8" s="1"/>
  <c r="A454" i="9" s="1"/>
  <c r="B455" i="8"/>
  <c r="B455" i="9" s="1"/>
  <c r="D454" i="8"/>
  <c r="E454" i="8" s="1"/>
  <c r="F454" i="8" s="1"/>
  <c r="F453" i="9"/>
  <c r="G453" i="9" s="1"/>
  <c r="H453" i="9" s="1"/>
  <c r="H453" i="8"/>
  <c r="I453" i="8" s="1"/>
  <c r="H452" i="8"/>
  <c r="G452" i="9"/>
  <c r="H452" i="9" s="1"/>
  <c r="C454" i="9"/>
  <c r="D454" i="9" s="1"/>
  <c r="E454" i="9"/>
  <c r="I452" i="8"/>
  <c r="C455" i="8" l="1"/>
  <c r="A455" i="8" s="1"/>
  <c r="A455" i="9" s="1"/>
  <c r="C455" i="9" s="1"/>
  <c r="D455" i="9" s="1"/>
  <c r="B456" i="8"/>
  <c r="B456" i="9" s="1"/>
  <c r="D455" i="8"/>
  <c r="E455" i="8" s="1"/>
  <c r="F455" i="8" s="1"/>
  <c r="F454" i="9"/>
  <c r="G454" i="9" s="1"/>
  <c r="E455" i="9"/>
  <c r="G454" i="8"/>
  <c r="C456" i="8" l="1"/>
  <c r="A456" i="8" s="1"/>
  <c r="A456" i="9" s="1"/>
  <c r="B457" i="8"/>
  <c r="B457" i="9" s="1"/>
  <c r="D456" i="8"/>
  <c r="E456" i="8" s="1"/>
  <c r="F456" i="8" s="1"/>
  <c r="H454" i="8"/>
  <c r="I454" i="8" s="1"/>
  <c r="H454" i="9"/>
  <c r="F455" i="9"/>
  <c r="C456" i="9"/>
  <c r="D456" i="9" s="1"/>
  <c r="E456" i="9"/>
  <c r="G455" i="8"/>
  <c r="C457" i="8"/>
  <c r="A457" i="8" s="1"/>
  <c r="A457" i="9" s="1"/>
  <c r="B458" i="8" l="1"/>
  <c r="B458" i="9" s="1"/>
  <c r="D457" i="8"/>
  <c r="E457" i="8" s="1"/>
  <c r="F457" i="8" s="1"/>
  <c r="H455" i="8"/>
  <c r="G455" i="9"/>
  <c r="H455" i="9" s="1"/>
  <c r="F456" i="9"/>
  <c r="E457" i="9"/>
  <c r="C457" i="9"/>
  <c r="D457" i="9" s="1"/>
  <c r="I455" i="8"/>
  <c r="G456" i="8"/>
  <c r="C458" i="8" l="1"/>
  <c r="A458" i="8" s="1"/>
  <c r="A458" i="9" s="1"/>
  <c r="C458" i="9" s="1"/>
  <c r="D458" i="9" s="1"/>
  <c r="B459" i="8"/>
  <c r="B459" i="9" s="1"/>
  <c r="D458" i="8"/>
  <c r="E458" i="8" s="1"/>
  <c r="F458" i="8" s="1"/>
  <c r="H456" i="8"/>
  <c r="I456" i="8" s="1"/>
  <c r="G456" i="9"/>
  <c r="H456" i="9" s="1"/>
  <c r="F457" i="9"/>
  <c r="E458" i="9"/>
  <c r="G457" i="8"/>
  <c r="C459" i="8" l="1"/>
  <c r="A459" i="8" s="1"/>
  <c r="A459" i="9" s="1"/>
  <c r="C459" i="9" s="1"/>
  <c r="D459" i="9" s="1"/>
  <c r="B460" i="8"/>
  <c r="C460" i="8" s="1"/>
  <c r="A460" i="8" s="1"/>
  <c r="A460" i="9" s="1"/>
  <c r="D459" i="8"/>
  <c r="E459" i="8" s="1"/>
  <c r="H457" i="8"/>
  <c r="I457" i="8" s="1"/>
  <c r="G457" i="9"/>
  <c r="H457" i="9" s="1"/>
  <c r="F458" i="9"/>
  <c r="G458" i="9" s="1"/>
  <c r="H458" i="9" s="1"/>
  <c r="B460" i="9"/>
  <c r="E459" i="9"/>
  <c r="G458" i="8"/>
  <c r="F459" i="8" l="1"/>
  <c r="G459" i="8" s="1"/>
  <c r="B461" i="8"/>
  <c r="C461" i="8" s="1"/>
  <c r="A461" i="8" s="1"/>
  <c r="A461" i="9" s="1"/>
  <c r="D460" i="8"/>
  <c r="E460" i="8" s="1"/>
  <c r="F460" i="8" s="1"/>
  <c r="H458" i="8"/>
  <c r="F459" i="9"/>
  <c r="C460" i="9"/>
  <c r="D460" i="9" s="1"/>
  <c r="E460" i="9"/>
  <c r="I458" i="8"/>
  <c r="B461" i="9" l="1"/>
  <c r="E461" i="9" s="1"/>
  <c r="B462" i="8"/>
  <c r="C462" i="8" s="1"/>
  <c r="A462" i="8" s="1"/>
  <c r="A462" i="9" s="1"/>
  <c r="D461" i="8"/>
  <c r="E461" i="8" s="1"/>
  <c r="F461" i="8" s="1"/>
  <c r="H459" i="8"/>
  <c r="I459" i="8" s="1"/>
  <c r="G459" i="9"/>
  <c r="H459" i="9" s="1"/>
  <c r="F460" i="9"/>
  <c r="C461" i="9"/>
  <c r="D461" i="9" s="1"/>
  <c r="G460" i="8"/>
  <c r="B462" i="9" l="1"/>
  <c r="E462" i="9" s="1"/>
  <c r="B463" i="8"/>
  <c r="B463" i="9" s="1"/>
  <c r="D462" i="8"/>
  <c r="E462" i="8" s="1"/>
  <c r="F462" i="8" s="1"/>
  <c r="H460" i="8"/>
  <c r="G460" i="9"/>
  <c r="H460" i="9" s="1"/>
  <c r="F461" i="9"/>
  <c r="C462" i="9"/>
  <c r="I460" i="8"/>
  <c r="G461" i="8"/>
  <c r="C463" i="8" l="1"/>
  <c r="A463" i="8" s="1"/>
  <c r="A463" i="9" s="1"/>
  <c r="C463" i="9" s="1"/>
  <c r="D463" i="9" s="1"/>
  <c r="D462" i="9"/>
  <c r="F462" i="9" s="1"/>
  <c r="B464" i="8"/>
  <c r="B464" i="9" s="1"/>
  <c r="D463" i="8"/>
  <c r="E463" i="8" s="1"/>
  <c r="H461" i="8"/>
  <c r="I461" i="8" s="1"/>
  <c r="G461" i="9"/>
  <c r="H461" i="9" s="1"/>
  <c r="E463" i="9"/>
  <c r="G462" i="8"/>
  <c r="F463" i="8" l="1"/>
  <c r="G463" i="8" s="1"/>
  <c r="C464" i="8"/>
  <c r="A464" i="8" s="1"/>
  <c r="A464" i="9" s="1"/>
  <c r="C464" i="9" s="1"/>
  <c r="D464" i="9" s="1"/>
  <c r="B465" i="8"/>
  <c r="C465" i="8" s="1"/>
  <c r="A465" i="8" s="1"/>
  <c r="A465" i="9" s="1"/>
  <c r="D464" i="8"/>
  <c r="E464" i="8" s="1"/>
  <c r="F464" i="8" s="1"/>
  <c r="H462" i="8"/>
  <c r="I462" i="8" s="1"/>
  <c r="G462" i="9"/>
  <c r="H462" i="9" s="1"/>
  <c r="F463" i="9"/>
  <c r="E464" i="9"/>
  <c r="B465" i="9" l="1"/>
  <c r="B466" i="8"/>
  <c r="B466" i="9" s="1"/>
  <c r="D465" i="8"/>
  <c r="E465" i="8" s="1"/>
  <c r="F465" i="8" s="1"/>
  <c r="H463" i="8"/>
  <c r="G463" i="9"/>
  <c r="H463" i="9" s="1"/>
  <c r="F464" i="9"/>
  <c r="C465" i="9"/>
  <c r="I463" i="8"/>
  <c r="G464" i="8"/>
  <c r="C466" i="8" l="1"/>
  <c r="A466" i="8" s="1"/>
  <c r="A466" i="9" s="1"/>
  <c r="C466" i="9" s="1"/>
  <c r="D466" i="9" s="1"/>
  <c r="D465" i="9"/>
  <c r="F465" i="9" s="1"/>
  <c r="E465" i="9"/>
  <c r="B467" i="8"/>
  <c r="B467" i="9" s="1"/>
  <c r="D466" i="8"/>
  <c r="E466" i="8" s="1"/>
  <c r="F466" i="8" s="1"/>
  <c r="H464" i="8"/>
  <c r="I464" i="8" s="1"/>
  <c r="G464" i="9"/>
  <c r="H464" i="9" s="1"/>
  <c r="E466" i="9"/>
  <c r="G465" i="8"/>
  <c r="C467" i="8" l="1"/>
  <c r="A467" i="8" s="1"/>
  <c r="A467" i="9" s="1"/>
  <c r="C467" i="9" s="1"/>
  <c r="D467" i="9" s="1"/>
  <c r="B468" i="8"/>
  <c r="B468" i="9" s="1"/>
  <c r="D467" i="8"/>
  <c r="E467" i="8" s="1"/>
  <c r="F467" i="8" s="1"/>
  <c r="H465" i="8"/>
  <c r="I465" i="8" s="1"/>
  <c r="G465" i="9"/>
  <c r="H465" i="9" s="1"/>
  <c r="F466" i="9"/>
  <c r="E467" i="9"/>
  <c r="G466" i="8"/>
  <c r="C468" i="8"/>
  <c r="A468" i="8" s="1"/>
  <c r="A468" i="9" s="1"/>
  <c r="B469" i="8" l="1"/>
  <c r="B469" i="9" s="1"/>
  <c r="D468" i="8"/>
  <c r="E468" i="8" s="1"/>
  <c r="F468" i="8" s="1"/>
  <c r="H466" i="8"/>
  <c r="I466" i="8" s="1"/>
  <c r="G466" i="9"/>
  <c r="H466" i="9" s="1"/>
  <c r="F467" i="9"/>
  <c r="G467" i="9" s="1"/>
  <c r="H467" i="9" s="1"/>
  <c r="C468" i="9"/>
  <c r="D468" i="9" s="1"/>
  <c r="E468" i="9"/>
  <c r="G467" i="8"/>
  <c r="C469" i="8"/>
  <c r="A469" i="8" s="1"/>
  <c r="A469" i="9" s="1"/>
  <c r="B470" i="8" l="1"/>
  <c r="B470" i="9" s="1"/>
  <c r="D469" i="8"/>
  <c r="E469" i="8" s="1"/>
  <c r="F469" i="8" s="1"/>
  <c r="G469" i="8" s="1"/>
  <c r="H467" i="8"/>
  <c r="I467" i="8" s="1"/>
  <c r="F468" i="9"/>
  <c r="G468" i="9" s="1"/>
  <c r="H468" i="9" s="1"/>
  <c r="C469" i="9"/>
  <c r="E469" i="9"/>
  <c r="D469" i="9"/>
  <c r="G468" i="8"/>
  <c r="C470" i="8" l="1"/>
  <c r="A470" i="8" s="1"/>
  <c r="A470" i="9" s="1"/>
  <c r="B471" i="8"/>
  <c r="B471" i="9" s="1"/>
  <c r="D470" i="8"/>
  <c r="E470" i="8" s="1"/>
  <c r="F470" i="8" s="1"/>
  <c r="H469" i="8"/>
  <c r="I469" i="8" s="1"/>
  <c r="H468" i="8"/>
  <c r="I468" i="8" s="1"/>
  <c r="F469" i="9"/>
  <c r="G469" i="9" s="1"/>
  <c r="C470" i="9"/>
  <c r="D470" i="9" s="1"/>
  <c r="E470" i="9"/>
  <c r="C471" i="8"/>
  <c r="A471" i="8" s="1"/>
  <c r="A471" i="9" s="1"/>
  <c r="F470" i="9" l="1"/>
  <c r="B472" i="8"/>
  <c r="B472" i="9" s="1"/>
  <c r="D471" i="8"/>
  <c r="E471" i="8" s="1"/>
  <c r="F471" i="8" s="1"/>
  <c r="H469" i="9"/>
  <c r="G470" i="9"/>
  <c r="H470" i="9" s="1"/>
  <c r="C471" i="9"/>
  <c r="D471" i="9" s="1"/>
  <c r="E471" i="9"/>
  <c r="G470" i="8"/>
  <c r="C472" i="8" l="1"/>
  <c r="A472" i="8" s="1"/>
  <c r="A472" i="9" s="1"/>
  <c r="B473" i="8"/>
  <c r="B473" i="9" s="1"/>
  <c r="D472" i="8"/>
  <c r="E472" i="8" s="1"/>
  <c r="F472" i="8" s="1"/>
  <c r="F471" i="9"/>
  <c r="G471" i="9" s="1"/>
  <c r="H471" i="9" s="1"/>
  <c r="H470" i="8"/>
  <c r="E472" i="9"/>
  <c r="C472" i="9"/>
  <c r="D472" i="9" s="1"/>
  <c r="I470" i="8"/>
  <c r="G471" i="8"/>
  <c r="C473" i="8"/>
  <c r="A473" i="8" s="1"/>
  <c r="A473" i="9" s="1"/>
  <c r="B474" i="8" l="1"/>
  <c r="C474" i="8" s="1"/>
  <c r="A474" i="8" s="1"/>
  <c r="A474" i="9" s="1"/>
  <c r="D473" i="8"/>
  <c r="E473" i="8" s="1"/>
  <c r="F473" i="8" s="1"/>
  <c r="H471" i="8"/>
  <c r="I471" i="8" s="1"/>
  <c r="F472" i="9"/>
  <c r="G472" i="9" s="1"/>
  <c r="H472" i="9" s="1"/>
  <c r="E473" i="9"/>
  <c r="C473" i="9"/>
  <c r="D473" i="9" s="1"/>
  <c r="G472" i="8"/>
  <c r="F473" i="9" l="1"/>
  <c r="B474" i="9"/>
  <c r="E474" i="9" s="1"/>
  <c r="B475" i="8"/>
  <c r="C475" i="8" s="1"/>
  <c r="A475" i="8" s="1"/>
  <c r="A475" i="9" s="1"/>
  <c r="D474" i="8"/>
  <c r="E474" i="8" s="1"/>
  <c r="F474" i="8" s="1"/>
  <c r="H472" i="8"/>
  <c r="I472" i="8" s="1"/>
  <c r="G473" i="9"/>
  <c r="H473" i="9" s="1"/>
  <c r="C474" i="9"/>
  <c r="D474" i="9" s="1"/>
  <c r="G473" i="8"/>
  <c r="B475" i="9" l="1"/>
  <c r="B476" i="8"/>
  <c r="B476" i="9" s="1"/>
  <c r="D475" i="8"/>
  <c r="E475" i="8" s="1"/>
  <c r="F475" i="8" s="1"/>
  <c r="H473" i="8"/>
  <c r="F474" i="9"/>
  <c r="G474" i="9" s="1"/>
  <c r="H474" i="9" s="1"/>
  <c r="C475" i="9"/>
  <c r="D475" i="9" s="1"/>
  <c r="E475" i="9"/>
  <c r="I473" i="8"/>
  <c r="G474" i="8"/>
  <c r="C476" i="8" l="1"/>
  <c r="A476" i="8" s="1"/>
  <c r="A476" i="9" s="1"/>
  <c r="C476" i="9" s="1"/>
  <c r="B477" i="8"/>
  <c r="C477" i="8" s="1"/>
  <c r="A477" i="8" s="1"/>
  <c r="A477" i="9" s="1"/>
  <c r="D476" i="8"/>
  <c r="E476" i="8" s="1"/>
  <c r="F476" i="8" s="1"/>
  <c r="H474" i="8"/>
  <c r="I474" i="8" s="1"/>
  <c r="F475" i="9"/>
  <c r="E476" i="9"/>
  <c r="D476" i="9"/>
  <c r="G475" i="8"/>
  <c r="B477" i="9" l="1"/>
  <c r="E477" i="9" s="1"/>
  <c r="B478" i="8"/>
  <c r="C478" i="8" s="1"/>
  <c r="A478" i="8" s="1"/>
  <c r="A478" i="9" s="1"/>
  <c r="D477" i="8"/>
  <c r="E477" i="8" s="1"/>
  <c r="F477" i="8" s="1"/>
  <c r="H475" i="8"/>
  <c r="F476" i="9"/>
  <c r="G476" i="9" s="1"/>
  <c r="H476" i="9" s="1"/>
  <c r="G475" i="9"/>
  <c r="H475" i="9" s="1"/>
  <c r="C477" i="9"/>
  <c r="I475" i="8"/>
  <c r="G476" i="8"/>
  <c r="B478" i="9" l="1"/>
  <c r="C478" i="9" s="1"/>
  <c r="D478" i="9" s="1"/>
  <c r="D477" i="9"/>
  <c r="F477" i="9" s="1"/>
  <c r="B479" i="8"/>
  <c r="C479" i="8" s="1"/>
  <c r="A479" i="8" s="1"/>
  <c r="A479" i="9" s="1"/>
  <c r="D478" i="8"/>
  <c r="E478" i="8" s="1"/>
  <c r="F478" i="8" s="1"/>
  <c r="H476" i="8"/>
  <c r="I476" i="8" s="1"/>
  <c r="G477" i="8"/>
  <c r="G477" i="9" l="1"/>
  <c r="H477" i="9" s="1"/>
  <c r="E478" i="9"/>
  <c r="F478" i="9" s="1"/>
  <c r="G478" i="9" s="1"/>
  <c r="H478" i="9" s="1"/>
  <c r="B479" i="9"/>
  <c r="B480" i="8"/>
  <c r="C480" i="8" s="1"/>
  <c r="A480" i="8" s="1"/>
  <c r="A480" i="9" s="1"/>
  <c r="D479" i="8"/>
  <c r="E479" i="8" s="1"/>
  <c r="F479" i="8" s="1"/>
  <c r="H477" i="8"/>
  <c r="I477" i="8" s="1"/>
  <c r="G478" i="8"/>
  <c r="D479" i="9" l="1"/>
  <c r="F479" i="9" s="1"/>
  <c r="G479" i="9" s="1"/>
  <c r="H479" i="9" s="1"/>
  <c r="E479" i="9"/>
  <c r="C479" i="9"/>
  <c r="B480" i="9"/>
  <c r="E480" i="9" s="1"/>
  <c r="B481" i="8"/>
  <c r="B481" i="9" s="1"/>
  <c r="D480" i="8"/>
  <c r="E480" i="8" s="1"/>
  <c r="F480" i="8" s="1"/>
  <c r="H478" i="8"/>
  <c r="C480" i="9"/>
  <c r="G479" i="8"/>
  <c r="I478" i="8"/>
  <c r="D480" i="9" l="1"/>
  <c r="F480" i="9" s="1"/>
  <c r="G480" i="9" s="1"/>
  <c r="H480" i="9" s="1"/>
  <c r="C481" i="8"/>
  <c r="A481" i="8" s="1"/>
  <c r="A481" i="9" s="1"/>
  <c r="C481" i="9" s="1"/>
  <c r="D481" i="9" s="1"/>
  <c r="B482" i="8"/>
  <c r="C482" i="8" s="1"/>
  <c r="A482" i="8" s="1"/>
  <c r="A482" i="9" s="1"/>
  <c r="D481" i="8"/>
  <c r="E481" i="8" s="1"/>
  <c r="F481" i="8" s="1"/>
  <c r="H479" i="8"/>
  <c r="I479" i="8" s="1"/>
  <c r="G480" i="8"/>
  <c r="E481" i="9"/>
  <c r="B482" i="9" l="1"/>
  <c r="E482" i="9" s="1"/>
  <c r="B483" i="8"/>
  <c r="C483" i="8" s="1"/>
  <c r="A483" i="8" s="1"/>
  <c r="A483" i="9" s="1"/>
  <c r="D482" i="8"/>
  <c r="E482" i="8" s="1"/>
  <c r="F482" i="8" s="1"/>
  <c r="H480" i="8"/>
  <c r="F481" i="9"/>
  <c r="G481" i="9" s="1"/>
  <c r="H481" i="9" s="1"/>
  <c r="C482" i="9"/>
  <c r="D482" i="9" s="1"/>
  <c r="G481" i="8"/>
  <c r="I480" i="8"/>
  <c r="B483" i="9" l="1"/>
  <c r="E483" i="9" s="1"/>
  <c r="B484" i="8"/>
  <c r="B484" i="9" s="1"/>
  <c r="D483" i="8"/>
  <c r="E483" i="8" s="1"/>
  <c r="F483" i="8" s="1"/>
  <c r="H481" i="8"/>
  <c r="I481" i="8" s="1"/>
  <c r="F482" i="9"/>
  <c r="G482" i="9" s="1"/>
  <c r="H482" i="9" s="1"/>
  <c r="C483" i="9"/>
  <c r="D483" i="9" s="1"/>
  <c r="G482" i="8"/>
  <c r="C484" i="8"/>
  <c r="A484" i="8" s="1"/>
  <c r="A484" i="9" s="1"/>
  <c r="F483" i="9" l="1"/>
  <c r="B485" i="8"/>
  <c r="C485" i="8" s="1"/>
  <c r="A485" i="8" s="1"/>
  <c r="A485" i="9" s="1"/>
  <c r="D484" i="8"/>
  <c r="E484" i="8" s="1"/>
  <c r="F484" i="8" s="1"/>
  <c r="H482" i="8"/>
  <c r="I482" i="8" s="1"/>
  <c r="G483" i="9"/>
  <c r="H483" i="9" s="1"/>
  <c r="C484" i="9"/>
  <c r="B485" i="9"/>
  <c r="G483" i="8"/>
  <c r="E484" i="9"/>
  <c r="D484" i="9"/>
  <c r="F484" i="9" s="1"/>
  <c r="B486" i="8" l="1"/>
  <c r="B486" i="9" s="1"/>
  <c r="D485" i="8"/>
  <c r="E485" i="8" s="1"/>
  <c r="F485" i="8" s="1"/>
  <c r="H483" i="8"/>
  <c r="I483" i="8" s="1"/>
  <c r="G484" i="9"/>
  <c r="H484" i="9" s="1"/>
  <c r="C485" i="9"/>
  <c r="G484" i="8"/>
  <c r="E485" i="9"/>
  <c r="D485" i="9"/>
  <c r="F485" i="9" s="1"/>
  <c r="C486" i="8" l="1"/>
  <c r="A486" i="8" s="1"/>
  <c r="A486" i="9" s="1"/>
  <c r="C486" i="9" s="1"/>
  <c r="D486" i="9" s="1"/>
  <c r="B487" i="8"/>
  <c r="C487" i="8" s="1"/>
  <c r="A487" i="8" s="1"/>
  <c r="A487" i="9" s="1"/>
  <c r="D486" i="8"/>
  <c r="E486" i="8" s="1"/>
  <c r="H484" i="8"/>
  <c r="I484" i="8" s="1"/>
  <c r="G485" i="9"/>
  <c r="H485" i="9" s="1"/>
  <c r="E486" i="9"/>
  <c r="G485" i="8"/>
  <c r="B487" i="9" l="1"/>
  <c r="F486" i="8"/>
  <c r="G486" i="8" s="1"/>
  <c r="B488" i="8"/>
  <c r="C488" i="8" s="1"/>
  <c r="A488" i="8" s="1"/>
  <c r="A488" i="9" s="1"/>
  <c r="D487" i="8"/>
  <c r="E487" i="8" s="1"/>
  <c r="F487" i="8" s="1"/>
  <c r="H485" i="8"/>
  <c r="I485" i="8" s="1"/>
  <c r="F486" i="9"/>
  <c r="G486" i="9" s="1"/>
  <c r="H486" i="9" s="1"/>
  <c r="C487" i="9"/>
  <c r="D487" i="9" s="1"/>
  <c r="E487" i="9"/>
  <c r="F487" i="9" l="1"/>
  <c r="G487" i="9" s="1"/>
  <c r="H487" i="9" s="1"/>
  <c r="B488" i="9"/>
  <c r="E488" i="9" s="1"/>
  <c r="B489" i="8"/>
  <c r="B489" i="9" s="1"/>
  <c r="D488" i="8"/>
  <c r="E488" i="8" s="1"/>
  <c r="F488" i="8" s="1"/>
  <c r="H486" i="8"/>
  <c r="I486" i="8" s="1"/>
  <c r="C488" i="9"/>
  <c r="G487" i="8"/>
  <c r="D488" i="9" l="1"/>
  <c r="F488" i="9" s="1"/>
  <c r="C489" i="8"/>
  <c r="A489" i="8" s="1"/>
  <c r="A489" i="9" s="1"/>
  <c r="C489" i="9" s="1"/>
  <c r="B490" i="8"/>
  <c r="B490" i="9" s="1"/>
  <c r="D489" i="8"/>
  <c r="E489" i="8" s="1"/>
  <c r="F489" i="8" s="1"/>
  <c r="H487" i="8"/>
  <c r="I487" i="8" s="1"/>
  <c r="G488" i="8"/>
  <c r="D489" i="9"/>
  <c r="E489" i="9"/>
  <c r="C490" i="8"/>
  <c r="A490" i="8" s="1"/>
  <c r="A490" i="9" s="1"/>
  <c r="G488" i="9" l="1"/>
  <c r="H488" i="9" s="1"/>
  <c r="B491" i="8"/>
  <c r="C491" i="8" s="1"/>
  <c r="A491" i="8" s="1"/>
  <c r="A491" i="9" s="1"/>
  <c r="D490" i="8"/>
  <c r="E490" i="8" s="1"/>
  <c r="F490" i="8" s="1"/>
  <c r="H488" i="8"/>
  <c r="I488" i="8" s="1"/>
  <c r="F489" i="9"/>
  <c r="G489" i="9" s="1"/>
  <c r="H489" i="9" s="1"/>
  <c r="C490" i="9"/>
  <c r="D490" i="9"/>
  <c r="E490" i="9"/>
  <c r="G489" i="8"/>
  <c r="B491" i="9" l="1"/>
  <c r="B492" i="8"/>
  <c r="C492" i="8" s="1"/>
  <c r="A492" i="8" s="1"/>
  <c r="A492" i="9" s="1"/>
  <c r="D491" i="8"/>
  <c r="E491" i="8" s="1"/>
  <c r="F491" i="8" s="1"/>
  <c r="H489" i="8"/>
  <c r="I489" i="8" s="1"/>
  <c r="F490" i="9"/>
  <c r="G490" i="9" s="1"/>
  <c r="H490" i="9" s="1"/>
  <c r="C491" i="9"/>
  <c r="E491" i="9"/>
  <c r="G490" i="8"/>
  <c r="D491" i="9" l="1"/>
  <c r="F491" i="9" s="1"/>
  <c r="G491" i="9" s="1"/>
  <c r="H491" i="9" s="1"/>
  <c r="B492" i="9"/>
  <c r="E492" i="9" s="1"/>
  <c r="B493" i="8"/>
  <c r="B493" i="9" s="1"/>
  <c r="D492" i="8"/>
  <c r="E492" i="8" s="1"/>
  <c r="F492" i="8" s="1"/>
  <c r="H490" i="8"/>
  <c r="I490" i="8" s="1"/>
  <c r="G491" i="8"/>
  <c r="C492" i="9" l="1"/>
  <c r="D492" i="9" s="1"/>
  <c r="F492" i="9" s="1"/>
  <c r="G492" i="9" s="1"/>
  <c r="H492" i="9" s="1"/>
  <c r="C493" i="8"/>
  <c r="A493" i="8" s="1"/>
  <c r="A493" i="9" s="1"/>
  <c r="C493" i="9" s="1"/>
  <c r="D493" i="9" s="1"/>
  <c r="B494" i="8"/>
  <c r="B494" i="9" s="1"/>
  <c r="D493" i="8"/>
  <c r="E493" i="8" s="1"/>
  <c r="H491" i="8"/>
  <c r="I491" i="8" s="1"/>
  <c r="E493" i="9"/>
  <c r="G492" i="8"/>
  <c r="C494" i="8" l="1"/>
  <c r="A494" i="8" s="1"/>
  <c r="A494" i="9" s="1"/>
  <c r="C494" i="9" s="1"/>
  <c r="D494" i="9" s="1"/>
  <c r="F493" i="8"/>
  <c r="G493" i="8" s="1"/>
  <c r="F493" i="9"/>
  <c r="G493" i="9" s="1"/>
  <c r="H493" i="9" s="1"/>
  <c r="B495" i="8"/>
  <c r="B495" i="9" s="1"/>
  <c r="D494" i="8"/>
  <c r="E494" i="8" s="1"/>
  <c r="F494" i="8" s="1"/>
  <c r="H492" i="8"/>
  <c r="I492" i="8" s="1"/>
  <c r="E494" i="9"/>
  <c r="F494" i="9" l="1"/>
  <c r="C495" i="8"/>
  <c r="A495" i="8" s="1"/>
  <c r="A495" i="9" s="1"/>
  <c r="C495" i="9" s="1"/>
  <c r="D495" i="9" s="1"/>
  <c r="B496" i="8"/>
  <c r="D495" i="8"/>
  <c r="E495" i="8" s="1"/>
  <c r="F495" i="8" s="1"/>
  <c r="H493" i="8"/>
  <c r="I493" i="8" s="1"/>
  <c r="G494" i="9"/>
  <c r="H494" i="9" s="1"/>
  <c r="G494" i="8"/>
  <c r="B496" i="9"/>
  <c r="E495" i="9"/>
  <c r="C496" i="8"/>
  <c r="A496" i="8" s="1"/>
  <c r="A496" i="9" s="1"/>
  <c r="F495" i="9" l="1"/>
  <c r="G495" i="9" s="1"/>
  <c r="H495" i="9" s="1"/>
  <c r="B497" i="8"/>
  <c r="B497" i="9" s="1"/>
  <c r="D496" i="8"/>
  <c r="E496" i="8" s="1"/>
  <c r="F496" i="8" s="1"/>
  <c r="H494" i="8"/>
  <c r="I494" i="8" s="1"/>
  <c r="C496" i="9"/>
  <c r="D496" i="9" s="1"/>
  <c r="G495" i="8"/>
  <c r="E496" i="9"/>
  <c r="C497" i="8" l="1"/>
  <c r="A497" i="8" s="1"/>
  <c r="A497" i="9" s="1"/>
  <c r="C497" i="9" s="1"/>
  <c r="D497" i="9" s="1"/>
  <c r="B498" i="8"/>
  <c r="C498" i="8" s="1"/>
  <c r="A498" i="8" s="1"/>
  <c r="A498" i="9" s="1"/>
  <c r="D497" i="8"/>
  <c r="E497" i="8" s="1"/>
  <c r="H495" i="8"/>
  <c r="I495" i="8" s="1"/>
  <c r="F496" i="9"/>
  <c r="G496" i="9" s="1"/>
  <c r="H496" i="9" s="1"/>
  <c r="E497" i="9"/>
  <c r="G496" i="8"/>
  <c r="F497" i="9" l="1"/>
  <c r="G497" i="9" s="1"/>
  <c r="H497" i="9" s="1"/>
  <c r="B498" i="9"/>
  <c r="F497" i="8"/>
  <c r="G497" i="8" s="1"/>
  <c r="B499" i="8"/>
  <c r="C499" i="8" s="1"/>
  <c r="A499" i="8" s="1"/>
  <c r="A499" i="9" s="1"/>
  <c r="D498" i="8"/>
  <c r="E498" i="8" s="1"/>
  <c r="F498" i="8" s="1"/>
  <c r="H496" i="8"/>
  <c r="C498" i="9"/>
  <c r="D498" i="9" s="1"/>
  <c r="E498" i="9"/>
  <c r="I496" i="8"/>
  <c r="B499" i="9" l="1"/>
  <c r="B500" i="8"/>
  <c r="B500" i="9" s="1"/>
  <c r="D499" i="8"/>
  <c r="E499" i="8" s="1"/>
  <c r="F499" i="8" s="1"/>
  <c r="G499" i="8" s="1"/>
  <c r="H497" i="8"/>
  <c r="I497" i="8" s="1"/>
  <c r="F498" i="9"/>
  <c r="C499" i="9"/>
  <c r="D499" i="9" s="1"/>
  <c r="E499" i="9"/>
  <c r="G498" i="8"/>
  <c r="C500" i="8"/>
  <c r="A500" i="8" s="1"/>
  <c r="A500" i="9" s="1"/>
  <c r="B501" i="8" l="1"/>
  <c r="B501" i="9" s="1"/>
  <c r="D500" i="8"/>
  <c r="E500" i="8" s="1"/>
  <c r="F500" i="8" s="1"/>
  <c r="H499" i="8"/>
  <c r="I499" i="8" s="1"/>
  <c r="H498" i="8"/>
  <c r="I498" i="8" s="1"/>
  <c r="F499" i="9"/>
  <c r="G499" i="9" s="1"/>
  <c r="H499" i="9" s="1"/>
  <c r="G498" i="9"/>
  <c r="H498" i="9" s="1"/>
  <c r="C500" i="9"/>
  <c r="D500" i="9" s="1"/>
  <c r="E500" i="9"/>
  <c r="C501" i="8" l="1"/>
  <c r="A501" i="8" s="1"/>
  <c r="A501" i="9" s="1"/>
  <c r="B502" i="8"/>
  <c r="B502" i="9" s="1"/>
  <c r="D501" i="8"/>
  <c r="E501" i="8" s="1"/>
  <c r="F501" i="8" s="1"/>
  <c r="F500" i="9"/>
  <c r="G500" i="9" s="1"/>
  <c r="H500" i="9" s="1"/>
  <c r="C501" i="9"/>
  <c r="E501" i="9"/>
  <c r="D501" i="9"/>
  <c r="G500" i="8"/>
  <c r="F501" i="9" l="1"/>
  <c r="C502" i="8"/>
  <c r="A502" i="8" s="1"/>
  <c r="A502" i="9" s="1"/>
  <c r="B503" i="8"/>
  <c r="C503" i="8" s="1"/>
  <c r="A503" i="8" s="1"/>
  <c r="A503" i="9" s="1"/>
  <c r="D502" i="8"/>
  <c r="E502" i="8" s="1"/>
  <c r="F502" i="8" s="1"/>
  <c r="H500" i="8"/>
  <c r="I500" i="8" s="1"/>
  <c r="G501" i="9"/>
  <c r="H501" i="9" s="1"/>
  <c r="C502" i="9"/>
  <c r="D502" i="9"/>
  <c r="E502" i="9"/>
  <c r="G501" i="8"/>
  <c r="B503" i="9"/>
  <c r="B504" i="8" l="1"/>
  <c r="B504" i="9" s="1"/>
  <c r="D503" i="8"/>
  <c r="E503" i="8" s="1"/>
  <c r="F503" i="8" s="1"/>
  <c r="H501" i="8"/>
  <c r="I501" i="8" s="1"/>
  <c r="F502" i="9"/>
  <c r="G502" i="9" s="1"/>
  <c r="H502" i="9" s="1"/>
  <c r="C503" i="9"/>
  <c r="G502" i="8"/>
  <c r="E503" i="9"/>
  <c r="D503" i="9"/>
  <c r="F503" i="9" l="1"/>
  <c r="C504" i="8"/>
  <c r="A504" i="8" s="1"/>
  <c r="A504" i="9" s="1"/>
  <c r="C504" i="9" s="1"/>
  <c r="D504" i="9" s="1"/>
  <c r="B505" i="8"/>
  <c r="B505" i="9" s="1"/>
  <c r="D504" i="8"/>
  <c r="E504" i="8" s="1"/>
  <c r="F504" i="8" s="1"/>
  <c r="H502" i="8"/>
  <c r="I502" i="8" s="1"/>
  <c r="G503" i="9"/>
  <c r="H503" i="9" s="1"/>
  <c r="E504" i="9"/>
  <c r="G503" i="8"/>
  <c r="F504" i="9" l="1"/>
  <c r="C505" i="8"/>
  <c r="A505" i="8" s="1"/>
  <c r="A505" i="9" s="1"/>
  <c r="C505" i="9" s="1"/>
  <c r="D505" i="9" s="1"/>
  <c r="B506" i="8"/>
  <c r="B506" i="9" s="1"/>
  <c r="D505" i="8"/>
  <c r="E505" i="8" s="1"/>
  <c r="F505" i="8" s="1"/>
  <c r="H503" i="8"/>
  <c r="I503" i="8" s="1"/>
  <c r="G504" i="9"/>
  <c r="H504" i="9" s="1"/>
  <c r="E505" i="9"/>
  <c r="G504" i="8"/>
  <c r="C506" i="8"/>
  <c r="A506" i="8" s="1"/>
  <c r="A506" i="9" s="1"/>
  <c r="F505" i="9" l="1"/>
  <c r="B507" i="8"/>
  <c r="B507" i="9" s="1"/>
  <c r="D506" i="8"/>
  <c r="E506" i="8" s="1"/>
  <c r="F506" i="8" s="1"/>
  <c r="H504" i="8"/>
  <c r="I504" i="8" s="1"/>
  <c r="G505" i="9"/>
  <c r="H505" i="9" s="1"/>
  <c r="C506" i="9"/>
  <c r="D506" i="9" s="1"/>
  <c r="E506" i="9"/>
  <c r="G505" i="8"/>
  <c r="F506" i="9" l="1"/>
  <c r="C507" i="8"/>
  <c r="A507" i="8" s="1"/>
  <c r="A507" i="9" s="1"/>
  <c r="C507" i="9" s="1"/>
  <c r="D507" i="9" s="1"/>
  <c r="B508" i="8"/>
  <c r="B508" i="9" s="1"/>
  <c r="D507" i="8"/>
  <c r="E507" i="8" s="1"/>
  <c r="H505" i="8"/>
  <c r="G506" i="9"/>
  <c r="H506" i="9" s="1"/>
  <c r="G506" i="8"/>
  <c r="I505" i="8"/>
  <c r="E507" i="9"/>
  <c r="C508" i="8"/>
  <c r="A508" i="8" s="1"/>
  <c r="A508" i="9" s="1"/>
  <c r="F507" i="9" l="1"/>
  <c r="G507" i="9" s="1"/>
  <c r="H507" i="9" s="1"/>
  <c r="F507" i="8"/>
  <c r="G507" i="8" s="1"/>
  <c r="B509" i="8"/>
  <c r="C509" i="8" s="1"/>
  <c r="A509" i="8" s="1"/>
  <c r="A509" i="9" s="1"/>
  <c r="D508" i="8"/>
  <c r="E508" i="8" s="1"/>
  <c r="F508" i="8" s="1"/>
  <c r="H506" i="8"/>
  <c r="I506" i="8" s="1"/>
  <c r="C508" i="9"/>
  <c r="D508" i="9" s="1"/>
  <c r="E508" i="9"/>
  <c r="F508" i="9" l="1"/>
  <c r="B509" i="9"/>
  <c r="B510" i="8"/>
  <c r="B510" i="9" s="1"/>
  <c r="D509" i="8"/>
  <c r="E509" i="8" s="1"/>
  <c r="F509" i="8" s="1"/>
  <c r="H507" i="8"/>
  <c r="I507" i="8" s="1"/>
  <c r="G508" i="9"/>
  <c r="H508" i="9" s="1"/>
  <c r="C509" i="9"/>
  <c r="G508" i="8"/>
  <c r="E509" i="9"/>
  <c r="C510" i="8"/>
  <c r="A510" i="8" s="1"/>
  <c r="A510" i="9" s="1"/>
  <c r="D509" i="9" l="1"/>
  <c r="F509" i="9" s="1"/>
  <c r="G509" i="9" s="1"/>
  <c r="H509" i="9" s="1"/>
  <c r="B511" i="8"/>
  <c r="C511" i="8" s="1"/>
  <c r="A511" i="8" s="1"/>
  <c r="A511" i="9" s="1"/>
  <c r="D510" i="8"/>
  <c r="E510" i="8" s="1"/>
  <c r="F510" i="8" s="1"/>
  <c r="H508" i="8"/>
  <c r="I508" i="8" s="1"/>
  <c r="C510" i="9"/>
  <c r="D510" i="9" s="1"/>
  <c r="G509" i="8"/>
  <c r="E510" i="9"/>
  <c r="F510" i="9" l="1"/>
  <c r="G510" i="9" s="1"/>
  <c r="H510" i="9" s="1"/>
  <c r="B511" i="9"/>
  <c r="E511" i="9" s="1"/>
  <c r="B512" i="8"/>
  <c r="B512" i="9" s="1"/>
  <c r="D511" i="8"/>
  <c r="E511" i="8" s="1"/>
  <c r="F511" i="8" s="1"/>
  <c r="H509" i="8"/>
  <c r="I509" i="8" s="1"/>
  <c r="C511" i="9"/>
  <c r="G510" i="8"/>
  <c r="C512" i="8" l="1"/>
  <c r="A512" i="8" s="1"/>
  <c r="A512" i="9" s="1"/>
  <c r="C512" i="9" s="1"/>
  <c r="D512" i="9" s="1"/>
  <c r="D511" i="9"/>
  <c r="F511" i="9" s="1"/>
  <c r="G511" i="9" s="1"/>
  <c r="H511" i="9" s="1"/>
  <c r="B513" i="8"/>
  <c r="B513" i="9" s="1"/>
  <c r="D512" i="8"/>
  <c r="E512" i="8" s="1"/>
  <c r="F512" i="8" s="1"/>
  <c r="H510" i="8"/>
  <c r="I510" i="8" s="1"/>
  <c r="G511" i="8"/>
  <c r="E512" i="9"/>
  <c r="C513" i="8" l="1"/>
  <c r="A513" i="8" s="1"/>
  <c r="A513" i="9" s="1"/>
  <c r="F512" i="9"/>
  <c r="G512" i="9" s="1"/>
  <c r="H512" i="9" s="1"/>
  <c r="B514" i="8"/>
  <c r="B514" i="9" s="1"/>
  <c r="D513" i="8"/>
  <c r="E513" i="8" s="1"/>
  <c r="F513" i="8" s="1"/>
  <c r="H511" i="8"/>
  <c r="C513" i="9"/>
  <c r="D513" i="9" s="1"/>
  <c r="I511" i="8"/>
  <c r="E513" i="9"/>
  <c r="G512" i="8"/>
  <c r="C514" i="8"/>
  <c r="A514" i="8" s="1"/>
  <c r="A514" i="9" s="1"/>
  <c r="F513" i="9" l="1"/>
  <c r="G513" i="9" s="1"/>
  <c r="H513" i="9" s="1"/>
  <c r="B515" i="8"/>
  <c r="D514" i="8"/>
  <c r="E514" i="8" s="1"/>
  <c r="F514" i="8" s="1"/>
  <c r="H512" i="8"/>
  <c r="I512" i="8" s="1"/>
  <c r="B515" i="9"/>
  <c r="E514" i="9"/>
  <c r="G513" i="8"/>
  <c r="C514" i="9"/>
  <c r="D514" i="9" s="1"/>
  <c r="F514" i="9" s="1"/>
  <c r="C515" i="8"/>
  <c r="A515" i="8" s="1"/>
  <c r="A515" i="9" s="1"/>
  <c r="B516" i="8" l="1"/>
  <c r="D515" i="8"/>
  <c r="E515" i="8" s="1"/>
  <c r="F515" i="8" s="1"/>
  <c r="H513" i="8"/>
  <c r="I513" i="8" s="1"/>
  <c r="G514" i="9"/>
  <c r="H514" i="9" s="1"/>
  <c r="B516" i="9"/>
  <c r="C515" i="9"/>
  <c r="D515" i="9" s="1"/>
  <c r="E515" i="9"/>
  <c r="G514" i="8"/>
  <c r="C516" i="8"/>
  <c r="A516" i="8" s="1"/>
  <c r="A516" i="9" s="1"/>
  <c r="B517" i="8" l="1"/>
  <c r="B517" i="9" s="1"/>
  <c r="D516" i="8"/>
  <c r="E516" i="8" s="1"/>
  <c r="F516" i="8" s="1"/>
  <c r="F515" i="9"/>
  <c r="G515" i="9" s="1"/>
  <c r="H515" i="9" s="1"/>
  <c r="H514" i="8"/>
  <c r="I514" i="8" s="1"/>
  <c r="G515" i="8"/>
  <c r="C516" i="9"/>
  <c r="E516" i="9"/>
  <c r="D516" i="9"/>
  <c r="F516" i="9" s="1"/>
  <c r="C517" i="8" l="1"/>
  <c r="A517" i="8" s="1"/>
  <c r="A517" i="9" s="1"/>
  <c r="C517" i="9" s="1"/>
  <c r="B518" i="8"/>
  <c r="D517" i="8"/>
  <c r="E517" i="8" s="1"/>
  <c r="F517" i="8" s="1"/>
  <c r="H515" i="8"/>
  <c r="I515" i="8" s="1"/>
  <c r="G516" i="9"/>
  <c r="H516" i="9" s="1"/>
  <c r="B518" i="9"/>
  <c r="G516" i="8"/>
  <c r="E517" i="9"/>
  <c r="D517" i="9"/>
  <c r="C518" i="8"/>
  <c r="A518" i="8" s="1"/>
  <c r="A518" i="9" s="1"/>
  <c r="B519" i="8" l="1"/>
  <c r="C519" i="8" s="1"/>
  <c r="A519" i="8" s="1"/>
  <c r="A519" i="9" s="1"/>
  <c r="D518" i="8"/>
  <c r="E518" i="8" s="1"/>
  <c r="F518" i="8" s="1"/>
  <c r="F517" i="9"/>
  <c r="G517" i="9" s="1"/>
  <c r="H517" i="9" s="1"/>
  <c r="H516" i="8"/>
  <c r="I516" i="8" s="1"/>
  <c r="C518" i="9"/>
  <c r="G517" i="8"/>
  <c r="D518" i="9"/>
  <c r="E518" i="9"/>
  <c r="F518" i="9" l="1"/>
  <c r="B519" i="9"/>
  <c r="B520" i="8"/>
  <c r="B520" i="9" s="1"/>
  <c r="D519" i="8"/>
  <c r="E519" i="8" s="1"/>
  <c r="F519" i="8" s="1"/>
  <c r="H517" i="8"/>
  <c r="I517" i="8" s="1"/>
  <c r="G518" i="9"/>
  <c r="H518" i="9" s="1"/>
  <c r="C519" i="9"/>
  <c r="E519" i="9"/>
  <c r="D519" i="9"/>
  <c r="F519" i="9" s="1"/>
  <c r="G518" i="8"/>
  <c r="C520" i="8" l="1"/>
  <c r="A520" i="8" s="1"/>
  <c r="A520" i="9" s="1"/>
  <c r="C520" i="9" s="1"/>
  <c r="B521" i="8"/>
  <c r="C521" i="8" s="1"/>
  <c r="A521" i="8" s="1"/>
  <c r="A521" i="9" s="1"/>
  <c r="D520" i="8"/>
  <c r="E520" i="8" s="1"/>
  <c r="F520" i="8" s="1"/>
  <c r="H518" i="8"/>
  <c r="I518" i="8" s="1"/>
  <c r="G519" i="9"/>
  <c r="H519" i="9" s="1"/>
  <c r="G519" i="8"/>
  <c r="E520" i="9"/>
  <c r="D520" i="9"/>
  <c r="F520" i="9" l="1"/>
  <c r="G520" i="9" s="1"/>
  <c r="H520" i="9" s="1"/>
  <c r="B521" i="9"/>
  <c r="E521" i="9" s="1"/>
  <c r="B522" i="8"/>
  <c r="B522" i="9" s="1"/>
  <c r="D521" i="8"/>
  <c r="E521" i="8" s="1"/>
  <c r="F521" i="8" s="1"/>
  <c r="H519" i="8"/>
  <c r="I519" i="8" s="1"/>
  <c r="G520" i="8"/>
  <c r="C522" i="8" l="1"/>
  <c r="A522" i="8" s="1"/>
  <c r="A522" i="9" s="1"/>
  <c r="C522" i="9" s="1"/>
  <c r="D522" i="9" s="1"/>
  <c r="C521" i="9"/>
  <c r="D521" i="9" s="1"/>
  <c r="F521" i="9" s="1"/>
  <c r="B523" i="8"/>
  <c r="B523" i="9" s="1"/>
  <c r="D522" i="8"/>
  <c r="E522" i="8" s="1"/>
  <c r="H520" i="8"/>
  <c r="I520" i="8" s="1"/>
  <c r="G521" i="8"/>
  <c r="E522" i="9"/>
  <c r="C523" i="8" l="1"/>
  <c r="A523" i="8" s="1"/>
  <c r="A523" i="9" s="1"/>
  <c r="F522" i="8"/>
  <c r="G522" i="8" s="1"/>
  <c r="F522" i="9"/>
  <c r="G521" i="9"/>
  <c r="H521" i="9" s="1"/>
  <c r="B524" i="8"/>
  <c r="B524" i="9" s="1"/>
  <c r="D523" i="8"/>
  <c r="E523" i="8" s="1"/>
  <c r="F523" i="8" s="1"/>
  <c r="H521" i="8"/>
  <c r="I521" i="8" s="1"/>
  <c r="G522" i="9"/>
  <c r="H522" i="9" s="1"/>
  <c r="C523" i="9"/>
  <c r="D523" i="9" s="1"/>
  <c r="E523" i="9"/>
  <c r="F523" i="9" l="1"/>
  <c r="G523" i="9" s="1"/>
  <c r="H523" i="9" s="1"/>
  <c r="C524" i="8"/>
  <c r="A524" i="8" s="1"/>
  <c r="A524" i="9" s="1"/>
  <c r="B525" i="8"/>
  <c r="C525" i="8" s="1"/>
  <c r="A525" i="8" s="1"/>
  <c r="A525" i="9" s="1"/>
  <c r="D524" i="8"/>
  <c r="E524" i="8" s="1"/>
  <c r="F524" i="8" s="1"/>
  <c r="H522" i="8"/>
  <c r="I522" i="8" s="1"/>
  <c r="C524" i="9"/>
  <c r="E524" i="9"/>
  <c r="D524" i="9"/>
  <c r="G523" i="8"/>
  <c r="F524" i="9" l="1"/>
  <c r="G524" i="9" s="1"/>
  <c r="H524" i="9" s="1"/>
  <c r="B525" i="9"/>
  <c r="B526" i="8"/>
  <c r="C526" i="8" s="1"/>
  <c r="A526" i="8" s="1"/>
  <c r="A526" i="9" s="1"/>
  <c r="D525" i="8"/>
  <c r="E525" i="8" s="1"/>
  <c r="F525" i="8" s="1"/>
  <c r="H523" i="8"/>
  <c r="I523" i="8" s="1"/>
  <c r="C525" i="9"/>
  <c r="D525" i="9" s="1"/>
  <c r="E525" i="9"/>
  <c r="G524" i="8"/>
  <c r="F525" i="9" l="1"/>
  <c r="B526" i="9"/>
  <c r="E526" i="9" s="1"/>
  <c r="B527" i="8"/>
  <c r="B527" i="9" s="1"/>
  <c r="D526" i="8"/>
  <c r="E526" i="8" s="1"/>
  <c r="F526" i="8" s="1"/>
  <c r="H524" i="8"/>
  <c r="I524" i="8" s="1"/>
  <c r="G525" i="9"/>
  <c r="H525" i="9" s="1"/>
  <c r="G525" i="8"/>
  <c r="C526" i="9"/>
  <c r="C527" i="8" l="1"/>
  <c r="A527" i="8" s="1"/>
  <c r="A527" i="9" s="1"/>
  <c r="C527" i="9" s="1"/>
  <c r="D527" i="9" s="1"/>
  <c r="D526" i="9"/>
  <c r="F526" i="9" s="1"/>
  <c r="B528" i="8"/>
  <c r="C528" i="8" s="1"/>
  <c r="A528" i="8" s="1"/>
  <c r="A528" i="9" s="1"/>
  <c r="D527" i="8"/>
  <c r="E527" i="8" s="1"/>
  <c r="F527" i="8" s="1"/>
  <c r="H525" i="8"/>
  <c r="I525" i="8" s="1"/>
  <c r="G526" i="8"/>
  <c r="E527" i="9"/>
  <c r="B528" i="9" l="1"/>
  <c r="G526" i="9"/>
  <c r="H526" i="9" s="1"/>
  <c r="B529" i="8"/>
  <c r="D528" i="8"/>
  <c r="E528" i="8" s="1"/>
  <c r="F528" i="8" s="1"/>
  <c r="H526" i="8"/>
  <c r="I526" i="8" s="1"/>
  <c r="F527" i="9"/>
  <c r="G527" i="9" s="1"/>
  <c r="H527" i="9" s="1"/>
  <c r="B529" i="9"/>
  <c r="C528" i="9"/>
  <c r="G527" i="8"/>
  <c r="E528" i="9"/>
  <c r="D528" i="9"/>
  <c r="C529" i="8"/>
  <c r="A529" i="8" s="1"/>
  <c r="A529" i="9" s="1"/>
  <c r="B530" i="8" l="1"/>
  <c r="B530" i="9" s="1"/>
  <c r="D529" i="8"/>
  <c r="E529" i="8" s="1"/>
  <c r="F529" i="8" s="1"/>
  <c r="H527" i="8"/>
  <c r="I527" i="8" s="1"/>
  <c r="F528" i="9"/>
  <c r="G528" i="9" s="1"/>
  <c r="H528" i="9" s="1"/>
  <c r="C529" i="9"/>
  <c r="D529" i="9"/>
  <c r="E529" i="9"/>
  <c r="G528" i="8"/>
  <c r="C530" i="8"/>
  <c r="A530" i="8" s="1"/>
  <c r="A530" i="9" s="1"/>
  <c r="F529" i="9" l="1"/>
  <c r="G529" i="9" s="1"/>
  <c r="H529" i="9" s="1"/>
  <c r="B531" i="8"/>
  <c r="B531" i="9" s="1"/>
  <c r="D530" i="8"/>
  <c r="E530" i="8" s="1"/>
  <c r="F530" i="8" s="1"/>
  <c r="H528" i="8"/>
  <c r="I528" i="8" s="1"/>
  <c r="E530" i="9"/>
  <c r="C530" i="9"/>
  <c r="D530" i="9" s="1"/>
  <c r="F530" i="9" s="1"/>
  <c r="G529" i="8"/>
  <c r="C531" i="8" l="1"/>
  <c r="A531" i="8" s="1"/>
  <c r="A531" i="9" s="1"/>
  <c r="C531" i="9" s="1"/>
  <c r="D531" i="9" s="1"/>
  <c r="B532" i="8"/>
  <c r="B532" i="9" s="1"/>
  <c r="D531" i="8"/>
  <c r="E531" i="8" s="1"/>
  <c r="H529" i="8"/>
  <c r="I529" i="8" s="1"/>
  <c r="G530" i="9"/>
  <c r="H530" i="9" s="1"/>
  <c r="G530" i="8"/>
  <c r="E531" i="9"/>
  <c r="C532" i="8"/>
  <c r="A532" i="8" s="1"/>
  <c r="A532" i="9" s="1"/>
  <c r="F531" i="8" l="1"/>
  <c r="G531" i="8" s="1"/>
  <c r="B533" i="8"/>
  <c r="B533" i="9" s="1"/>
  <c r="D532" i="8"/>
  <c r="E532" i="8" s="1"/>
  <c r="F532" i="8" s="1"/>
  <c r="F531" i="9"/>
  <c r="G531" i="9" s="1"/>
  <c r="H531" i="9" s="1"/>
  <c r="H530" i="8"/>
  <c r="I530" i="8" s="1"/>
  <c r="E532" i="9"/>
  <c r="C532" i="9"/>
  <c r="D532" i="9" s="1"/>
  <c r="C533" i="8"/>
  <c r="A533" i="8" s="1"/>
  <c r="A533" i="9" s="1"/>
  <c r="F532" i="9" l="1"/>
  <c r="B534" i="8"/>
  <c r="B534" i="9" s="1"/>
  <c r="D533" i="8"/>
  <c r="E533" i="8" s="1"/>
  <c r="F533" i="8" s="1"/>
  <c r="H531" i="8"/>
  <c r="G532" i="9"/>
  <c r="H532" i="9" s="1"/>
  <c r="C533" i="9"/>
  <c r="D533" i="9" s="1"/>
  <c r="F533" i="9" s="1"/>
  <c r="G532" i="8"/>
  <c r="I531" i="8"/>
  <c r="E533" i="9"/>
  <c r="C534" i="8"/>
  <c r="A534" i="8" s="1"/>
  <c r="A534" i="9" s="1"/>
  <c r="B535" i="8" l="1"/>
  <c r="D534" i="8"/>
  <c r="E534" i="8" s="1"/>
  <c r="F534" i="8" s="1"/>
  <c r="H532" i="8"/>
  <c r="G533" i="9"/>
  <c r="H533" i="9" s="1"/>
  <c r="C534" i="9"/>
  <c r="G533" i="8"/>
  <c r="I532" i="8"/>
  <c r="B535" i="9"/>
  <c r="D534" i="9"/>
  <c r="E534" i="9"/>
  <c r="C535" i="8"/>
  <c r="A535" i="8" s="1"/>
  <c r="A535" i="9" s="1"/>
  <c r="F534" i="9" l="1"/>
  <c r="G534" i="9" s="1"/>
  <c r="H534" i="9" s="1"/>
  <c r="B536" i="8"/>
  <c r="D535" i="8"/>
  <c r="E535" i="8" s="1"/>
  <c r="F535" i="8" s="1"/>
  <c r="H533" i="8"/>
  <c r="I533" i="8" s="1"/>
  <c r="G534" i="8"/>
  <c r="D535" i="9"/>
  <c r="E535" i="9"/>
  <c r="C535" i="9"/>
  <c r="B536" i="9"/>
  <c r="C536" i="8"/>
  <c r="A536" i="8" s="1"/>
  <c r="A536" i="9" s="1"/>
  <c r="F535" i="9" l="1"/>
  <c r="G535" i="9" s="1"/>
  <c r="H535" i="9" s="1"/>
  <c r="B537" i="8"/>
  <c r="C537" i="8" s="1"/>
  <c r="A537" i="8" s="1"/>
  <c r="A537" i="9" s="1"/>
  <c r="D536" i="8"/>
  <c r="E536" i="8" s="1"/>
  <c r="F536" i="8" s="1"/>
  <c r="H534" i="8"/>
  <c r="C536" i="9"/>
  <c r="D536" i="9" s="1"/>
  <c r="F536" i="9" s="1"/>
  <c r="E536" i="9"/>
  <c r="I534" i="8"/>
  <c r="G535" i="8"/>
  <c r="B537" i="9" l="1"/>
  <c r="C537" i="9" s="1"/>
  <c r="D537" i="9" s="1"/>
  <c r="F537" i="9" s="1"/>
  <c r="B538" i="8"/>
  <c r="C538" i="8" s="1"/>
  <c r="A538" i="8" s="1"/>
  <c r="A538" i="9" s="1"/>
  <c r="D537" i="8"/>
  <c r="E537" i="8" s="1"/>
  <c r="F537" i="8" s="1"/>
  <c r="H535" i="8"/>
  <c r="I535" i="8" s="1"/>
  <c r="G536" i="9"/>
  <c r="H536" i="9" s="1"/>
  <c r="E537" i="9"/>
  <c r="G536" i="8"/>
  <c r="B538" i="9" l="1"/>
  <c r="E538" i="9" s="1"/>
  <c r="B539" i="8"/>
  <c r="B539" i="9" s="1"/>
  <c r="D538" i="8"/>
  <c r="E538" i="8" s="1"/>
  <c r="F538" i="8" s="1"/>
  <c r="H536" i="8"/>
  <c r="I536" i="8" s="1"/>
  <c r="G537" i="9"/>
  <c r="H537" i="9" s="1"/>
  <c r="C538" i="9"/>
  <c r="G537" i="8"/>
  <c r="C539" i="8" l="1"/>
  <c r="A539" i="8" s="1"/>
  <c r="A539" i="9" s="1"/>
  <c r="C539" i="9" s="1"/>
  <c r="D538" i="9"/>
  <c r="F538" i="9" s="1"/>
  <c r="B540" i="8"/>
  <c r="B540" i="9" s="1"/>
  <c r="D539" i="8"/>
  <c r="E539" i="8" s="1"/>
  <c r="F539" i="8" s="1"/>
  <c r="H537" i="8"/>
  <c r="I537" i="8" s="1"/>
  <c r="D539" i="9"/>
  <c r="E539" i="9"/>
  <c r="G538" i="8"/>
  <c r="G538" i="9" l="1"/>
  <c r="H538" i="9" s="1"/>
  <c r="C540" i="8"/>
  <c r="A540" i="8" s="1"/>
  <c r="A540" i="9" s="1"/>
  <c r="C540" i="9" s="1"/>
  <c r="B541" i="8"/>
  <c r="B541" i="9" s="1"/>
  <c r="D540" i="8"/>
  <c r="E540" i="8" s="1"/>
  <c r="F540" i="8" s="1"/>
  <c r="F539" i="9"/>
  <c r="G539" i="9" s="1"/>
  <c r="H539" i="9" s="1"/>
  <c r="H538" i="8"/>
  <c r="I538" i="8" s="1"/>
  <c r="E540" i="9"/>
  <c r="D540" i="9"/>
  <c r="G539" i="8"/>
  <c r="F540" i="9" l="1"/>
  <c r="G540" i="9" s="1"/>
  <c r="H540" i="9" s="1"/>
  <c r="C541" i="8"/>
  <c r="A541" i="8" s="1"/>
  <c r="A541" i="9" s="1"/>
  <c r="C541" i="9" s="1"/>
  <c r="D541" i="9" s="1"/>
  <c r="B542" i="8"/>
  <c r="C542" i="8" s="1"/>
  <c r="A542" i="8" s="1"/>
  <c r="A542" i="9" s="1"/>
  <c r="D541" i="8"/>
  <c r="E541" i="8" s="1"/>
  <c r="F541" i="8" s="1"/>
  <c r="H539" i="8"/>
  <c r="I539" i="8" s="1"/>
  <c r="G540" i="8"/>
  <c r="E541" i="9"/>
  <c r="B542" i="9" l="1"/>
  <c r="F541" i="9"/>
  <c r="B543" i="8"/>
  <c r="B543" i="9" s="1"/>
  <c r="D542" i="8"/>
  <c r="E542" i="8" s="1"/>
  <c r="F542" i="8" s="1"/>
  <c r="H540" i="8"/>
  <c r="I540" i="8" s="1"/>
  <c r="G541" i="9"/>
  <c r="H541" i="9" s="1"/>
  <c r="C542" i="9"/>
  <c r="D542" i="9"/>
  <c r="F542" i="9" s="1"/>
  <c r="E542" i="9"/>
  <c r="G541" i="8"/>
  <c r="C543" i="8"/>
  <c r="A543" i="8" s="1"/>
  <c r="A543" i="9" s="1"/>
  <c r="B544" i="8" l="1"/>
  <c r="B544" i="9" s="1"/>
  <c r="D543" i="8"/>
  <c r="E543" i="8" s="1"/>
  <c r="F543" i="8" s="1"/>
  <c r="H541" i="8"/>
  <c r="I541" i="8" s="1"/>
  <c r="G542" i="9"/>
  <c r="H542" i="9" s="1"/>
  <c r="C543" i="9"/>
  <c r="E543" i="9"/>
  <c r="D543" i="9"/>
  <c r="F543" i="9" s="1"/>
  <c r="G542" i="8"/>
  <c r="C544" i="8"/>
  <c r="A544" i="8" s="1"/>
  <c r="A544" i="9" s="1"/>
  <c r="B545" i="8" l="1"/>
  <c r="C545" i="8" s="1"/>
  <c r="A545" i="8" s="1"/>
  <c r="A545" i="9" s="1"/>
  <c r="D544" i="8"/>
  <c r="E544" i="8" s="1"/>
  <c r="F544" i="8" s="1"/>
  <c r="H542" i="8"/>
  <c r="G543" i="9"/>
  <c r="H543" i="9" s="1"/>
  <c r="C544" i="9"/>
  <c r="B545" i="9"/>
  <c r="I542" i="8"/>
  <c r="E544" i="9"/>
  <c r="D544" i="9"/>
  <c r="F544" i="9" s="1"/>
  <c r="G543" i="8"/>
  <c r="B546" i="8" l="1"/>
  <c r="B546" i="9" s="1"/>
  <c r="D545" i="8"/>
  <c r="E545" i="8" s="1"/>
  <c r="F545" i="8" s="1"/>
  <c r="H543" i="8"/>
  <c r="I543" i="8" s="1"/>
  <c r="G544" i="9"/>
  <c r="H544" i="9" s="1"/>
  <c r="C545" i="9"/>
  <c r="E545" i="9"/>
  <c r="D545" i="9"/>
  <c r="G544" i="8"/>
  <c r="C546" i="8"/>
  <c r="A546" i="8" s="1"/>
  <c r="A546" i="9" s="1"/>
  <c r="B547" i="8" l="1"/>
  <c r="C547" i="8" s="1"/>
  <c r="A547" i="8" s="1"/>
  <c r="A547" i="9" s="1"/>
  <c r="D546" i="8"/>
  <c r="E546" i="8" s="1"/>
  <c r="F546" i="8" s="1"/>
  <c r="H544" i="8"/>
  <c r="F545" i="9"/>
  <c r="G545" i="9" s="1"/>
  <c r="H545" i="9" s="1"/>
  <c r="B547" i="9"/>
  <c r="G545" i="8"/>
  <c r="C546" i="9"/>
  <c r="D546" i="9"/>
  <c r="E546" i="9"/>
  <c r="I544" i="8"/>
  <c r="B548" i="8" l="1"/>
  <c r="C548" i="8" s="1"/>
  <c r="A548" i="8" s="1"/>
  <c r="A548" i="9" s="1"/>
  <c r="D547" i="8"/>
  <c r="E547" i="8" s="1"/>
  <c r="F547" i="8" s="1"/>
  <c r="H545" i="8"/>
  <c r="I545" i="8" s="1"/>
  <c r="F546" i="9"/>
  <c r="G546" i="9" s="1"/>
  <c r="H546" i="9" s="1"/>
  <c r="B548" i="9"/>
  <c r="C547" i="9"/>
  <c r="E547" i="9"/>
  <c r="D547" i="9"/>
  <c r="F547" i="9" s="1"/>
  <c r="G546" i="8"/>
  <c r="B549" i="8" l="1"/>
  <c r="C549" i="8" s="1"/>
  <c r="A549" i="8" s="1"/>
  <c r="A549" i="9" s="1"/>
  <c r="D548" i="8"/>
  <c r="E548" i="8" s="1"/>
  <c r="F548" i="8" s="1"/>
  <c r="H546" i="8"/>
  <c r="I546" i="8" s="1"/>
  <c r="G547" i="9"/>
  <c r="H547" i="9" s="1"/>
  <c r="C548" i="9"/>
  <c r="E548" i="9"/>
  <c r="D548" i="9"/>
  <c r="F548" i="9" s="1"/>
  <c r="G547" i="8"/>
  <c r="B549" i="9" l="1"/>
  <c r="B550" i="8"/>
  <c r="C550" i="8" s="1"/>
  <c r="A550" i="8" s="1"/>
  <c r="A550" i="9" s="1"/>
  <c r="D549" i="8"/>
  <c r="E549" i="8" s="1"/>
  <c r="F549" i="8" s="1"/>
  <c r="H547" i="8"/>
  <c r="G548" i="9"/>
  <c r="H548" i="9" s="1"/>
  <c r="G548" i="8"/>
  <c r="C549" i="9"/>
  <c r="D549" i="9" s="1"/>
  <c r="F549" i="9" s="1"/>
  <c r="I547" i="8"/>
  <c r="E549" i="9"/>
  <c r="B550" i="9" l="1"/>
  <c r="E550" i="9" s="1"/>
  <c r="B551" i="8"/>
  <c r="C551" i="8" s="1"/>
  <c r="A551" i="8" s="1"/>
  <c r="A551" i="9" s="1"/>
  <c r="D550" i="8"/>
  <c r="E550" i="8" s="1"/>
  <c r="F550" i="8" s="1"/>
  <c r="H548" i="8"/>
  <c r="G549" i="9"/>
  <c r="H549" i="9" s="1"/>
  <c r="B551" i="9"/>
  <c r="I548" i="8"/>
  <c r="G549" i="8"/>
  <c r="C550" i="9" l="1"/>
  <c r="D550" i="9" s="1"/>
  <c r="F550" i="9" s="1"/>
  <c r="B552" i="8"/>
  <c r="B552" i="9" s="1"/>
  <c r="D551" i="8"/>
  <c r="E551" i="8" s="1"/>
  <c r="F551" i="8" s="1"/>
  <c r="H549" i="8"/>
  <c r="G550" i="8"/>
  <c r="C551" i="9"/>
  <c r="I549" i="8"/>
  <c r="E551" i="9"/>
  <c r="D551" i="9"/>
  <c r="F551" i="9" l="1"/>
  <c r="G550" i="9"/>
  <c r="H550" i="9" s="1"/>
  <c r="C552" i="8"/>
  <c r="A552" i="8" s="1"/>
  <c r="A552" i="9" s="1"/>
  <c r="C552" i="9" s="1"/>
  <c r="D552" i="9" s="1"/>
  <c r="F552" i="9" s="1"/>
  <c r="B553" i="8"/>
  <c r="B553" i="9" s="1"/>
  <c r="D552" i="8"/>
  <c r="E552" i="8" s="1"/>
  <c r="F552" i="8" s="1"/>
  <c r="H550" i="8"/>
  <c r="G551" i="9"/>
  <c r="H551" i="9" s="1"/>
  <c r="G551" i="8"/>
  <c r="E552" i="9"/>
  <c r="I550" i="8"/>
  <c r="C553" i="8"/>
  <c r="A553" i="8" s="1"/>
  <c r="A553" i="9" s="1"/>
  <c r="B554" i="8" l="1"/>
  <c r="D553" i="8"/>
  <c r="E553" i="8" s="1"/>
  <c r="F553" i="8" s="1"/>
  <c r="H551" i="8"/>
  <c r="I551" i="8" s="1"/>
  <c r="G552" i="9"/>
  <c r="H552" i="9" s="1"/>
  <c r="B554" i="9"/>
  <c r="C553" i="9"/>
  <c r="D553" i="9" s="1"/>
  <c r="F553" i="9" s="1"/>
  <c r="E553" i="9"/>
  <c r="G552" i="8"/>
  <c r="C554" i="8"/>
  <c r="A554" i="8" s="1"/>
  <c r="A554" i="9" s="1"/>
  <c r="B555" i="8" l="1"/>
  <c r="C555" i="8" s="1"/>
  <c r="A555" i="8" s="1"/>
  <c r="A555" i="9" s="1"/>
  <c r="D554" i="8"/>
  <c r="E554" i="8" s="1"/>
  <c r="F554" i="8" s="1"/>
  <c r="H552" i="8"/>
  <c r="I552" i="8" s="1"/>
  <c r="G553" i="9"/>
  <c r="H553" i="9" s="1"/>
  <c r="G553" i="8"/>
  <c r="C554" i="9"/>
  <c r="D554" i="9"/>
  <c r="F554" i="9" s="1"/>
  <c r="E554" i="9"/>
  <c r="B555" i="9" l="1"/>
  <c r="E555" i="9" s="1"/>
  <c r="B556" i="8"/>
  <c r="B556" i="9" s="1"/>
  <c r="D555" i="8"/>
  <c r="E555" i="8" s="1"/>
  <c r="F555" i="8" s="1"/>
  <c r="H553" i="8"/>
  <c r="I553" i="8" s="1"/>
  <c r="G554" i="9"/>
  <c r="H554" i="9" s="1"/>
  <c r="C555" i="9"/>
  <c r="D555" i="9"/>
  <c r="G554" i="8"/>
  <c r="C556" i="8" l="1"/>
  <c r="A556" i="8" s="1"/>
  <c r="A556" i="9" s="1"/>
  <c r="C556" i="9" s="1"/>
  <c r="D556" i="9" s="1"/>
  <c r="B557" i="8"/>
  <c r="D556" i="8"/>
  <c r="E556" i="8" s="1"/>
  <c r="H554" i="8"/>
  <c r="I554" i="8" s="1"/>
  <c r="F555" i="9"/>
  <c r="G555" i="9" s="1"/>
  <c r="H555" i="9" s="1"/>
  <c r="E556" i="9"/>
  <c r="B557" i="9"/>
  <c r="G555" i="8"/>
  <c r="C557" i="8"/>
  <c r="A557" i="8" s="1"/>
  <c r="A557" i="9" s="1"/>
  <c r="F556" i="8" l="1"/>
  <c r="G556" i="8" s="1"/>
  <c r="B558" i="8"/>
  <c r="C558" i="8" s="1"/>
  <c r="A558" i="8" s="1"/>
  <c r="A558" i="9" s="1"/>
  <c r="D557" i="8"/>
  <c r="E557" i="8" s="1"/>
  <c r="F557" i="8" s="1"/>
  <c r="F556" i="9"/>
  <c r="G556" i="9" s="1"/>
  <c r="H556" i="9" s="1"/>
  <c r="H555" i="8"/>
  <c r="I555" i="8" s="1"/>
  <c r="C557" i="9"/>
  <c r="D557" i="9"/>
  <c r="E557" i="9"/>
  <c r="F557" i="9" l="1"/>
  <c r="B558" i="9"/>
  <c r="E558" i="9" s="1"/>
  <c r="B559" i="8"/>
  <c r="B559" i="9" s="1"/>
  <c r="D558" i="8"/>
  <c r="E558" i="8" s="1"/>
  <c r="F558" i="8" s="1"/>
  <c r="H556" i="8"/>
  <c r="I556" i="8" s="1"/>
  <c r="G557" i="9"/>
  <c r="H557" i="9" s="1"/>
  <c r="G557" i="8"/>
  <c r="C559" i="8" l="1"/>
  <c r="A559" i="8" s="1"/>
  <c r="A559" i="9" s="1"/>
  <c r="C558" i="9"/>
  <c r="D558" i="9" s="1"/>
  <c r="F558" i="9" s="1"/>
  <c r="G558" i="9" s="1"/>
  <c r="H558" i="9" s="1"/>
  <c r="B560" i="8"/>
  <c r="C560" i="8" s="1"/>
  <c r="A560" i="8" s="1"/>
  <c r="A560" i="9" s="1"/>
  <c r="D559" i="8"/>
  <c r="E559" i="8" s="1"/>
  <c r="F559" i="8" s="1"/>
  <c r="H557" i="8"/>
  <c r="I557" i="8" s="1"/>
  <c r="C559" i="9"/>
  <c r="E559" i="9"/>
  <c r="D559" i="9"/>
  <c r="G558" i="8"/>
  <c r="B560" i="9" l="1"/>
  <c r="F559" i="9"/>
  <c r="G559" i="9" s="1"/>
  <c r="H559" i="9" s="1"/>
  <c r="B561" i="8"/>
  <c r="B561" i="9" s="1"/>
  <c r="D560" i="8"/>
  <c r="E560" i="8" s="1"/>
  <c r="F560" i="8" s="1"/>
  <c r="H558" i="8"/>
  <c r="I558" i="8" s="1"/>
  <c r="E560" i="9"/>
  <c r="C560" i="9"/>
  <c r="D560" i="9" s="1"/>
  <c r="F560" i="9" s="1"/>
  <c r="G559" i="8"/>
  <c r="C561" i="8" l="1"/>
  <c r="A561" i="8" s="1"/>
  <c r="A561" i="9" s="1"/>
  <c r="C561" i="9" s="1"/>
  <c r="D561" i="9" s="1"/>
  <c r="B562" i="8"/>
  <c r="C562" i="8" s="1"/>
  <c r="A562" i="8" s="1"/>
  <c r="A562" i="9" s="1"/>
  <c r="D561" i="8"/>
  <c r="E561" i="8" s="1"/>
  <c r="H559" i="8"/>
  <c r="I559" i="8" s="1"/>
  <c r="G560" i="9"/>
  <c r="H560" i="9" s="1"/>
  <c r="B562" i="9"/>
  <c r="G560" i="8"/>
  <c r="E561" i="9"/>
  <c r="F561" i="8" l="1"/>
  <c r="G561" i="8" s="1"/>
  <c r="B563" i="8"/>
  <c r="C563" i="8" s="1"/>
  <c r="A563" i="8" s="1"/>
  <c r="A563" i="9" s="1"/>
  <c r="D562" i="8"/>
  <c r="E562" i="8" s="1"/>
  <c r="F562" i="8" s="1"/>
  <c r="F561" i="9"/>
  <c r="G561" i="9" s="1"/>
  <c r="H561" i="9" s="1"/>
  <c r="H560" i="8"/>
  <c r="I560" i="8" s="1"/>
  <c r="C562" i="9"/>
  <c r="D562" i="9"/>
  <c r="E562" i="9"/>
  <c r="B563" i="9"/>
  <c r="F562" i="9" l="1"/>
  <c r="G562" i="9" s="1"/>
  <c r="H562" i="9" s="1"/>
  <c r="B564" i="8"/>
  <c r="C564" i="8" s="1"/>
  <c r="A564" i="8" s="1"/>
  <c r="A564" i="9" s="1"/>
  <c r="D563" i="8"/>
  <c r="E563" i="8" s="1"/>
  <c r="F563" i="8" s="1"/>
  <c r="H561" i="8"/>
  <c r="I561" i="8" s="1"/>
  <c r="E563" i="9"/>
  <c r="C563" i="9"/>
  <c r="D563" i="9" s="1"/>
  <c r="F563" i="9" s="1"/>
  <c r="G562" i="8"/>
  <c r="B564" i="9" l="1"/>
  <c r="E564" i="9" s="1"/>
  <c r="B565" i="8"/>
  <c r="B565" i="9" s="1"/>
  <c r="D564" i="8"/>
  <c r="E564" i="8" s="1"/>
  <c r="F564" i="8" s="1"/>
  <c r="H562" i="8"/>
  <c r="G563" i="9"/>
  <c r="H563" i="9" s="1"/>
  <c r="G563" i="8"/>
  <c r="C564" i="9"/>
  <c r="I562" i="8"/>
  <c r="D564" i="9" l="1"/>
  <c r="F564" i="9" s="1"/>
  <c r="G564" i="9" s="1"/>
  <c r="H564" i="9" s="1"/>
  <c r="C565" i="8"/>
  <c r="A565" i="8" s="1"/>
  <c r="A565" i="9" s="1"/>
  <c r="C565" i="9" s="1"/>
  <c r="D565" i="9" s="1"/>
  <c r="B566" i="8"/>
  <c r="C566" i="8" s="1"/>
  <c r="A566" i="8" s="1"/>
  <c r="A566" i="9" s="1"/>
  <c r="D565" i="8"/>
  <c r="E565" i="8" s="1"/>
  <c r="F565" i="8" s="1"/>
  <c r="H563" i="8"/>
  <c r="I563" i="8" s="1"/>
  <c r="E565" i="9"/>
  <c r="G564" i="8"/>
  <c r="B566" i="9" l="1"/>
  <c r="C566" i="9" s="1"/>
  <c r="F565" i="9"/>
  <c r="G565" i="9" s="1"/>
  <c r="H565" i="9" s="1"/>
  <c r="B567" i="8"/>
  <c r="C567" i="8" s="1"/>
  <c r="A567" i="8" s="1"/>
  <c r="A567" i="9" s="1"/>
  <c r="D566" i="8"/>
  <c r="E566" i="8" s="1"/>
  <c r="F566" i="8" s="1"/>
  <c r="H564" i="8"/>
  <c r="I564" i="8" s="1"/>
  <c r="G565" i="8"/>
  <c r="B567" i="9" l="1"/>
  <c r="D566" i="9"/>
  <c r="E566" i="9"/>
  <c r="B568" i="8"/>
  <c r="B568" i="9" s="1"/>
  <c r="D567" i="8"/>
  <c r="E567" i="8" s="1"/>
  <c r="F567" i="8" s="1"/>
  <c r="H565" i="8"/>
  <c r="I565" i="8" s="1"/>
  <c r="C567" i="9"/>
  <c r="D567" i="9" s="1"/>
  <c r="G566" i="8"/>
  <c r="E567" i="9"/>
  <c r="F566" i="9" l="1"/>
  <c r="G566" i="9" s="1"/>
  <c r="H566" i="9" s="1"/>
  <c r="C568" i="8"/>
  <c r="A568" i="8" s="1"/>
  <c r="A568" i="9" s="1"/>
  <c r="C568" i="9" s="1"/>
  <c r="D568" i="9" s="1"/>
  <c r="B569" i="8"/>
  <c r="C569" i="8" s="1"/>
  <c r="A569" i="8" s="1"/>
  <c r="A569" i="9" s="1"/>
  <c r="D568" i="8"/>
  <c r="E568" i="8" s="1"/>
  <c r="F568" i="8" s="1"/>
  <c r="H566" i="8"/>
  <c r="I566" i="8" s="1"/>
  <c r="E568" i="9"/>
  <c r="G567" i="8"/>
  <c r="B569" i="9" l="1"/>
  <c r="F567" i="9"/>
  <c r="G567" i="9" s="1"/>
  <c r="H567" i="9" s="1"/>
  <c r="B570" i="8"/>
  <c r="B570" i="9" s="1"/>
  <c r="D569" i="8"/>
  <c r="E569" i="8" s="1"/>
  <c r="F569" i="8" s="1"/>
  <c r="H567" i="8"/>
  <c r="I567" i="8" s="1"/>
  <c r="E569" i="9"/>
  <c r="D569" i="9"/>
  <c r="C569" i="9"/>
  <c r="G568" i="8"/>
  <c r="C570" i="8"/>
  <c r="A570" i="8" s="1"/>
  <c r="A570" i="9" s="1"/>
  <c r="F568" i="9" l="1"/>
  <c r="G568" i="9" s="1"/>
  <c r="H568" i="9" s="1"/>
  <c r="B571" i="8"/>
  <c r="B571" i="9" s="1"/>
  <c r="D570" i="8"/>
  <c r="E570" i="8" s="1"/>
  <c r="F570" i="8" s="1"/>
  <c r="H568" i="8"/>
  <c r="C570" i="9"/>
  <c r="D570" i="9" s="1"/>
  <c r="G569" i="8"/>
  <c r="I568" i="8"/>
  <c r="E570" i="9"/>
  <c r="F569" i="9" l="1"/>
  <c r="G569" i="9" s="1"/>
  <c r="H569" i="9" s="1"/>
  <c r="C571" i="8"/>
  <c r="A571" i="8" s="1"/>
  <c r="A571" i="9" s="1"/>
  <c r="C571" i="9" s="1"/>
  <c r="D571" i="9" s="1"/>
  <c r="B572" i="8"/>
  <c r="D571" i="8"/>
  <c r="E571" i="8" s="1"/>
  <c r="F571" i="8" s="1"/>
  <c r="H569" i="8"/>
  <c r="I569" i="8" s="1"/>
  <c r="B572" i="9"/>
  <c r="G570" i="8"/>
  <c r="E571" i="9"/>
  <c r="C572" i="8"/>
  <c r="A572" i="8" s="1"/>
  <c r="A572" i="9" s="1"/>
  <c r="F570" i="9" l="1"/>
  <c r="G570" i="9" s="1"/>
  <c r="H570" i="9" s="1"/>
  <c r="B573" i="8"/>
  <c r="B573" i="9" s="1"/>
  <c r="D572" i="8"/>
  <c r="E572" i="8" s="1"/>
  <c r="F572" i="8" s="1"/>
  <c r="H570" i="8"/>
  <c r="I570" i="8" s="1"/>
  <c r="E572" i="9"/>
  <c r="C572" i="9"/>
  <c r="D572" i="9" s="1"/>
  <c r="G571" i="8"/>
  <c r="C573" i="8"/>
  <c r="A573" i="8" s="1"/>
  <c r="A573" i="9" s="1"/>
  <c r="F571" i="9" l="1"/>
  <c r="G571" i="9" s="1"/>
  <c r="H571" i="9" s="1"/>
  <c r="B574" i="8"/>
  <c r="C574" i="8" s="1"/>
  <c r="A574" i="8" s="1"/>
  <c r="A574" i="9" s="1"/>
  <c r="D573" i="8"/>
  <c r="E573" i="8" s="1"/>
  <c r="F573" i="8" s="1"/>
  <c r="H571" i="8"/>
  <c r="C573" i="9"/>
  <c r="I571" i="8"/>
  <c r="D573" i="9"/>
  <c r="E573" i="9"/>
  <c r="G572" i="8"/>
  <c r="F572" i="9" l="1"/>
  <c r="G572" i="9" s="1"/>
  <c r="H572" i="9" s="1"/>
  <c r="B574" i="9"/>
  <c r="C574" i="9" s="1"/>
  <c r="B575" i="8"/>
  <c r="B575" i="9" s="1"/>
  <c r="D574" i="8"/>
  <c r="E574" i="8" s="1"/>
  <c r="F574" i="8" s="1"/>
  <c r="H572" i="8"/>
  <c r="I572" i="8" s="1"/>
  <c r="G573" i="8"/>
  <c r="E574" i="9"/>
  <c r="F573" i="9" l="1"/>
  <c r="G573" i="9" s="1"/>
  <c r="H573" i="9" s="1"/>
  <c r="D574" i="9"/>
  <c r="C575" i="8"/>
  <c r="A575" i="8" s="1"/>
  <c r="A575" i="9" s="1"/>
  <c r="C575" i="9" s="1"/>
  <c r="D575" i="9" s="1"/>
  <c r="B576" i="8"/>
  <c r="B576" i="9" s="1"/>
  <c r="D575" i="8"/>
  <c r="E575" i="8" s="1"/>
  <c r="F575" i="8" s="1"/>
  <c r="H573" i="8"/>
  <c r="I573" i="8" s="1"/>
  <c r="G574" i="8"/>
  <c r="E575" i="9"/>
  <c r="F574" i="9" l="1"/>
  <c r="F575" i="9" s="1"/>
  <c r="G575" i="9" s="1"/>
  <c r="H575" i="9" s="1"/>
  <c r="C576" i="8"/>
  <c r="A576" i="8" s="1"/>
  <c r="A576" i="9" s="1"/>
  <c r="C576" i="9" s="1"/>
  <c r="D576" i="9" s="1"/>
  <c r="B577" i="8"/>
  <c r="B577" i="9" s="1"/>
  <c r="D576" i="8"/>
  <c r="E576" i="8" s="1"/>
  <c r="F576" i="8" s="1"/>
  <c r="H574" i="8"/>
  <c r="I574" i="8" s="1"/>
  <c r="E576" i="9"/>
  <c r="G575" i="8"/>
  <c r="G574" i="9" l="1"/>
  <c r="H574" i="9" s="1"/>
  <c r="C577" i="8"/>
  <c r="A577" i="8" s="1"/>
  <c r="A577" i="9" s="1"/>
  <c r="F576" i="9"/>
  <c r="B578" i="8"/>
  <c r="C578" i="8" s="1"/>
  <c r="A578" i="8" s="1"/>
  <c r="A578" i="9" s="1"/>
  <c r="D577" i="8"/>
  <c r="E577" i="8" s="1"/>
  <c r="F577" i="8" s="1"/>
  <c r="H575" i="8"/>
  <c r="I575" i="8" s="1"/>
  <c r="G576" i="9"/>
  <c r="H576" i="9" s="1"/>
  <c r="G576" i="8"/>
  <c r="E577" i="9"/>
  <c r="D577" i="9"/>
  <c r="F577" i="9" s="1"/>
  <c r="C577" i="9"/>
  <c r="B578" i="9" l="1"/>
  <c r="C578" i="9" s="1"/>
  <c r="B579" i="8"/>
  <c r="C579" i="8" s="1"/>
  <c r="A579" i="8" s="1"/>
  <c r="A579" i="9" s="1"/>
  <c r="D578" i="8"/>
  <c r="E578" i="8" s="1"/>
  <c r="F578" i="8" s="1"/>
  <c r="H576" i="8"/>
  <c r="I576" i="8" s="1"/>
  <c r="G577" i="9"/>
  <c r="H577" i="9" s="1"/>
  <c r="E578" i="9"/>
  <c r="G577" i="8"/>
  <c r="B579" i="9" l="1"/>
  <c r="D578" i="9"/>
  <c r="F578" i="9" s="1"/>
  <c r="B580" i="8"/>
  <c r="B580" i="9" s="1"/>
  <c r="D579" i="8"/>
  <c r="E579" i="8" s="1"/>
  <c r="F579" i="8" s="1"/>
  <c r="H577" i="8"/>
  <c r="I577" i="8" s="1"/>
  <c r="E579" i="9"/>
  <c r="C579" i="9"/>
  <c r="D579" i="9" s="1"/>
  <c r="G578" i="8"/>
  <c r="C580" i="8" l="1"/>
  <c r="A580" i="8" s="1"/>
  <c r="A580" i="9" s="1"/>
  <c r="G578" i="9"/>
  <c r="H578" i="9" s="1"/>
  <c r="B581" i="8"/>
  <c r="C581" i="8" s="1"/>
  <c r="A581" i="8" s="1"/>
  <c r="A581" i="9" s="1"/>
  <c r="D580" i="8"/>
  <c r="E580" i="8" s="1"/>
  <c r="F580" i="8" s="1"/>
  <c r="H578" i="8"/>
  <c r="I578" i="8" s="1"/>
  <c r="F579" i="9"/>
  <c r="G579" i="8"/>
  <c r="E580" i="9"/>
  <c r="C580" i="9"/>
  <c r="D580" i="9" s="1"/>
  <c r="F580" i="9" l="1"/>
  <c r="B581" i="9"/>
  <c r="E581" i="9" s="1"/>
  <c r="B582" i="8"/>
  <c r="B582" i="9" s="1"/>
  <c r="D581" i="8"/>
  <c r="E581" i="8" s="1"/>
  <c r="F581" i="8" s="1"/>
  <c r="H579" i="8"/>
  <c r="I579" i="8" s="1"/>
  <c r="G580" i="9"/>
  <c r="H580" i="9" s="1"/>
  <c r="G579" i="9"/>
  <c r="H579" i="9" s="1"/>
  <c r="C581" i="9"/>
  <c r="D581" i="9" s="1"/>
  <c r="G580" i="8"/>
  <c r="C582" i="8" l="1"/>
  <c r="A582" i="8" s="1"/>
  <c r="A582" i="9" s="1"/>
  <c r="C582" i="9" s="1"/>
  <c r="B583" i="8"/>
  <c r="D582" i="8"/>
  <c r="E582" i="8" s="1"/>
  <c r="F582" i="8" s="1"/>
  <c r="F581" i="9"/>
  <c r="G581" i="9" s="1"/>
  <c r="H581" i="9" s="1"/>
  <c r="H580" i="8"/>
  <c r="I580" i="8" s="1"/>
  <c r="B583" i="9"/>
  <c r="D582" i="9"/>
  <c r="E582" i="9"/>
  <c r="G581" i="8"/>
  <c r="C583" i="8"/>
  <c r="A583" i="8" s="1"/>
  <c r="A583" i="9" s="1"/>
  <c r="F582" i="9" l="1"/>
  <c r="B584" i="8"/>
  <c r="B584" i="9" s="1"/>
  <c r="D583" i="8"/>
  <c r="E583" i="8" s="1"/>
  <c r="F583" i="8" s="1"/>
  <c r="H581" i="8"/>
  <c r="I581" i="8" s="1"/>
  <c r="G582" i="9"/>
  <c r="H582" i="9" s="1"/>
  <c r="G582" i="8"/>
  <c r="E583" i="9"/>
  <c r="C583" i="9"/>
  <c r="D583" i="9" s="1"/>
  <c r="F583" i="9" s="1"/>
  <c r="C584" i="8" l="1"/>
  <c r="A584" i="8" s="1"/>
  <c r="A584" i="9" s="1"/>
  <c r="B585" i="8"/>
  <c r="C585" i="8" s="1"/>
  <c r="A585" i="8" s="1"/>
  <c r="A585" i="9" s="1"/>
  <c r="D584" i="8"/>
  <c r="E584" i="8" s="1"/>
  <c r="F584" i="8" s="1"/>
  <c r="H582" i="8"/>
  <c r="I582" i="8" s="1"/>
  <c r="G583" i="9"/>
  <c r="H583" i="9" s="1"/>
  <c r="G583" i="8"/>
  <c r="C584" i="9"/>
  <c r="D584" i="9" s="1"/>
  <c r="F584" i="9" s="1"/>
  <c r="E584" i="9"/>
  <c r="B585" i="9" l="1"/>
  <c r="B586" i="8"/>
  <c r="B586" i="9" s="1"/>
  <c r="D585" i="8"/>
  <c r="E585" i="8" s="1"/>
  <c r="F585" i="8" s="1"/>
  <c r="H583" i="8"/>
  <c r="I583" i="8" s="1"/>
  <c r="G584" i="9"/>
  <c r="H584" i="9" s="1"/>
  <c r="C585" i="9"/>
  <c r="G584" i="8"/>
  <c r="E585" i="9"/>
  <c r="C586" i="8"/>
  <c r="A586" i="8" s="1"/>
  <c r="A586" i="9" s="1"/>
  <c r="D585" i="9" l="1"/>
  <c r="F585" i="9" s="1"/>
  <c r="G585" i="9" s="1"/>
  <c r="H585" i="9" s="1"/>
  <c r="B587" i="8"/>
  <c r="B587" i="9" s="1"/>
  <c r="D586" i="8"/>
  <c r="E586" i="8" s="1"/>
  <c r="F586" i="8" s="1"/>
  <c r="H584" i="8"/>
  <c r="C586" i="9"/>
  <c r="D586" i="9" s="1"/>
  <c r="G585" i="8"/>
  <c r="I584" i="8"/>
  <c r="E586" i="9"/>
  <c r="C587" i="8"/>
  <c r="A587" i="8" s="1"/>
  <c r="A587" i="9" s="1"/>
  <c r="F586" i="9" l="1"/>
  <c r="G586" i="9" s="1"/>
  <c r="H586" i="9" s="1"/>
  <c r="B588" i="8"/>
  <c r="D587" i="8"/>
  <c r="E587" i="8" s="1"/>
  <c r="F587" i="8" s="1"/>
  <c r="H585" i="8"/>
  <c r="I585" i="8" s="1"/>
  <c r="C587" i="9"/>
  <c r="B588" i="9"/>
  <c r="D587" i="9"/>
  <c r="F587" i="9" s="1"/>
  <c r="E587" i="9"/>
  <c r="G586" i="8"/>
  <c r="C588" i="8"/>
  <c r="A588" i="8" s="1"/>
  <c r="A588" i="9" s="1"/>
  <c r="B589" i="8" l="1"/>
  <c r="D588" i="8"/>
  <c r="E588" i="8" s="1"/>
  <c r="F588" i="8" s="1"/>
  <c r="H586" i="8"/>
  <c r="I586" i="8" s="1"/>
  <c r="G587" i="9"/>
  <c r="H587" i="9" s="1"/>
  <c r="B589" i="9"/>
  <c r="E588" i="9"/>
  <c r="C588" i="9"/>
  <c r="D588" i="9" s="1"/>
  <c r="F588" i="9" s="1"/>
  <c r="G587" i="8"/>
  <c r="C589" i="8"/>
  <c r="A589" i="8" s="1"/>
  <c r="A589" i="9" s="1"/>
  <c r="B590" i="8" l="1"/>
  <c r="B590" i="9" s="1"/>
  <c r="D589" i="8"/>
  <c r="E589" i="8" s="1"/>
  <c r="F589" i="8" s="1"/>
  <c r="H587" i="8"/>
  <c r="G588" i="9"/>
  <c r="H588" i="9" s="1"/>
  <c r="C589" i="9"/>
  <c r="G588" i="8"/>
  <c r="E589" i="9"/>
  <c r="D589" i="9"/>
  <c r="F589" i="9" s="1"/>
  <c r="I587" i="8"/>
  <c r="C590" i="8"/>
  <c r="A590" i="8" s="1"/>
  <c r="A590" i="9" s="1"/>
  <c r="B591" i="8" l="1"/>
  <c r="C591" i="8" s="1"/>
  <c r="A591" i="8" s="1"/>
  <c r="A591" i="9" s="1"/>
  <c r="D590" i="8"/>
  <c r="E590" i="8" s="1"/>
  <c r="F590" i="8" s="1"/>
  <c r="H588" i="8"/>
  <c r="G589" i="9"/>
  <c r="H589" i="9" s="1"/>
  <c r="B591" i="9"/>
  <c r="G589" i="8"/>
  <c r="I588" i="8"/>
  <c r="C590" i="9"/>
  <c r="D590" i="9" s="1"/>
  <c r="F590" i="9" s="1"/>
  <c r="E590" i="9"/>
  <c r="B592" i="8" l="1"/>
  <c r="D591" i="8"/>
  <c r="E591" i="8" s="1"/>
  <c r="F591" i="8" s="1"/>
  <c r="H589" i="8"/>
  <c r="I589" i="8" s="1"/>
  <c r="G590" i="9"/>
  <c r="H590" i="9" s="1"/>
  <c r="G590" i="8"/>
  <c r="B592" i="9"/>
  <c r="C591" i="9"/>
  <c r="D591" i="9" s="1"/>
  <c r="F591" i="9" s="1"/>
  <c r="E591" i="9"/>
  <c r="C592" i="8"/>
  <c r="A592" i="8" s="1"/>
  <c r="A592" i="9" s="1"/>
  <c r="B593" i="8" l="1"/>
  <c r="B593" i="9" s="1"/>
  <c r="D592" i="8"/>
  <c r="E592" i="8" s="1"/>
  <c r="F592" i="8" s="1"/>
  <c r="H590" i="8"/>
  <c r="I590" i="8" s="1"/>
  <c r="G591" i="9"/>
  <c r="H591" i="9" s="1"/>
  <c r="C592" i="9"/>
  <c r="E592" i="9"/>
  <c r="D592" i="9"/>
  <c r="G591" i="8"/>
  <c r="F592" i="9" l="1"/>
  <c r="C593" i="8"/>
  <c r="A593" i="8" s="1"/>
  <c r="A593" i="9" s="1"/>
  <c r="C593" i="9" s="1"/>
  <c r="D593" i="9" s="1"/>
  <c r="B594" i="8"/>
  <c r="C594" i="8" s="1"/>
  <c r="A594" i="8" s="1"/>
  <c r="A594" i="9" s="1"/>
  <c r="D593" i="8"/>
  <c r="E593" i="8" s="1"/>
  <c r="F593" i="8" s="1"/>
  <c r="H591" i="8"/>
  <c r="I591" i="8" s="1"/>
  <c r="G592" i="9"/>
  <c r="H592" i="9" s="1"/>
  <c r="G592" i="8"/>
  <c r="B594" i="9"/>
  <c r="E593" i="9"/>
  <c r="F593" i="9" l="1"/>
  <c r="B595" i="8"/>
  <c r="B595" i="9" s="1"/>
  <c r="D594" i="8"/>
  <c r="E594" i="8" s="1"/>
  <c r="F594" i="8" s="1"/>
  <c r="H592" i="8"/>
  <c r="I592" i="8" s="1"/>
  <c r="G593" i="9"/>
  <c r="H593" i="9" s="1"/>
  <c r="C594" i="9"/>
  <c r="D594" i="9"/>
  <c r="E594" i="9"/>
  <c r="G593" i="8"/>
  <c r="C595" i="8"/>
  <c r="A595" i="8" s="1"/>
  <c r="A595" i="9" s="1"/>
  <c r="F594" i="9" l="1"/>
  <c r="G594" i="9" s="1"/>
  <c r="H594" i="9" s="1"/>
  <c r="B596" i="8"/>
  <c r="B596" i="9" s="1"/>
  <c r="D595" i="8"/>
  <c r="E595" i="8" s="1"/>
  <c r="F595" i="8" s="1"/>
  <c r="H593" i="8"/>
  <c r="C595" i="9"/>
  <c r="D595" i="9" s="1"/>
  <c r="G594" i="8"/>
  <c r="I593" i="8"/>
  <c r="E595" i="9"/>
  <c r="C596" i="8" l="1"/>
  <c r="A596" i="8" s="1"/>
  <c r="A596" i="9" s="1"/>
  <c r="C596" i="9" s="1"/>
  <c r="D596" i="9" s="1"/>
  <c r="B597" i="8"/>
  <c r="B597" i="9" s="1"/>
  <c r="D596" i="8"/>
  <c r="E596" i="8" s="1"/>
  <c r="F596" i="8" s="1"/>
  <c r="H594" i="8"/>
  <c r="I594" i="8" s="1"/>
  <c r="F595" i="9"/>
  <c r="G595" i="9" s="1"/>
  <c r="H595" i="9" s="1"/>
  <c r="E596" i="9"/>
  <c r="G595" i="8"/>
  <c r="F596" i="9" l="1"/>
  <c r="C597" i="8"/>
  <c r="A597" i="8" s="1"/>
  <c r="A597" i="9" s="1"/>
  <c r="C597" i="9" s="1"/>
  <c r="D597" i="9" s="1"/>
  <c r="B598" i="8"/>
  <c r="B598" i="9" s="1"/>
  <c r="D597" i="8"/>
  <c r="E597" i="8" s="1"/>
  <c r="F597" i="8" s="1"/>
  <c r="H595" i="8"/>
  <c r="G596" i="9"/>
  <c r="H596" i="9" s="1"/>
  <c r="G596" i="8"/>
  <c r="I595" i="8"/>
  <c r="E597" i="9"/>
  <c r="C598" i="8" l="1"/>
  <c r="A598" i="8" s="1"/>
  <c r="A598" i="9" s="1"/>
  <c r="B599" i="8"/>
  <c r="B599" i="9" s="1"/>
  <c r="D598" i="8"/>
  <c r="E598" i="8" s="1"/>
  <c r="F598" i="8" s="1"/>
  <c r="F597" i="9"/>
  <c r="G597" i="9" s="1"/>
  <c r="H597" i="9" s="1"/>
  <c r="H596" i="8"/>
  <c r="I596" i="8" s="1"/>
  <c r="E598" i="9"/>
  <c r="C598" i="9"/>
  <c r="D598" i="9" s="1"/>
  <c r="G597" i="8"/>
  <c r="C599" i="8"/>
  <c r="A599" i="8" s="1"/>
  <c r="A599" i="9" s="1"/>
  <c r="F598" i="9" l="1"/>
  <c r="B600" i="8"/>
  <c r="B600" i="9" s="1"/>
  <c r="D599" i="8"/>
  <c r="E599" i="8" s="1"/>
  <c r="F599" i="8" s="1"/>
  <c r="H597" i="8"/>
  <c r="G598" i="9"/>
  <c r="H598" i="9" s="1"/>
  <c r="C599" i="9"/>
  <c r="D599" i="9" s="1"/>
  <c r="F599" i="9" s="1"/>
  <c r="G598" i="8"/>
  <c r="E599" i="9"/>
  <c r="I597" i="8"/>
  <c r="C600" i="8"/>
  <c r="A600" i="8" s="1"/>
  <c r="A600" i="9" s="1"/>
  <c r="B601" i="8" l="1"/>
  <c r="B601" i="9" s="1"/>
  <c r="D600" i="8"/>
  <c r="E600" i="8" s="1"/>
  <c r="F600" i="8" s="1"/>
  <c r="H598" i="8"/>
  <c r="I598" i="8" s="1"/>
  <c r="G599" i="9"/>
  <c r="H599" i="9" s="1"/>
  <c r="C600" i="9"/>
  <c r="E600" i="9"/>
  <c r="D600" i="9"/>
  <c r="G599" i="8"/>
  <c r="C601" i="8" l="1"/>
  <c r="A601" i="8" s="1"/>
  <c r="A601" i="9" s="1"/>
  <c r="B602" i="8"/>
  <c r="C602" i="8" s="1"/>
  <c r="A602" i="8" s="1"/>
  <c r="A602" i="9" s="1"/>
  <c r="D601" i="8"/>
  <c r="E601" i="8" s="1"/>
  <c r="F601" i="8" s="1"/>
  <c r="H599" i="8"/>
  <c r="I599" i="8" s="1"/>
  <c r="F600" i="9"/>
  <c r="G600" i="9" s="1"/>
  <c r="H600" i="9" s="1"/>
  <c r="E601" i="9"/>
  <c r="C601" i="9"/>
  <c r="D601" i="9" s="1"/>
  <c r="G600" i="8"/>
  <c r="F601" i="9" l="1"/>
  <c r="G601" i="9" s="1"/>
  <c r="H601" i="9" s="1"/>
  <c r="B602" i="9"/>
  <c r="B603" i="8"/>
  <c r="D602" i="8"/>
  <c r="E602" i="8" s="1"/>
  <c r="F602" i="8" s="1"/>
  <c r="H600" i="8"/>
  <c r="G601" i="8"/>
  <c r="B603" i="9"/>
  <c r="I600" i="8"/>
  <c r="E602" i="9"/>
  <c r="C602" i="9"/>
  <c r="D602" i="9" s="1"/>
  <c r="C603" i="8"/>
  <c r="A603" i="8" s="1"/>
  <c r="A603" i="9" s="1"/>
  <c r="B604" i="8" l="1"/>
  <c r="B604" i="9" s="1"/>
  <c r="D603" i="8"/>
  <c r="E603" i="8" s="1"/>
  <c r="F603" i="8" s="1"/>
  <c r="H601" i="8"/>
  <c r="F602" i="9"/>
  <c r="G602" i="9" s="1"/>
  <c r="H602" i="9" s="1"/>
  <c r="G602" i="8"/>
  <c r="C603" i="9"/>
  <c r="D603" i="9"/>
  <c r="E603" i="9"/>
  <c r="I601" i="8"/>
  <c r="C604" i="8" l="1"/>
  <c r="A604" i="8" s="1"/>
  <c r="A604" i="9" s="1"/>
  <c r="C604" i="9" s="1"/>
  <c r="D604" i="9" s="1"/>
  <c r="B605" i="8"/>
  <c r="C605" i="8" s="1"/>
  <c r="A605" i="8" s="1"/>
  <c r="A605" i="9" s="1"/>
  <c r="D604" i="8"/>
  <c r="E604" i="8" s="1"/>
  <c r="F604" i="8" s="1"/>
  <c r="H602" i="8"/>
  <c r="I602" i="8" s="1"/>
  <c r="F603" i="9"/>
  <c r="G603" i="9" s="1"/>
  <c r="H603" i="9" s="1"/>
  <c r="G603" i="8"/>
  <c r="E604" i="9"/>
  <c r="B605" i="9" l="1"/>
  <c r="E605" i="9" s="1"/>
  <c r="B606" i="8"/>
  <c r="C606" i="8" s="1"/>
  <c r="A606" i="8" s="1"/>
  <c r="A606" i="9" s="1"/>
  <c r="D605" i="8"/>
  <c r="E605" i="8" s="1"/>
  <c r="F605" i="8" s="1"/>
  <c r="H603" i="8"/>
  <c r="I603" i="8" s="1"/>
  <c r="F604" i="9"/>
  <c r="G604" i="9" s="1"/>
  <c r="H604" i="9" s="1"/>
  <c r="B606" i="9"/>
  <c r="G604" i="8"/>
  <c r="D605" i="9" l="1"/>
  <c r="F605" i="9" s="1"/>
  <c r="C605" i="9"/>
  <c r="B607" i="8"/>
  <c r="B607" i="9" s="1"/>
  <c r="D606" i="8"/>
  <c r="E606" i="8" s="1"/>
  <c r="F606" i="8" s="1"/>
  <c r="H604" i="8"/>
  <c r="I604" i="8" s="1"/>
  <c r="C606" i="9"/>
  <c r="D606" i="9" s="1"/>
  <c r="G605" i="8"/>
  <c r="E606" i="9"/>
  <c r="C607" i="8" l="1"/>
  <c r="A607" i="8" s="1"/>
  <c r="A607" i="9" s="1"/>
  <c r="G605" i="9"/>
  <c r="H605" i="9" s="1"/>
  <c r="B608" i="8"/>
  <c r="B608" i="9" s="1"/>
  <c r="D607" i="8"/>
  <c r="E607" i="8" s="1"/>
  <c r="F607" i="8" s="1"/>
  <c r="H605" i="8"/>
  <c r="I605" i="8" s="1"/>
  <c r="F606" i="9"/>
  <c r="G606" i="9" s="1"/>
  <c r="H606" i="9" s="1"/>
  <c r="C607" i="9"/>
  <c r="G606" i="8"/>
  <c r="E607" i="9"/>
  <c r="D607" i="9"/>
  <c r="F607" i="9" l="1"/>
  <c r="C608" i="8"/>
  <c r="A608" i="8" s="1"/>
  <c r="A608" i="9" s="1"/>
  <c r="C608" i="9" s="1"/>
  <c r="D608" i="9" s="1"/>
  <c r="B609" i="8"/>
  <c r="B609" i="9" s="1"/>
  <c r="D608" i="8"/>
  <c r="E608" i="8" s="1"/>
  <c r="F608" i="8" s="1"/>
  <c r="H606" i="8"/>
  <c r="I606" i="8" s="1"/>
  <c r="G607" i="9"/>
  <c r="H607" i="9" s="1"/>
  <c r="E608" i="9"/>
  <c r="G607" i="8"/>
  <c r="F608" i="9" l="1"/>
  <c r="C609" i="8"/>
  <c r="A609" i="8" s="1"/>
  <c r="A609" i="9" s="1"/>
  <c r="C609" i="9" s="1"/>
  <c r="D609" i="9" s="1"/>
  <c r="B610" i="8"/>
  <c r="D609" i="8"/>
  <c r="E609" i="8" s="1"/>
  <c r="F609" i="8" s="1"/>
  <c r="H607" i="8"/>
  <c r="I607" i="8" s="1"/>
  <c r="G608" i="9"/>
  <c r="H608" i="9" s="1"/>
  <c r="B610" i="9"/>
  <c r="E609" i="9"/>
  <c r="G608" i="8"/>
  <c r="C610" i="8"/>
  <c r="A610" i="8" s="1"/>
  <c r="A610" i="9" s="1"/>
  <c r="F609" i="9" l="1"/>
  <c r="G609" i="9" s="1"/>
  <c r="H609" i="9" s="1"/>
  <c r="B611" i="8"/>
  <c r="B611" i="9" s="1"/>
  <c r="D610" i="8"/>
  <c r="E610" i="8" s="1"/>
  <c r="F610" i="8" s="1"/>
  <c r="H608" i="8"/>
  <c r="G609" i="8"/>
  <c r="I608" i="8"/>
  <c r="E610" i="9"/>
  <c r="C610" i="9"/>
  <c r="D610" i="9" s="1"/>
  <c r="C611" i="8" l="1"/>
  <c r="A611" i="8" s="1"/>
  <c r="A611" i="9" s="1"/>
  <c r="C611" i="9" s="1"/>
  <c r="D611" i="9" s="1"/>
  <c r="B612" i="8"/>
  <c r="C612" i="8" s="1"/>
  <c r="A612" i="8" s="1"/>
  <c r="A612" i="9" s="1"/>
  <c r="D611" i="8"/>
  <c r="E611" i="8" s="1"/>
  <c r="F611" i="8" s="1"/>
  <c r="H609" i="8"/>
  <c r="I609" i="8" s="1"/>
  <c r="F610" i="9"/>
  <c r="G610" i="9" s="1"/>
  <c r="H610" i="9" s="1"/>
  <c r="E611" i="9"/>
  <c r="G610" i="8"/>
  <c r="F611" i="9" l="1"/>
  <c r="G611" i="9" s="1"/>
  <c r="H611" i="9" s="1"/>
  <c r="B612" i="9"/>
  <c r="E612" i="9" s="1"/>
  <c r="B613" i="8"/>
  <c r="C613" i="8" s="1"/>
  <c r="A613" i="8" s="1"/>
  <c r="A613" i="9" s="1"/>
  <c r="D612" i="8"/>
  <c r="E612" i="8" s="1"/>
  <c r="F612" i="8" s="1"/>
  <c r="H610" i="8"/>
  <c r="C612" i="9"/>
  <c r="G611" i="8"/>
  <c r="I610" i="8"/>
  <c r="D612" i="9"/>
  <c r="F612" i="9" l="1"/>
  <c r="G612" i="9" s="1"/>
  <c r="H612" i="9" s="1"/>
  <c r="B613" i="9"/>
  <c r="B614" i="8"/>
  <c r="B614" i="9" s="1"/>
  <c r="D613" i="8"/>
  <c r="E613" i="8" s="1"/>
  <c r="F613" i="8" s="1"/>
  <c r="H611" i="8"/>
  <c r="I611" i="8" s="1"/>
  <c r="E613" i="9"/>
  <c r="D613" i="9"/>
  <c r="C613" i="9"/>
  <c r="G612" i="8"/>
  <c r="F613" i="9" l="1"/>
  <c r="C614" i="8"/>
  <c r="A614" i="8" s="1"/>
  <c r="A614" i="9" s="1"/>
  <c r="C614" i="9" s="1"/>
  <c r="B615" i="8"/>
  <c r="C615" i="8" s="1"/>
  <c r="A615" i="8" s="1"/>
  <c r="A615" i="9" s="1"/>
  <c r="D614" i="8"/>
  <c r="E614" i="8" s="1"/>
  <c r="F614" i="8" s="1"/>
  <c r="H612" i="8"/>
  <c r="I612" i="8" s="1"/>
  <c r="G613" i="9"/>
  <c r="H613" i="9" s="1"/>
  <c r="B615" i="9"/>
  <c r="D614" i="9"/>
  <c r="E614" i="9"/>
  <c r="G613" i="8"/>
  <c r="B616" i="8" l="1"/>
  <c r="B616" i="9" s="1"/>
  <c r="D615" i="8"/>
  <c r="E615" i="8" s="1"/>
  <c r="F615" i="8" s="1"/>
  <c r="H613" i="8"/>
  <c r="I613" i="8" s="1"/>
  <c r="F614" i="9"/>
  <c r="G614" i="9" s="1"/>
  <c r="H614" i="9" s="1"/>
  <c r="C615" i="9"/>
  <c r="D615" i="9" s="1"/>
  <c r="E615" i="9"/>
  <c r="G614" i="8"/>
  <c r="F615" i="9" l="1"/>
  <c r="G615" i="9" s="1"/>
  <c r="H615" i="9" s="1"/>
  <c r="C616" i="8"/>
  <c r="A616" i="8" s="1"/>
  <c r="A616" i="9" s="1"/>
  <c r="C616" i="9" s="1"/>
  <c r="B617" i="8"/>
  <c r="B617" i="9" s="1"/>
  <c r="D616" i="8"/>
  <c r="E616" i="8" s="1"/>
  <c r="F616" i="8" s="1"/>
  <c r="H614" i="8"/>
  <c r="E616" i="9"/>
  <c r="D616" i="9"/>
  <c r="I614" i="8"/>
  <c r="G615" i="8"/>
  <c r="F616" i="9" l="1"/>
  <c r="C617" i="8"/>
  <c r="A617" i="8" s="1"/>
  <c r="A617" i="9" s="1"/>
  <c r="C617" i="9" s="1"/>
  <c r="D617" i="9" s="1"/>
  <c r="B618" i="8"/>
  <c r="C618" i="8" s="1"/>
  <c r="A618" i="8" s="1"/>
  <c r="A618" i="9" s="1"/>
  <c r="D617" i="8"/>
  <c r="E617" i="8" s="1"/>
  <c r="H615" i="8"/>
  <c r="I615" i="8" s="1"/>
  <c r="G616" i="9"/>
  <c r="H616" i="9" s="1"/>
  <c r="G616" i="8"/>
  <c r="E617" i="9"/>
  <c r="F617" i="8" l="1"/>
  <c r="G617" i="8" s="1"/>
  <c r="F617" i="9"/>
  <c r="G617" i="9" s="1"/>
  <c r="H617" i="9" s="1"/>
  <c r="B618" i="9"/>
  <c r="E618" i="9" s="1"/>
  <c r="B619" i="8"/>
  <c r="B619" i="9" s="1"/>
  <c r="D618" i="8"/>
  <c r="E618" i="8" s="1"/>
  <c r="F618" i="8" s="1"/>
  <c r="H616" i="8"/>
  <c r="I616" i="8" s="1"/>
  <c r="C618" i="9"/>
  <c r="D618" i="9" l="1"/>
  <c r="F618" i="9" s="1"/>
  <c r="C619" i="8"/>
  <c r="A619" i="8" s="1"/>
  <c r="A619" i="9" s="1"/>
  <c r="C619" i="9" s="1"/>
  <c r="B620" i="8"/>
  <c r="B620" i="9" s="1"/>
  <c r="D619" i="8"/>
  <c r="E619" i="8" s="1"/>
  <c r="F619" i="8" s="1"/>
  <c r="H617" i="8"/>
  <c r="I617" i="8" s="1"/>
  <c r="D619" i="9"/>
  <c r="E619" i="9"/>
  <c r="G618" i="8"/>
  <c r="F619" i="9" l="1"/>
  <c r="G618" i="9"/>
  <c r="H618" i="9" s="1"/>
  <c r="C620" i="8"/>
  <c r="A620" i="8" s="1"/>
  <c r="A620" i="9" s="1"/>
  <c r="C620" i="9" s="1"/>
  <c r="D620" i="9" s="1"/>
  <c r="B621" i="8"/>
  <c r="B621" i="9" s="1"/>
  <c r="D620" i="8"/>
  <c r="E620" i="8" s="1"/>
  <c r="H618" i="8"/>
  <c r="I618" i="8" s="1"/>
  <c r="G619" i="9"/>
  <c r="H619" i="9" s="1"/>
  <c r="E620" i="9"/>
  <c r="G619" i="8"/>
  <c r="F620" i="9" l="1"/>
  <c r="F620" i="8"/>
  <c r="G620" i="8" s="1"/>
  <c r="C621" i="8"/>
  <c r="A621" i="8" s="1"/>
  <c r="A621" i="9" s="1"/>
  <c r="C621" i="9" s="1"/>
  <c r="D621" i="9" s="1"/>
  <c r="B622" i="8"/>
  <c r="C622" i="8" s="1"/>
  <c r="A622" i="8" s="1"/>
  <c r="A622" i="9" s="1"/>
  <c r="D621" i="8"/>
  <c r="E621" i="8" s="1"/>
  <c r="H619" i="8"/>
  <c r="I619" i="8" s="1"/>
  <c r="G620" i="9"/>
  <c r="H620" i="9" s="1"/>
  <c r="E621" i="9"/>
  <c r="F621" i="9" l="1"/>
  <c r="F621" i="8"/>
  <c r="G621" i="8" s="1"/>
  <c r="B622" i="9"/>
  <c r="E622" i="9" s="1"/>
  <c r="B623" i="8"/>
  <c r="C623" i="8" s="1"/>
  <c r="A623" i="8" s="1"/>
  <c r="A623" i="9" s="1"/>
  <c r="D622" i="8"/>
  <c r="E622" i="8" s="1"/>
  <c r="F622" i="8" s="1"/>
  <c r="H620" i="8"/>
  <c r="I620" i="8" s="1"/>
  <c r="G621" i="9"/>
  <c r="H621" i="9" s="1"/>
  <c r="C622" i="9" l="1"/>
  <c r="D622" i="9" s="1"/>
  <c r="F622" i="9" s="1"/>
  <c r="G622" i="9" s="1"/>
  <c r="H622" i="9" s="1"/>
  <c r="B623" i="9"/>
  <c r="C623" i="9" s="1"/>
  <c r="B624" i="8"/>
  <c r="B624" i="9" s="1"/>
  <c r="D623" i="8"/>
  <c r="E623" i="8" s="1"/>
  <c r="F623" i="8" s="1"/>
  <c r="H621" i="8"/>
  <c r="I621" i="8" s="1"/>
  <c r="G622" i="8"/>
  <c r="C624" i="8" l="1"/>
  <c r="A624" i="8" s="1"/>
  <c r="A624" i="9" s="1"/>
  <c r="D623" i="9"/>
  <c r="E623" i="9"/>
  <c r="B625" i="8"/>
  <c r="B625" i="9" s="1"/>
  <c r="D624" i="8"/>
  <c r="E624" i="8" s="1"/>
  <c r="F624" i="8" s="1"/>
  <c r="H622" i="8"/>
  <c r="I622" i="8" s="1"/>
  <c r="G623" i="8"/>
  <c r="E624" i="9"/>
  <c r="C624" i="9"/>
  <c r="D624" i="9" s="1"/>
  <c r="F623" i="9" l="1"/>
  <c r="F624" i="9" s="1"/>
  <c r="G624" i="9" s="1"/>
  <c r="H624" i="9" s="1"/>
  <c r="C625" i="8"/>
  <c r="A625" i="8" s="1"/>
  <c r="A625" i="9" s="1"/>
  <c r="C625" i="9" s="1"/>
  <c r="D625" i="9" s="1"/>
  <c r="B626" i="8"/>
  <c r="C626" i="8" s="1"/>
  <c r="A626" i="8" s="1"/>
  <c r="A626" i="9" s="1"/>
  <c r="D625" i="8"/>
  <c r="E625" i="8" s="1"/>
  <c r="H623" i="8"/>
  <c r="I623" i="8" s="1"/>
  <c r="E625" i="9"/>
  <c r="G624" i="8"/>
  <c r="B626" i="9" l="1"/>
  <c r="G623" i="9"/>
  <c r="H623" i="9" s="1"/>
  <c r="F625" i="8"/>
  <c r="G625" i="8" s="1"/>
  <c r="B627" i="8"/>
  <c r="B627" i="9" s="1"/>
  <c r="D626" i="8"/>
  <c r="E626" i="8" s="1"/>
  <c r="F626" i="8" s="1"/>
  <c r="H624" i="8"/>
  <c r="I624" i="8" s="1"/>
  <c r="F625" i="9"/>
  <c r="G625" i="9" s="1"/>
  <c r="H625" i="9" s="1"/>
  <c r="E626" i="9"/>
  <c r="C626" i="9"/>
  <c r="D626" i="9" s="1"/>
  <c r="F626" i="9" l="1"/>
  <c r="C627" i="8"/>
  <c r="A627" i="8" s="1"/>
  <c r="A627" i="9" s="1"/>
  <c r="C627" i="9" s="1"/>
  <c r="D627" i="9" s="1"/>
  <c r="B628" i="8"/>
  <c r="B628" i="9" s="1"/>
  <c r="D627" i="8"/>
  <c r="E627" i="8" s="1"/>
  <c r="F627" i="8" s="1"/>
  <c r="H625" i="8"/>
  <c r="I625" i="8" s="1"/>
  <c r="G626" i="9"/>
  <c r="H626" i="9" s="1"/>
  <c r="E627" i="9"/>
  <c r="G626" i="8"/>
  <c r="F627" i="9" l="1"/>
  <c r="C628" i="8"/>
  <c r="A628" i="8" s="1"/>
  <c r="A628" i="9" s="1"/>
  <c r="C628" i="9" s="1"/>
  <c r="D628" i="9" s="1"/>
  <c r="B629" i="8"/>
  <c r="C629" i="8" s="1"/>
  <c r="A629" i="8" s="1"/>
  <c r="A629" i="9" s="1"/>
  <c r="D628" i="8"/>
  <c r="E628" i="8" s="1"/>
  <c r="F628" i="8" s="1"/>
  <c r="H626" i="8"/>
  <c r="G627" i="9"/>
  <c r="H627" i="9" s="1"/>
  <c r="B629" i="9"/>
  <c r="I626" i="8"/>
  <c r="E628" i="9"/>
  <c r="G627" i="8"/>
  <c r="F628" i="9" l="1"/>
  <c r="B630" i="8"/>
  <c r="B630" i="9" s="1"/>
  <c r="D629" i="8"/>
  <c r="E629" i="8" s="1"/>
  <c r="F629" i="8" s="1"/>
  <c r="H627" i="8"/>
  <c r="I627" i="8" s="1"/>
  <c r="G628" i="9"/>
  <c r="H628" i="9" s="1"/>
  <c r="C629" i="9"/>
  <c r="D629" i="9" s="1"/>
  <c r="E629" i="9"/>
  <c r="G628" i="8"/>
  <c r="F629" i="9" l="1"/>
  <c r="G629" i="9" s="1"/>
  <c r="H629" i="9" s="1"/>
  <c r="C630" i="8"/>
  <c r="A630" i="8" s="1"/>
  <c r="A630" i="9" s="1"/>
  <c r="C630" i="9" s="1"/>
  <c r="D630" i="9" s="1"/>
  <c r="B631" i="8"/>
  <c r="D630" i="8"/>
  <c r="E630" i="8" s="1"/>
  <c r="F630" i="8" s="1"/>
  <c r="H628" i="8"/>
  <c r="I628" i="8" s="1"/>
  <c r="B631" i="9"/>
  <c r="E630" i="9"/>
  <c r="G629" i="8"/>
  <c r="C631" i="8"/>
  <c r="A631" i="8" s="1"/>
  <c r="A631" i="9" s="1"/>
  <c r="B632" i="8" l="1"/>
  <c r="C632" i="8" s="1"/>
  <c r="A632" i="8" s="1"/>
  <c r="A632" i="9" s="1"/>
  <c r="D631" i="8"/>
  <c r="E631" i="8" s="1"/>
  <c r="F631" i="8" s="1"/>
  <c r="H629" i="8"/>
  <c r="F630" i="9"/>
  <c r="G630" i="9" s="1"/>
  <c r="H630" i="9" s="1"/>
  <c r="E631" i="9"/>
  <c r="C631" i="9"/>
  <c r="D631" i="9" s="1"/>
  <c r="I629" i="8"/>
  <c r="G630" i="8"/>
  <c r="F631" i="9" l="1"/>
  <c r="G631" i="9" s="1"/>
  <c r="H631" i="9" s="1"/>
  <c r="B632" i="9"/>
  <c r="B633" i="8"/>
  <c r="C633" i="8" s="1"/>
  <c r="A633" i="8" s="1"/>
  <c r="A633" i="9" s="1"/>
  <c r="D632" i="8"/>
  <c r="E632" i="8" s="1"/>
  <c r="F632" i="8" s="1"/>
  <c r="H630" i="8"/>
  <c r="I630" i="8" s="1"/>
  <c r="E632" i="9"/>
  <c r="C632" i="9"/>
  <c r="D632" i="9" s="1"/>
  <c r="G631" i="8"/>
  <c r="B633" i="9" l="1"/>
  <c r="E633" i="9" s="1"/>
  <c r="B634" i="8"/>
  <c r="B634" i="9" s="1"/>
  <c r="D633" i="8"/>
  <c r="E633" i="8" s="1"/>
  <c r="F633" i="8" s="1"/>
  <c r="H631" i="8"/>
  <c r="I631" i="8" s="1"/>
  <c r="F632" i="9"/>
  <c r="G632" i="9" s="1"/>
  <c r="H632" i="9" s="1"/>
  <c r="G632" i="8"/>
  <c r="C633" i="9" l="1"/>
  <c r="D633" i="9"/>
  <c r="F633" i="9" s="1"/>
  <c r="C634" i="8"/>
  <c r="A634" i="8" s="1"/>
  <c r="A634" i="9" s="1"/>
  <c r="C634" i="9" s="1"/>
  <c r="B635" i="8"/>
  <c r="B635" i="9" s="1"/>
  <c r="D634" i="8"/>
  <c r="E634" i="8" s="1"/>
  <c r="F634" i="8" s="1"/>
  <c r="H632" i="8"/>
  <c r="I632" i="8" s="1"/>
  <c r="E634" i="9"/>
  <c r="G633" i="8"/>
  <c r="D634" i="9" l="1"/>
  <c r="F634" i="9" s="1"/>
  <c r="G634" i="9" s="1"/>
  <c r="H634" i="9" s="1"/>
  <c r="G633" i="9"/>
  <c r="H633" i="9" s="1"/>
  <c r="C635" i="8"/>
  <c r="A635" i="8" s="1"/>
  <c r="A635" i="9" s="1"/>
  <c r="C635" i="9" s="1"/>
  <c r="B636" i="8"/>
  <c r="B636" i="9" s="1"/>
  <c r="D635" i="8"/>
  <c r="E635" i="8" s="1"/>
  <c r="F635" i="8" s="1"/>
  <c r="H633" i="8"/>
  <c r="I633" i="8" s="1"/>
  <c r="G634" i="8"/>
  <c r="D635" i="9"/>
  <c r="F635" i="9" s="1"/>
  <c r="E635" i="9"/>
  <c r="C636" i="8" l="1"/>
  <c r="A636" i="8" s="1"/>
  <c r="A636" i="9" s="1"/>
  <c r="C636" i="9" s="1"/>
  <c r="B637" i="8"/>
  <c r="B637" i="9" s="1"/>
  <c r="D636" i="8"/>
  <c r="E636" i="8" s="1"/>
  <c r="F636" i="8" s="1"/>
  <c r="H634" i="8"/>
  <c r="I634" i="8" s="1"/>
  <c r="G635" i="9"/>
  <c r="H635" i="9" s="1"/>
  <c r="G635" i="8"/>
  <c r="E636" i="9"/>
  <c r="D636" i="9"/>
  <c r="F636" i="9" s="1"/>
  <c r="C637" i="8" l="1"/>
  <c r="A637" i="8" s="1"/>
  <c r="A637" i="9" s="1"/>
  <c r="C637" i="9" s="1"/>
  <c r="B638" i="8"/>
  <c r="B638" i="9" s="1"/>
  <c r="D637" i="8"/>
  <c r="E637" i="8" s="1"/>
  <c r="F637" i="8" s="1"/>
  <c r="H635" i="8"/>
  <c r="G636" i="9"/>
  <c r="H636" i="9" s="1"/>
  <c r="G636" i="8"/>
  <c r="I635" i="8"/>
  <c r="D637" i="9"/>
  <c r="F637" i="9" s="1"/>
  <c r="E637" i="9"/>
  <c r="C638" i="8" l="1"/>
  <c r="A638" i="8" s="1"/>
  <c r="A638" i="9" s="1"/>
  <c r="C638" i="9" s="1"/>
  <c r="B639" i="8"/>
  <c r="B639" i="9" s="1"/>
  <c r="D638" i="8"/>
  <c r="E638" i="8" s="1"/>
  <c r="F638" i="8" s="1"/>
  <c r="H636" i="8"/>
  <c r="G637" i="9"/>
  <c r="H637" i="9" s="1"/>
  <c r="I636" i="8"/>
  <c r="D638" i="9"/>
  <c r="E638" i="9"/>
  <c r="G637" i="8"/>
  <c r="C639" i="8" l="1"/>
  <c r="A639" i="8" s="1"/>
  <c r="A639" i="9" s="1"/>
  <c r="C639" i="9" s="1"/>
  <c r="B640" i="8"/>
  <c r="B640" i="9" s="1"/>
  <c r="D639" i="8"/>
  <c r="E639" i="8" s="1"/>
  <c r="F639" i="8" s="1"/>
  <c r="H637" i="8"/>
  <c r="F638" i="9"/>
  <c r="G638" i="9" s="1"/>
  <c r="H638" i="9" s="1"/>
  <c r="I637" i="8"/>
  <c r="G638" i="8"/>
  <c r="E639" i="9"/>
  <c r="D639" i="9"/>
  <c r="F639" i="9" s="1"/>
  <c r="C640" i="8" l="1"/>
  <c r="A640" i="8" s="1"/>
  <c r="A640" i="9" s="1"/>
  <c r="C640" i="9" s="1"/>
  <c r="D640" i="9" s="1"/>
  <c r="B641" i="8"/>
  <c r="C641" i="8" s="1"/>
  <c r="A641" i="8" s="1"/>
  <c r="A641" i="9" s="1"/>
  <c r="D640" i="8"/>
  <c r="E640" i="8" s="1"/>
  <c r="F640" i="8" s="1"/>
  <c r="H638" i="8"/>
  <c r="G639" i="9"/>
  <c r="H639" i="9" s="1"/>
  <c r="I638" i="8"/>
  <c r="E640" i="9"/>
  <c r="G639" i="8"/>
  <c r="B641" i="9" l="1"/>
  <c r="E641" i="9" s="1"/>
  <c r="B642" i="8"/>
  <c r="C642" i="8" s="1"/>
  <c r="A642" i="8" s="1"/>
  <c r="A642" i="9" s="1"/>
  <c r="D641" i="8"/>
  <c r="E641" i="8" s="1"/>
  <c r="F641" i="8" s="1"/>
  <c r="H639" i="8"/>
  <c r="I639" i="8" s="1"/>
  <c r="C641" i="9"/>
  <c r="G640" i="8"/>
  <c r="F640" i="9"/>
  <c r="D641" i="9"/>
  <c r="F641" i="9" s="1"/>
  <c r="B642" i="9" l="1"/>
  <c r="E642" i="9" s="1"/>
  <c r="B643" i="8"/>
  <c r="B643" i="9" s="1"/>
  <c r="D642" i="8"/>
  <c r="E642" i="8" s="1"/>
  <c r="F642" i="8" s="1"/>
  <c r="H640" i="8"/>
  <c r="G641" i="9"/>
  <c r="H641" i="9" s="1"/>
  <c r="G640" i="9"/>
  <c r="H640" i="9" s="1"/>
  <c r="I640" i="8"/>
  <c r="G641" i="8"/>
  <c r="C642" i="9"/>
  <c r="D642" i="9" l="1"/>
  <c r="F642" i="9" s="1"/>
  <c r="C643" i="8"/>
  <c r="A643" i="8" s="1"/>
  <c r="A643" i="9" s="1"/>
  <c r="C643" i="9" s="1"/>
  <c r="D643" i="9" s="1"/>
  <c r="F643" i="9" s="1"/>
  <c r="B644" i="8"/>
  <c r="B644" i="9" s="1"/>
  <c r="D643" i="8"/>
  <c r="E643" i="8" s="1"/>
  <c r="F643" i="8" s="1"/>
  <c r="H641" i="8"/>
  <c r="G642" i="9"/>
  <c r="H642" i="9" s="1"/>
  <c r="E643" i="9"/>
  <c r="I641" i="8"/>
  <c r="G642" i="8"/>
  <c r="C644" i="8"/>
  <c r="A644" i="8" s="1"/>
  <c r="A644" i="9" s="1"/>
  <c r="B645" i="8" l="1"/>
  <c r="C645" i="8" s="1"/>
  <c r="A645" i="8" s="1"/>
  <c r="A645" i="9" s="1"/>
  <c r="D644" i="8"/>
  <c r="E644" i="8" s="1"/>
  <c r="F644" i="8" s="1"/>
  <c r="H642" i="8"/>
  <c r="I642" i="8" s="1"/>
  <c r="G643" i="9"/>
  <c r="H643" i="9" s="1"/>
  <c r="E644" i="9"/>
  <c r="C644" i="9"/>
  <c r="D644" i="9" s="1"/>
  <c r="F644" i="9" s="1"/>
  <c r="G643" i="8"/>
  <c r="B645" i="9" l="1"/>
  <c r="B646" i="8"/>
  <c r="B646" i="9" s="1"/>
  <c r="D645" i="8"/>
  <c r="E645" i="8" s="1"/>
  <c r="F645" i="8" s="1"/>
  <c r="H643" i="8"/>
  <c r="G644" i="9"/>
  <c r="H644" i="9" s="1"/>
  <c r="C645" i="9"/>
  <c r="I643" i="8"/>
  <c r="G644" i="8"/>
  <c r="E645" i="9"/>
  <c r="D645" i="9"/>
  <c r="F645" i="9" s="1"/>
  <c r="C646" i="8"/>
  <c r="A646" i="8" s="1"/>
  <c r="A646" i="9" s="1"/>
  <c r="B647" i="8" l="1"/>
  <c r="C647" i="8" s="1"/>
  <c r="A647" i="8" s="1"/>
  <c r="A647" i="9" s="1"/>
  <c r="D646" i="8"/>
  <c r="E646" i="8" s="1"/>
  <c r="F646" i="8" s="1"/>
  <c r="H644" i="8"/>
  <c r="G645" i="9"/>
  <c r="H645" i="9" s="1"/>
  <c r="C646" i="9"/>
  <c r="G645" i="8"/>
  <c r="I644" i="8"/>
  <c r="D646" i="9"/>
  <c r="F646" i="9" s="1"/>
  <c r="E646" i="9"/>
  <c r="B647" i="9" l="1"/>
  <c r="B648" i="8"/>
  <c r="B648" i="9" s="1"/>
  <c r="D647" i="8"/>
  <c r="E647" i="8" s="1"/>
  <c r="F647" i="8" s="1"/>
  <c r="H645" i="8"/>
  <c r="G646" i="9"/>
  <c r="H646" i="9" s="1"/>
  <c r="E647" i="9"/>
  <c r="D647" i="9"/>
  <c r="F647" i="9" s="1"/>
  <c r="C647" i="9"/>
  <c r="G646" i="8"/>
  <c r="I645" i="8"/>
  <c r="C648" i="8"/>
  <c r="A648" i="8" s="1"/>
  <c r="A648" i="9" s="1"/>
  <c r="B649" i="8" l="1"/>
  <c r="D648" i="8"/>
  <c r="E648" i="8" s="1"/>
  <c r="F648" i="8" s="1"/>
  <c r="H646" i="8"/>
  <c r="I646" i="8" s="1"/>
  <c r="G647" i="9"/>
  <c r="H647" i="9" s="1"/>
  <c r="C648" i="9"/>
  <c r="D648" i="9" s="1"/>
  <c r="G647" i="8"/>
  <c r="E648" i="9"/>
  <c r="B649" i="9"/>
  <c r="C649" i="8"/>
  <c r="A649" i="8" s="1"/>
  <c r="A649" i="9" s="1"/>
  <c r="B650" i="8" l="1"/>
  <c r="C650" i="8" s="1"/>
  <c r="A650" i="8" s="1"/>
  <c r="A650" i="9" s="1"/>
  <c r="D649" i="8"/>
  <c r="E649" i="8" s="1"/>
  <c r="F649" i="8" s="1"/>
  <c r="H647" i="8"/>
  <c r="F648" i="9"/>
  <c r="G648" i="9" s="1"/>
  <c r="H648" i="9" s="1"/>
  <c r="G648" i="8"/>
  <c r="E649" i="9"/>
  <c r="C649" i="9"/>
  <c r="D649" i="9" s="1"/>
  <c r="F649" i="9" s="1"/>
  <c r="I647" i="8"/>
  <c r="B650" i="9" l="1"/>
  <c r="B651" i="8"/>
  <c r="B651" i="9" s="1"/>
  <c r="D650" i="8"/>
  <c r="E650" i="8" s="1"/>
  <c r="F650" i="8" s="1"/>
  <c r="H648" i="8"/>
  <c r="I648" i="8" s="1"/>
  <c r="G649" i="9"/>
  <c r="H649" i="9" s="1"/>
  <c r="G649" i="8"/>
  <c r="E650" i="9"/>
  <c r="C650" i="9"/>
  <c r="D650" i="9" s="1"/>
  <c r="F650" i="9" s="1"/>
  <c r="C651" i="8" l="1"/>
  <c r="A651" i="8" s="1"/>
  <c r="A651" i="9" s="1"/>
  <c r="C651" i="9" s="1"/>
  <c r="B652" i="8"/>
  <c r="C652" i="8" s="1"/>
  <c r="A652" i="8" s="1"/>
  <c r="A652" i="9" s="1"/>
  <c r="D651" i="8"/>
  <c r="E651" i="8" s="1"/>
  <c r="F651" i="8" s="1"/>
  <c r="H649" i="8"/>
  <c r="I649" i="8" s="1"/>
  <c r="G650" i="9"/>
  <c r="H650" i="9" s="1"/>
  <c r="D651" i="9"/>
  <c r="E651" i="9"/>
  <c r="B652" i="9"/>
  <c r="G650" i="8"/>
  <c r="F651" i="9" l="1"/>
  <c r="B653" i="8"/>
  <c r="B653" i="9" s="1"/>
  <c r="D652" i="8"/>
  <c r="E652" i="8" s="1"/>
  <c r="F652" i="8" s="1"/>
  <c r="H650" i="8"/>
  <c r="I650" i="8" s="1"/>
  <c r="G651" i="9"/>
  <c r="H651" i="9" s="1"/>
  <c r="C652" i="9"/>
  <c r="E652" i="9"/>
  <c r="D652" i="9"/>
  <c r="F652" i="9" s="1"/>
  <c r="G651" i="8"/>
  <c r="C653" i="8" l="1"/>
  <c r="A653" i="8" s="1"/>
  <c r="A653" i="9" s="1"/>
  <c r="C653" i="9" s="1"/>
  <c r="B654" i="8"/>
  <c r="C654" i="8" s="1"/>
  <c r="A654" i="8" s="1"/>
  <c r="A654" i="9" s="1"/>
  <c r="D653" i="8"/>
  <c r="E653" i="8" s="1"/>
  <c r="F653" i="8" s="1"/>
  <c r="H651" i="8"/>
  <c r="G652" i="9"/>
  <c r="H652" i="9" s="1"/>
  <c r="G652" i="8"/>
  <c r="E653" i="9"/>
  <c r="D653" i="9"/>
  <c r="F653" i="9" s="1"/>
  <c r="I651" i="8"/>
  <c r="B654" i="9" l="1"/>
  <c r="E654" i="9" s="1"/>
  <c r="B655" i="8"/>
  <c r="B655" i="9" s="1"/>
  <c r="D654" i="8"/>
  <c r="E654" i="8" s="1"/>
  <c r="F654" i="8" s="1"/>
  <c r="H652" i="8"/>
  <c r="I652" i="8" s="1"/>
  <c r="G653" i="9"/>
  <c r="H653" i="9" s="1"/>
  <c r="C654" i="9"/>
  <c r="G653" i="8"/>
  <c r="C655" i="8" l="1"/>
  <c r="A655" i="8" s="1"/>
  <c r="A655" i="9" s="1"/>
  <c r="C655" i="9" s="1"/>
  <c r="D655" i="9" s="1"/>
  <c r="F655" i="9" s="1"/>
  <c r="D654" i="9"/>
  <c r="F654" i="9" s="1"/>
  <c r="B656" i="8"/>
  <c r="B656" i="9" s="1"/>
  <c r="D655" i="8"/>
  <c r="E655" i="8" s="1"/>
  <c r="F655" i="8" s="1"/>
  <c r="H653" i="8"/>
  <c r="I653" i="8"/>
  <c r="E655" i="9"/>
  <c r="G654" i="8"/>
  <c r="G654" i="9" l="1"/>
  <c r="H654" i="9" s="1"/>
  <c r="C656" i="8"/>
  <c r="A656" i="8" s="1"/>
  <c r="A656" i="9" s="1"/>
  <c r="C656" i="9" s="1"/>
  <c r="B657" i="8"/>
  <c r="B657" i="9" s="1"/>
  <c r="D656" i="8"/>
  <c r="E656" i="8" s="1"/>
  <c r="F656" i="8" s="1"/>
  <c r="H654" i="8"/>
  <c r="G655" i="9"/>
  <c r="H655" i="9" s="1"/>
  <c r="E656" i="9"/>
  <c r="D656" i="9"/>
  <c r="F656" i="9" s="1"/>
  <c r="I654" i="8"/>
  <c r="G655" i="8"/>
  <c r="C657" i="8" l="1"/>
  <c r="A657" i="8" s="1"/>
  <c r="A657" i="9" s="1"/>
  <c r="C657" i="9" s="1"/>
  <c r="B658" i="8"/>
  <c r="C658" i="8" s="1"/>
  <c r="A658" i="8" s="1"/>
  <c r="A658" i="9" s="1"/>
  <c r="D657" i="8"/>
  <c r="E657" i="8" s="1"/>
  <c r="F657" i="8" s="1"/>
  <c r="H655" i="8"/>
  <c r="G656" i="9"/>
  <c r="H656" i="9" s="1"/>
  <c r="B658" i="9"/>
  <c r="I655" i="8"/>
  <c r="G656" i="8"/>
  <c r="E657" i="9"/>
  <c r="D657" i="9"/>
  <c r="F657" i="9" s="1"/>
  <c r="B659" i="8" l="1"/>
  <c r="D658" i="8"/>
  <c r="E658" i="8" s="1"/>
  <c r="F658" i="8" s="1"/>
  <c r="H656" i="8"/>
  <c r="G657" i="9"/>
  <c r="H657" i="9" s="1"/>
  <c r="B659" i="9"/>
  <c r="I656" i="8"/>
  <c r="D658" i="9"/>
  <c r="F658" i="9" s="1"/>
  <c r="E658" i="9"/>
  <c r="C658" i="9"/>
  <c r="G657" i="8"/>
  <c r="C659" i="8"/>
  <c r="A659" i="8" s="1"/>
  <c r="A659" i="9" s="1"/>
  <c r="B660" i="8" l="1"/>
  <c r="C660" i="8" s="1"/>
  <c r="A660" i="8" s="1"/>
  <c r="A660" i="9" s="1"/>
  <c r="D659" i="8"/>
  <c r="E659" i="8" s="1"/>
  <c r="F659" i="8" s="1"/>
  <c r="H657" i="8"/>
  <c r="G658" i="9"/>
  <c r="H658" i="9" s="1"/>
  <c r="C659" i="9"/>
  <c r="D659" i="9" s="1"/>
  <c r="G658" i="8"/>
  <c r="I657" i="8"/>
  <c r="E659" i="9"/>
  <c r="B660" i="9" l="1"/>
  <c r="E660" i="9" s="1"/>
  <c r="B661" i="8"/>
  <c r="B661" i="9" s="1"/>
  <c r="D660" i="8"/>
  <c r="E660" i="8" s="1"/>
  <c r="F660" i="8" s="1"/>
  <c r="H658" i="8"/>
  <c r="I658" i="8" s="1"/>
  <c r="F659" i="9"/>
  <c r="G659" i="9" s="1"/>
  <c r="H659" i="9" s="1"/>
  <c r="C660" i="9"/>
  <c r="G659" i="8"/>
  <c r="D660" i="9" l="1"/>
  <c r="F660" i="9" s="1"/>
  <c r="C661" i="8"/>
  <c r="A661" i="8" s="1"/>
  <c r="A661" i="9" s="1"/>
  <c r="C661" i="9" s="1"/>
  <c r="B662" i="8"/>
  <c r="C662" i="8" s="1"/>
  <c r="A662" i="8" s="1"/>
  <c r="A662" i="9" s="1"/>
  <c r="D661" i="8"/>
  <c r="E661" i="8" s="1"/>
  <c r="F661" i="8" s="1"/>
  <c r="H659" i="8"/>
  <c r="I659" i="8" s="1"/>
  <c r="G660" i="9"/>
  <c r="H660" i="9" s="1"/>
  <c r="G660" i="8"/>
  <c r="E661" i="9"/>
  <c r="D661" i="9"/>
  <c r="F661" i="9" s="1"/>
  <c r="B662" i="9" l="1"/>
  <c r="B663" i="8"/>
  <c r="B663" i="9" s="1"/>
  <c r="D662" i="8"/>
  <c r="E662" i="8" s="1"/>
  <c r="F662" i="8" s="1"/>
  <c r="H660" i="8"/>
  <c r="I660" i="8" s="1"/>
  <c r="G661" i="9"/>
  <c r="H661" i="9" s="1"/>
  <c r="C662" i="9"/>
  <c r="D662" i="9" s="1"/>
  <c r="F662" i="9" s="1"/>
  <c r="E662" i="9"/>
  <c r="G661" i="8"/>
  <c r="C663" i="8"/>
  <c r="A663" i="8" s="1"/>
  <c r="A663" i="9" s="1"/>
  <c r="B664" i="8" l="1"/>
  <c r="B664" i="9" s="1"/>
  <c r="D663" i="8"/>
  <c r="E663" i="8" s="1"/>
  <c r="F663" i="8" s="1"/>
  <c r="H661" i="8"/>
  <c r="G662" i="9"/>
  <c r="H662" i="9" s="1"/>
  <c r="E663" i="9"/>
  <c r="C663" i="9"/>
  <c r="D663" i="9" s="1"/>
  <c r="F663" i="9" s="1"/>
  <c r="I661" i="8"/>
  <c r="G662" i="8"/>
  <c r="C664" i="8" l="1"/>
  <c r="A664" i="8" s="1"/>
  <c r="A664" i="9" s="1"/>
  <c r="C664" i="9" s="1"/>
  <c r="B665" i="8"/>
  <c r="B665" i="9" s="1"/>
  <c r="D664" i="8"/>
  <c r="E664" i="8" s="1"/>
  <c r="F664" i="8" s="1"/>
  <c r="H662" i="8"/>
  <c r="G663" i="9"/>
  <c r="H663" i="9" s="1"/>
  <c r="G663" i="8"/>
  <c r="I662" i="8"/>
  <c r="E664" i="9"/>
  <c r="D664" i="9"/>
  <c r="F664" i="9" s="1"/>
  <c r="C665" i="8"/>
  <c r="A665" i="8" s="1"/>
  <c r="A665" i="9" s="1"/>
  <c r="B666" i="8" l="1"/>
  <c r="B666" i="9" s="1"/>
  <c r="D665" i="8"/>
  <c r="E665" i="8" s="1"/>
  <c r="F665" i="8" s="1"/>
  <c r="H663" i="8"/>
  <c r="I663" i="8" s="1"/>
  <c r="G664" i="9"/>
  <c r="H664" i="9" s="1"/>
  <c r="C665" i="9"/>
  <c r="G664" i="8"/>
  <c r="E665" i="9"/>
  <c r="D665" i="9"/>
  <c r="F665" i="9" s="1"/>
  <c r="C666" i="8" l="1"/>
  <c r="A666" i="8" s="1"/>
  <c r="A666" i="9" s="1"/>
  <c r="C666" i="9" s="1"/>
  <c r="B667" i="8"/>
  <c r="C667" i="8" s="1"/>
  <c r="A667" i="8" s="1"/>
  <c r="A667" i="9" s="1"/>
  <c r="D666" i="8"/>
  <c r="E666" i="8" s="1"/>
  <c r="F666" i="8" s="1"/>
  <c r="H664" i="8"/>
  <c r="I664" i="8" s="1"/>
  <c r="G665" i="9"/>
  <c r="H665" i="9" s="1"/>
  <c r="E666" i="9"/>
  <c r="D666" i="9"/>
  <c r="F666" i="9" s="1"/>
  <c r="G665" i="8"/>
  <c r="B667" i="9" l="1"/>
  <c r="E667" i="9" s="1"/>
  <c r="B668" i="8"/>
  <c r="B668" i="9" s="1"/>
  <c r="D667" i="8"/>
  <c r="E667" i="8" s="1"/>
  <c r="F667" i="8" s="1"/>
  <c r="H665" i="8"/>
  <c r="G666" i="9"/>
  <c r="H666" i="9" s="1"/>
  <c r="C667" i="9"/>
  <c r="D667" i="9"/>
  <c r="F667" i="9" s="1"/>
  <c r="I665" i="8"/>
  <c r="G666" i="8"/>
  <c r="C668" i="8" l="1"/>
  <c r="A668" i="8" s="1"/>
  <c r="A668" i="9" s="1"/>
  <c r="C668" i="9" s="1"/>
  <c r="D668" i="9" s="1"/>
  <c r="B669" i="8"/>
  <c r="C669" i="8" s="1"/>
  <c r="A669" i="8" s="1"/>
  <c r="A669" i="9" s="1"/>
  <c r="D668" i="8"/>
  <c r="E668" i="8" s="1"/>
  <c r="F668" i="8" s="1"/>
  <c r="H666" i="8"/>
  <c r="I666" i="8" s="1"/>
  <c r="G667" i="9"/>
  <c r="H667" i="9" s="1"/>
  <c r="E668" i="9"/>
  <c r="G667" i="8"/>
  <c r="B669" i="9" l="1"/>
  <c r="E669" i="9" s="1"/>
  <c r="B670" i="8"/>
  <c r="B670" i="9" s="1"/>
  <c r="D669" i="8"/>
  <c r="E669" i="8" s="1"/>
  <c r="F669" i="8" s="1"/>
  <c r="H667" i="8"/>
  <c r="I667" i="8" s="1"/>
  <c r="F668" i="9"/>
  <c r="G668" i="9" s="1"/>
  <c r="H668" i="9" s="1"/>
  <c r="C669" i="9"/>
  <c r="G668" i="8"/>
  <c r="C670" i="8" l="1"/>
  <c r="A670" i="8" s="1"/>
  <c r="A670" i="9" s="1"/>
  <c r="C670" i="9" s="1"/>
  <c r="D669" i="9"/>
  <c r="F669" i="9" s="1"/>
  <c r="B671" i="8"/>
  <c r="B671" i="9" s="1"/>
  <c r="D670" i="8"/>
  <c r="E670" i="8" s="1"/>
  <c r="F670" i="8" s="1"/>
  <c r="H668" i="8"/>
  <c r="G669" i="8"/>
  <c r="D670" i="9"/>
  <c r="F670" i="9" s="1"/>
  <c r="E670" i="9"/>
  <c r="I668" i="8"/>
  <c r="C671" i="8" l="1"/>
  <c r="A671" i="8" s="1"/>
  <c r="A671" i="9" s="1"/>
  <c r="C671" i="9" s="1"/>
  <c r="G669" i="9"/>
  <c r="H669" i="9" s="1"/>
  <c r="B672" i="8"/>
  <c r="B672" i="9" s="1"/>
  <c r="D671" i="8"/>
  <c r="E671" i="8" s="1"/>
  <c r="F671" i="8" s="1"/>
  <c r="H669" i="8"/>
  <c r="I669" i="8" s="1"/>
  <c r="G670" i="9"/>
  <c r="H670" i="9" s="1"/>
  <c r="E671" i="9"/>
  <c r="D671" i="9"/>
  <c r="F671" i="9" s="1"/>
  <c r="G670" i="8"/>
  <c r="C672" i="8" l="1"/>
  <c r="A672" i="8" s="1"/>
  <c r="A672" i="9" s="1"/>
  <c r="C672" i="9" s="1"/>
  <c r="D672" i="9" s="1"/>
  <c r="F672" i="9" s="1"/>
  <c r="B673" i="8"/>
  <c r="B673" i="9" s="1"/>
  <c r="D672" i="8"/>
  <c r="E672" i="8" s="1"/>
  <c r="F672" i="8" s="1"/>
  <c r="H670" i="8"/>
  <c r="I670" i="8" s="1"/>
  <c r="G671" i="9"/>
  <c r="H671" i="9" s="1"/>
  <c r="G671" i="8"/>
  <c r="E672" i="9"/>
  <c r="C673" i="8"/>
  <c r="A673" i="8" s="1"/>
  <c r="A673" i="9" s="1"/>
  <c r="B674" i="8" l="1"/>
  <c r="B674" i="9" s="1"/>
  <c r="D673" i="8"/>
  <c r="E673" i="8" s="1"/>
  <c r="F673" i="8" s="1"/>
  <c r="H671" i="8"/>
  <c r="I671" i="8" s="1"/>
  <c r="G672" i="9"/>
  <c r="H672" i="9" s="1"/>
  <c r="E673" i="9"/>
  <c r="C673" i="9"/>
  <c r="D673" i="9" s="1"/>
  <c r="F673" i="9" s="1"/>
  <c r="G672" i="8"/>
  <c r="C674" i="8" l="1"/>
  <c r="A674" i="8" s="1"/>
  <c r="A674" i="9" s="1"/>
  <c r="B675" i="8"/>
  <c r="B675" i="9" s="1"/>
  <c r="D674" i="8"/>
  <c r="E674" i="8" s="1"/>
  <c r="F674" i="8" s="1"/>
  <c r="H672" i="8"/>
  <c r="G673" i="9"/>
  <c r="H673" i="9" s="1"/>
  <c r="C674" i="9"/>
  <c r="G673" i="8"/>
  <c r="D674" i="9"/>
  <c r="F674" i="9" s="1"/>
  <c r="E674" i="9"/>
  <c r="I672" i="8"/>
  <c r="C675" i="8" l="1"/>
  <c r="A675" i="8" s="1"/>
  <c r="A675" i="9" s="1"/>
  <c r="C675" i="9" s="1"/>
  <c r="B676" i="8"/>
  <c r="B676" i="9" s="1"/>
  <c r="D675" i="8"/>
  <c r="E675" i="8" s="1"/>
  <c r="F675" i="8" s="1"/>
  <c r="H673" i="8"/>
  <c r="G674" i="9"/>
  <c r="H674" i="9" s="1"/>
  <c r="E675" i="9"/>
  <c r="D675" i="9"/>
  <c r="F675" i="9" s="1"/>
  <c r="I673" i="8"/>
  <c r="G674" i="8"/>
  <c r="C676" i="8" l="1"/>
  <c r="A676" i="8" s="1"/>
  <c r="A676" i="9" s="1"/>
  <c r="C676" i="9" s="1"/>
  <c r="B677" i="8"/>
  <c r="C677" i="8" s="1"/>
  <c r="A677" i="8" s="1"/>
  <c r="A677" i="9" s="1"/>
  <c r="D676" i="8"/>
  <c r="E676" i="8" s="1"/>
  <c r="F676" i="8" s="1"/>
  <c r="H674" i="8"/>
  <c r="G675" i="9"/>
  <c r="H675" i="9" s="1"/>
  <c r="E676" i="9"/>
  <c r="D676" i="9"/>
  <c r="F676" i="9" s="1"/>
  <c r="I674" i="8"/>
  <c r="G675" i="8"/>
  <c r="B677" i="9" l="1"/>
  <c r="B678" i="8"/>
  <c r="C678" i="8" s="1"/>
  <c r="A678" i="8" s="1"/>
  <c r="A678" i="9" s="1"/>
  <c r="D677" i="8"/>
  <c r="E677" i="8" s="1"/>
  <c r="F677" i="8" s="1"/>
  <c r="H675" i="8"/>
  <c r="G676" i="9"/>
  <c r="H676" i="9" s="1"/>
  <c r="C677" i="9"/>
  <c r="G676" i="8"/>
  <c r="I675" i="8"/>
  <c r="E677" i="9"/>
  <c r="D677" i="9"/>
  <c r="F677" i="9" s="1"/>
  <c r="B678" i="9" l="1"/>
  <c r="B679" i="8"/>
  <c r="B679" i="9" s="1"/>
  <c r="D678" i="8"/>
  <c r="E678" i="8" s="1"/>
  <c r="F678" i="8" s="1"/>
  <c r="H676" i="8"/>
  <c r="I676" i="8"/>
  <c r="G677" i="9"/>
  <c r="H677" i="9" s="1"/>
  <c r="C678" i="9"/>
  <c r="G677" i="8"/>
  <c r="D678" i="9"/>
  <c r="F678" i="9" s="1"/>
  <c r="E678" i="9"/>
  <c r="C679" i="8" l="1"/>
  <c r="A679" i="8" s="1"/>
  <c r="A679" i="9" s="1"/>
  <c r="B680" i="8"/>
  <c r="C680" i="8" s="1"/>
  <c r="A680" i="8" s="1"/>
  <c r="A680" i="9" s="1"/>
  <c r="D679" i="8"/>
  <c r="E679" i="8" s="1"/>
  <c r="F679" i="8" s="1"/>
  <c r="H677" i="8"/>
  <c r="I677" i="8" s="1"/>
  <c r="G678" i="9"/>
  <c r="H678" i="9" s="1"/>
  <c r="C679" i="9"/>
  <c r="B680" i="9"/>
  <c r="G678" i="8"/>
  <c r="D679" i="9"/>
  <c r="F679" i="9" s="1"/>
  <c r="E679" i="9"/>
  <c r="B681" i="8" l="1"/>
  <c r="C681" i="8" s="1"/>
  <c r="A681" i="8" s="1"/>
  <c r="A681" i="9" s="1"/>
  <c r="D680" i="8"/>
  <c r="E680" i="8" s="1"/>
  <c r="F680" i="8" s="1"/>
  <c r="H678" i="8"/>
  <c r="I678" i="8" s="1"/>
  <c r="G679" i="9"/>
  <c r="H679" i="9" s="1"/>
  <c r="E680" i="9"/>
  <c r="C680" i="9"/>
  <c r="D680" i="9" s="1"/>
  <c r="F680" i="9" s="1"/>
  <c r="G679" i="8"/>
  <c r="B681" i="9" l="1"/>
  <c r="E681" i="9" s="1"/>
  <c r="B682" i="8"/>
  <c r="B682" i="9" s="1"/>
  <c r="D681" i="8"/>
  <c r="E681" i="8" s="1"/>
  <c r="F681" i="8" s="1"/>
  <c r="H679" i="8"/>
  <c r="I679" i="8" s="1"/>
  <c r="G680" i="9"/>
  <c r="H680" i="9" s="1"/>
  <c r="C681" i="9"/>
  <c r="G680" i="8"/>
  <c r="D681" i="9" l="1"/>
  <c r="F681" i="9" s="1"/>
  <c r="C682" i="8"/>
  <c r="A682" i="8" s="1"/>
  <c r="A682" i="9" s="1"/>
  <c r="C682" i="9" s="1"/>
  <c r="B683" i="8"/>
  <c r="B683" i="9" s="1"/>
  <c r="D682" i="8"/>
  <c r="E682" i="8" s="1"/>
  <c r="F682" i="8" s="1"/>
  <c r="H680" i="8"/>
  <c r="G681" i="9"/>
  <c r="H681" i="9" s="1"/>
  <c r="G681" i="8"/>
  <c r="E682" i="9"/>
  <c r="D682" i="9"/>
  <c r="F682" i="9" s="1"/>
  <c r="I680" i="8"/>
  <c r="C683" i="8" l="1"/>
  <c r="A683" i="8" s="1"/>
  <c r="A683" i="9" s="1"/>
  <c r="C683" i="9" s="1"/>
  <c r="B684" i="8"/>
  <c r="B684" i="9" s="1"/>
  <c r="D683" i="8"/>
  <c r="E683" i="8" s="1"/>
  <c r="F683" i="8" s="1"/>
  <c r="H681" i="8"/>
  <c r="I681" i="8" s="1"/>
  <c r="G682" i="9"/>
  <c r="H682" i="9" s="1"/>
  <c r="E683" i="9"/>
  <c r="D683" i="9"/>
  <c r="F683" i="9" s="1"/>
  <c r="G682" i="8"/>
  <c r="C684" i="8"/>
  <c r="A684" i="8" s="1"/>
  <c r="A684" i="9" s="1"/>
  <c r="B685" i="8" l="1"/>
  <c r="B685" i="9" s="1"/>
  <c r="D684" i="8"/>
  <c r="E684" i="8" s="1"/>
  <c r="F684" i="8" s="1"/>
  <c r="H682" i="8"/>
  <c r="G683" i="9"/>
  <c r="H683" i="9" s="1"/>
  <c r="E684" i="9"/>
  <c r="D684" i="9"/>
  <c r="F684" i="9" s="1"/>
  <c r="I682" i="8"/>
  <c r="C684" i="9"/>
  <c r="G683" i="8"/>
  <c r="C685" i="8" l="1"/>
  <c r="A685" i="8" s="1"/>
  <c r="A685" i="9" s="1"/>
  <c r="C685" i="9" s="1"/>
  <c r="B686" i="8"/>
  <c r="B686" i="9" s="1"/>
  <c r="D685" i="8"/>
  <c r="E685" i="8" s="1"/>
  <c r="F685" i="8" s="1"/>
  <c r="H683" i="8"/>
  <c r="I683" i="8" s="1"/>
  <c r="G684" i="9"/>
  <c r="H684" i="9" s="1"/>
  <c r="E685" i="9"/>
  <c r="D685" i="9"/>
  <c r="F685" i="9" s="1"/>
  <c r="G684" i="8"/>
  <c r="C686" i="8" l="1"/>
  <c r="A686" i="8" s="1"/>
  <c r="A686" i="9" s="1"/>
  <c r="C686" i="9" s="1"/>
  <c r="B687" i="8"/>
  <c r="C687" i="8" s="1"/>
  <c r="A687" i="8" s="1"/>
  <c r="A687" i="9" s="1"/>
  <c r="D686" i="8"/>
  <c r="E686" i="8" s="1"/>
  <c r="F686" i="8" s="1"/>
  <c r="H684" i="8"/>
  <c r="I684" i="8" s="1"/>
  <c r="G685" i="9"/>
  <c r="H685" i="9" s="1"/>
  <c r="G685" i="8"/>
  <c r="D686" i="9"/>
  <c r="F686" i="9" s="1"/>
  <c r="E686" i="9"/>
  <c r="B687" i="9" l="1"/>
  <c r="D687" i="9" s="1"/>
  <c r="F687" i="9" s="1"/>
  <c r="B688" i="8"/>
  <c r="C688" i="8" s="1"/>
  <c r="A688" i="8" s="1"/>
  <c r="A688" i="9" s="1"/>
  <c r="D687" i="8"/>
  <c r="E687" i="8" s="1"/>
  <c r="F687" i="8" s="1"/>
  <c r="H685" i="8"/>
  <c r="G686" i="9"/>
  <c r="H686" i="9" s="1"/>
  <c r="C687" i="9"/>
  <c r="G686" i="8"/>
  <c r="I685" i="8"/>
  <c r="E687" i="9" l="1"/>
  <c r="B688" i="9"/>
  <c r="E688" i="9" s="1"/>
  <c r="B689" i="8"/>
  <c r="B689" i="9" s="1"/>
  <c r="D688" i="8"/>
  <c r="E688" i="8" s="1"/>
  <c r="F688" i="8" s="1"/>
  <c r="H686" i="8"/>
  <c r="G687" i="9"/>
  <c r="H687" i="9" s="1"/>
  <c r="I686" i="8"/>
  <c r="C688" i="9"/>
  <c r="G687" i="8"/>
  <c r="C689" i="8" l="1"/>
  <c r="A689" i="8" s="1"/>
  <c r="A689" i="9" s="1"/>
  <c r="C689" i="9" s="1"/>
  <c r="D689" i="9" s="1"/>
  <c r="F689" i="9" s="1"/>
  <c r="D688" i="9"/>
  <c r="F688" i="9" s="1"/>
  <c r="G688" i="9" s="1"/>
  <c r="H688" i="9" s="1"/>
  <c r="B690" i="8"/>
  <c r="C690" i="8" s="1"/>
  <c r="A690" i="8" s="1"/>
  <c r="A690" i="9" s="1"/>
  <c r="D689" i="8"/>
  <c r="E689" i="8" s="1"/>
  <c r="F689" i="8" s="1"/>
  <c r="H687" i="8"/>
  <c r="I687" i="8" s="1"/>
  <c r="E689" i="9"/>
  <c r="G688" i="8"/>
  <c r="B690" i="9" l="1"/>
  <c r="D690" i="9" s="1"/>
  <c r="F690" i="9" s="1"/>
  <c r="B691" i="8"/>
  <c r="B691" i="9" s="1"/>
  <c r="D690" i="8"/>
  <c r="E690" i="8" s="1"/>
  <c r="F690" i="8" s="1"/>
  <c r="H688" i="8"/>
  <c r="G689" i="9"/>
  <c r="H689" i="9" s="1"/>
  <c r="G689" i="8"/>
  <c r="C690" i="9"/>
  <c r="I688" i="8"/>
  <c r="C691" i="8" l="1"/>
  <c r="A691" i="8" s="1"/>
  <c r="A691" i="9" s="1"/>
  <c r="E690" i="9"/>
  <c r="B692" i="8"/>
  <c r="C692" i="8" s="1"/>
  <c r="A692" i="8" s="1"/>
  <c r="A692" i="9" s="1"/>
  <c r="D691" i="8"/>
  <c r="E691" i="8" s="1"/>
  <c r="F691" i="8" s="1"/>
  <c r="H689" i="8"/>
  <c r="G690" i="9"/>
  <c r="H690" i="9" s="1"/>
  <c r="C691" i="9"/>
  <c r="I689" i="8"/>
  <c r="E691" i="9"/>
  <c r="D691" i="9"/>
  <c r="F691" i="9" s="1"/>
  <c r="B692" i="9"/>
  <c r="G690" i="8"/>
  <c r="B693" i="8" l="1"/>
  <c r="C693" i="8" s="1"/>
  <c r="A693" i="8" s="1"/>
  <c r="A693" i="9" s="1"/>
  <c r="D692" i="8"/>
  <c r="E692" i="8" s="1"/>
  <c r="F692" i="8" s="1"/>
  <c r="H690" i="8"/>
  <c r="G691" i="9"/>
  <c r="H691" i="9" s="1"/>
  <c r="C692" i="9"/>
  <c r="G691" i="8"/>
  <c r="E692" i="9"/>
  <c r="D692" i="9"/>
  <c r="F692" i="9" s="1"/>
  <c r="I690" i="8"/>
  <c r="B693" i="9" l="1"/>
  <c r="E693" i="9" s="1"/>
  <c r="B694" i="8"/>
  <c r="B694" i="9" s="1"/>
  <c r="D693" i="8"/>
  <c r="E693" i="8" s="1"/>
  <c r="F693" i="8" s="1"/>
  <c r="H691" i="8"/>
  <c r="I691" i="8" s="1"/>
  <c r="G692" i="9"/>
  <c r="H692" i="9" s="1"/>
  <c r="C693" i="9"/>
  <c r="G692" i="8"/>
  <c r="C694" i="8" l="1"/>
  <c r="A694" i="8" s="1"/>
  <c r="A694" i="9" s="1"/>
  <c r="C694" i="9" s="1"/>
  <c r="D693" i="9"/>
  <c r="F693" i="9" s="1"/>
  <c r="B695" i="8"/>
  <c r="C695" i="8" s="1"/>
  <c r="A695" i="8" s="1"/>
  <c r="A695" i="9" s="1"/>
  <c r="D694" i="8"/>
  <c r="E694" i="8" s="1"/>
  <c r="F694" i="8" s="1"/>
  <c r="H692" i="8"/>
  <c r="I692" i="8"/>
  <c r="G693" i="8"/>
  <c r="D694" i="9"/>
  <c r="F694" i="9" s="1"/>
  <c r="E694" i="9"/>
  <c r="G693" i="9" l="1"/>
  <c r="H693" i="9" s="1"/>
  <c r="B695" i="9"/>
  <c r="B696" i="8"/>
  <c r="C696" i="8" s="1"/>
  <c r="A696" i="8" s="1"/>
  <c r="A696" i="9" s="1"/>
  <c r="D695" i="8"/>
  <c r="E695" i="8" s="1"/>
  <c r="F695" i="8" s="1"/>
  <c r="H693" i="8"/>
  <c r="G694" i="9"/>
  <c r="H694" i="9" s="1"/>
  <c r="C695" i="9"/>
  <c r="B696" i="9"/>
  <c r="I693" i="8"/>
  <c r="D695" i="9"/>
  <c r="F695" i="9" s="1"/>
  <c r="E695" i="9"/>
  <c r="G694" i="8"/>
  <c r="B697" i="8" l="1"/>
  <c r="B697" i="9" s="1"/>
  <c r="D696" i="8"/>
  <c r="E696" i="8" s="1"/>
  <c r="F696" i="8" s="1"/>
  <c r="H694" i="8"/>
  <c r="I694" i="8"/>
  <c r="G695" i="9"/>
  <c r="H695" i="9" s="1"/>
  <c r="C696" i="9"/>
  <c r="E696" i="9"/>
  <c r="D696" i="9"/>
  <c r="F696" i="9" s="1"/>
  <c r="G695" i="8"/>
  <c r="C697" i="8" l="1"/>
  <c r="A697" i="8" s="1"/>
  <c r="A697" i="9" s="1"/>
  <c r="C697" i="9" s="1"/>
  <c r="B698" i="8"/>
  <c r="C698" i="8" s="1"/>
  <c r="A698" i="8" s="1"/>
  <c r="A698" i="9" s="1"/>
  <c r="D697" i="8"/>
  <c r="E697" i="8" s="1"/>
  <c r="F697" i="8" s="1"/>
  <c r="H695" i="8"/>
  <c r="G696" i="9"/>
  <c r="H696" i="9" s="1"/>
  <c r="I695" i="8"/>
  <c r="E697" i="9"/>
  <c r="D697" i="9"/>
  <c r="F697" i="9" s="1"/>
  <c r="G696" i="8"/>
  <c r="B698" i="9" l="1"/>
  <c r="B699" i="8"/>
  <c r="B699" i="9" s="1"/>
  <c r="D698" i="8"/>
  <c r="E698" i="8" s="1"/>
  <c r="F698" i="8" s="1"/>
  <c r="H696" i="8"/>
  <c r="G697" i="9"/>
  <c r="H697" i="9" s="1"/>
  <c r="E698" i="9"/>
  <c r="D698" i="9"/>
  <c r="F698" i="9" s="1"/>
  <c r="C698" i="9"/>
  <c r="G697" i="8"/>
  <c r="I696" i="8"/>
  <c r="C699" i="8" l="1"/>
  <c r="A699" i="8" s="1"/>
  <c r="A699" i="9" s="1"/>
  <c r="C699" i="9" s="1"/>
  <c r="B700" i="8"/>
  <c r="D699" i="8"/>
  <c r="E699" i="8" s="1"/>
  <c r="F699" i="8" s="1"/>
  <c r="H697" i="8"/>
  <c r="I697" i="8" s="1"/>
  <c r="G698" i="9"/>
  <c r="H698" i="9" s="1"/>
  <c r="B700" i="9"/>
  <c r="E699" i="9"/>
  <c r="D699" i="9"/>
  <c r="F699" i="9" s="1"/>
  <c r="G698" i="8"/>
  <c r="C700" i="8"/>
  <c r="A700" i="8" s="1"/>
  <c r="A700" i="9" s="1"/>
  <c r="B701" i="8" l="1"/>
  <c r="C701" i="8" s="1"/>
  <c r="A701" i="8" s="1"/>
  <c r="A701" i="9" s="1"/>
  <c r="D700" i="8"/>
  <c r="E700" i="8" s="1"/>
  <c r="F700" i="8" s="1"/>
  <c r="H698" i="8"/>
  <c r="G699" i="9"/>
  <c r="H699" i="9" s="1"/>
  <c r="G699" i="8"/>
  <c r="E700" i="9"/>
  <c r="D700" i="9"/>
  <c r="F700" i="9" s="1"/>
  <c r="C700" i="9"/>
  <c r="B701" i="9"/>
  <c r="I698" i="8"/>
  <c r="B702" i="8" l="1"/>
  <c r="C702" i="8" s="1"/>
  <c r="A702" i="8" s="1"/>
  <c r="A702" i="9" s="1"/>
  <c r="D701" i="8"/>
  <c r="E701" i="8" s="1"/>
  <c r="F701" i="8" s="1"/>
  <c r="H699" i="8"/>
  <c r="G700" i="9"/>
  <c r="H700" i="9" s="1"/>
  <c r="C701" i="9"/>
  <c r="G700" i="8"/>
  <c r="E701" i="9"/>
  <c r="D701" i="9"/>
  <c r="F701" i="9" s="1"/>
  <c r="I699" i="8"/>
  <c r="B702" i="9" l="1"/>
  <c r="D702" i="9" s="1"/>
  <c r="F702" i="9" s="1"/>
  <c r="B703" i="8"/>
  <c r="C703" i="8" s="1"/>
  <c r="A703" i="8" s="1"/>
  <c r="A703" i="9" s="1"/>
  <c r="D702" i="8"/>
  <c r="E702" i="8" s="1"/>
  <c r="F702" i="8" s="1"/>
  <c r="H700" i="8"/>
  <c r="G701" i="9"/>
  <c r="H701" i="9" s="1"/>
  <c r="C702" i="9"/>
  <c r="I700" i="8"/>
  <c r="G701" i="8"/>
  <c r="E702" i="9" l="1"/>
  <c r="B703" i="9"/>
  <c r="E703" i="9" s="1"/>
  <c r="B704" i="8"/>
  <c r="B704" i="9" s="1"/>
  <c r="D703" i="8"/>
  <c r="E703" i="8" s="1"/>
  <c r="F703" i="8" s="1"/>
  <c r="H701" i="8"/>
  <c r="G702" i="9"/>
  <c r="H702" i="9" s="1"/>
  <c r="C703" i="9"/>
  <c r="I701" i="8"/>
  <c r="G702" i="8"/>
  <c r="D703" i="9"/>
  <c r="F703" i="9" s="1"/>
  <c r="C704" i="8" l="1"/>
  <c r="A704" i="8" s="1"/>
  <c r="A704" i="9" s="1"/>
  <c r="B705" i="8"/>
  <c r="C705" i="8" s="1"/>
  <c r="A705" i="8" s="1"/>
  <c r="A705" i="9" s="1"/>
  <c r="D704" i="8"/>
  <c r="E704" i="8" s="1"/>
  <c r="F704" i="8" s="1"/>
  <c r="H702" i="8"/>
  <c r="G703" i="9"/>
  <c r="H703" i="9" s="1"/>
  <c r="G703" i="8"/>
  <c r="B705" i="9"/>
  <c r="I702" i="8"/>
  <c r="C704" i="9"/>
  <c r="E704" i="9"/>
  <c r="D704" i="9"/>
  <c r="F704" i="9" s="1"/>
  <c r="B706" i="8" l="1"/>
  <c r="C706" i="8" s="1"/>
  <c r="A706" i="8" s="1"/>
  <c r="A706" i="9" s="1"/>
  <c r="D705" i="8"/>
  <c r="E705" i="8" s="1"/>
  <c r="F705" i="8" s="1"/>
  <c r="H703" i="8"/>
  <c r="G704" i="9"/>
  <c r="H704" i="9" s="1"/>
  <c r="B706" i="9"/>
  <c r="I703" i="8"/>
  <c r="C705" i="9"/>
  <c r="E705" i="9"/>
  <c r="D705" i="9"/>
  <c r="F705" i="9" s="1"/>
  <c r="G704" i="8"/>
  <c r="B707" i="8" l="1"/>
  <c r="C707" i="8" s="1"/>
  <c r="A707" i="8" s="1"/>
  <c r="A707" i="9" s="1"/>
  <c r="D706" i="8"/>
  <c r="E706" i="8" s="1"/>
  <c r="F706" i="8" s="1"/>
  <c r="H704" i="8"/>
  <c r="G705" i="9"/>
  <c r="H705" i="9" s="1"/>
  <c r="C706" i="9"/>
  <c r="D706" i="9"/>
  <c r="F706" i="9" s="1"/>
  <c r="E706" i="9"/>
  <c r="I704" i="8"/>
  <c r="G705" i="8"/>
  <c r="B707" i="9" l="1"/>
  <c r="E707" i="9" s="1"/>
  <c r="B708" i="8"/>
  <c r="B708" i="9" s="1"/>
  <c r="D707" i="8"/>
  <c r="E707" i="8" s="1"/>
  <c r="F707" i="8" s="1"/>
  <c r="H705" i="8"/>
  <c r="G706" i="9"/>
  <c r="H706" i="9" s="1"/>
  <c r="I705" i="8"/>
  <c r="C707" i="9"/>
  <c r="D707" i="9"/>
  <c r="F707" i="9" s="1"/>
  <c r="G706" i="8"/>
  <c r="C708" i="8"/>
  <c r="A708" i="8" s="1"/>
  <c r="A708" i="9" s="1"/>
  <c r="B709" i="8" l="1"/>
  <c r="B709" i="9" s="1"/>
  <c r="D708" i="8"/>
  <c r="E708" i="8" s="1"/>
  <c r="F708" i="8" s="1"/>
  <c r="H706" i="8"/>
  <c r="G707" i="9"/>
  <c r="H707" i="9" s="1"/>
  <c r="C708" i="9"/>
  <c r="E708" i="9"/>
  <c r="D708" i="9"/>
  <c r="F708" i="9" s="1"/>
  <c r="I706" i="8"/>
  <c r="G707" i="8"/>
  <c r="C709" i="8" l="1"/>
  <c r="A709" i="8" s="1"/>
  <c r="A709" i="9" s="1"/>
  <c r="C709" i="9" s="1"/>
  <c r="B710" i="8"/>
  <c r="C710" i="8" s="1"/>
  <c r="A710" i="8" s="1"/>
  <c r="A710" i="9" s="1"/>
  <c r="D709" i="8"/>
  <c r="E709" i="8" s="1"/>
  <c r="F709" i="8" s="1"/>
  <c r="H707" i="8"/>
  <c r="I707" i="8" s="1"/>
  <c r="G708" i="9"/>
  <c r="H708" i="9" s="1"/>
  <c r="G708" i="8"/>
  <c r="E709" i="9"/>
  <c r="D709" i="9"/>
  <c r="F709" i="9" s="1"/>
  <c r="B710" i="9" l="1"/>
  <c r="B711" i="8"/>
  <c r="B711" i="9" s="1"/>
  <c r="D710" i="8"/>
  <c r="E710" i="8" s="1"/>
  <c r="F710" i="8" s="1"/>
  <c r="H708" i="8"/>
  <c r="I708" i="8" s="1"/>
  <c r="G709" i="9"/>
  <c r="H709" i="9" s="1"/>
  <c r="G709" i="8"/>
  <c r="C710" i="9"/>
  <c r="E710" i="9"/>
  <c r="C711" i="8" l="1"/>
  <c r="A711" i="8" s="1"/>
  <c r="A711" i="9" s="1"/>
  <c r="C711" i="9" s="1"/>
  <c r="D710" i="9"/>
  <c r="F710" i="9" s="1"/>
  <c r="B712" i="8"/>
  <c r="B712" i="9" s="1"/>
  <c r="D711" i="8"/>
  <c r="E711" i="8" s="1"/>
  <c r="F711" i="8" s="1"/>
  <c r="H709" i="8"/>
  <c r="E711" i="9"/>
  <c r="D711" i="9"/>
  <c r="F711" i="9" s="1"/>
  <c r="I709" i="8"/>
  <c r="G710" i="8"/>
  <c r="C712" i="8" l="1"/>
  <c r="A712" i="8" s="1"/>
  <c r="A712" i="9" s="1"/>
  <c r="G710" i="9"/>
  <c r="H710" i="9" s="1"/>
  <c r="B713" i="8"/>
  <c r="B713" i="9" s="1"/>
  <c r="D712" i="8"/>
  <c r="E712" i="8" s="1"/>
  <c r="F712" i="8" s="1"/>
  <c r="H710" i="8"/>
  <c r="G711" i="9"/>
  <c r="H711" i="9" s="1"/>
  <c r="G711" i="8"/>
  <c r="C712" i="9"/>
  <c r="I710" i="8"/>
  <c r="E712" i="9"/>
  <c r="D712" i="9"/>
  <c r="F712" i="9" s="1"/>
  <c r="C713" i="8" l="1"/>
  <c r="A713" i="8" s="1"/>
  <c r="A713" i="9" s="1"/>
  <c r="C713" i="9" s="1"/>
  <c r="B714" i="8"/>
  <c r="B714" i="9" s="1"/>
  <c r="D713" i="8"/>
  <c r="E713" i="8" s="1"/>
  <c r="F713" i="8" s="1"/>
  <c r="H711" i="8"/>
  <c r="I711" i="8" s="1"/>
  <c r="G712" i="9"/>
  <c r="H712" i="9" s="1"/>
  <c r="G712" i="8"/>
  <c r="D713" i="9"/>
  <c r="E713" i="9"/>
  <c r="C714" i="8" l="1"/>
  <c r="A714" i="8" s="1"/>
  <c r="A714" i="9" s="1"/>
  <c r="B715" i="8"/>
  <c r="D714" i="8"/>
  <c r="E714" i="8" s="1"/>
  <c r="F714" i="8" s="1"/>
  <c r="H712" i="8"/>
  <c r="F713" i="9"/>
  <c r="G713" i="9" s="1"/>
  <c r="H713" i="9" s="1"/>
  <c r="E714" i="9"/>
  <c r="D714" i="9"/>
  <c r="F714" i="9" s="1"/>
  <c r="C714" i="9"/>
  <c r="G713" i="8"/>
  <c r="I712" i="8"/>
  <c r="B715" i="9"/>
  <c r="C715" i="8"/>
  <c r="A715" i="8" s="1"/>
  <c r="A715" i="9" s="1"/>
  <c r="B716" i="8" l="1"/>
  <c r="C716" i="8" s="1"/>
  <c r="A716" i="8" s="1"/>
  <c r="A716" i="9" s="1"/>
  <c r="D715" i="8"/>
  <c r="E715" i="8" s="1"/>
  <c r="F715" i="8" s="1"/>
  <c r="H713" i="8"/>
  <c r="I713" i="8" s="1"/>
  <c r="G714" i="9"/>
  <c r="H714" i="9" s="1"/>
  <c r="E715" i="9"/>
  <c r="D715" i="9"/>
  <c r="F715" i="9" s="1"/>
  <c r="C715" i="9"/>
  <c r="G714" i="8"/>
  <c r="B716" i="9" l="1"/>
  <c r="B717" i="8"/>
  <c r="C717" i="8" s="1"/>
  <c r="A717" i="8" s="1"/>
  <c r="A717" i="9" s="1"/>
  <c r="D716" i="8"/>
  <c r="E716" i="8" s="1"/>
  <c r="F716" i="8" s="1"/>
  <c r="H714" i="8"/>
  <c r="I714" i="8" s="1"/>
  <c r="G715" i="9"/>
  <c r="H715" i="9" s="1"/>
  <c r="G715" i="8"/>
  <c r="C716" i="9"/>
  <c r="D716" i="9" l="1"/>
  <c r="E716" i="9"/>
  <c r="B717" i="9"/>
  <c r="E717" i="9" s="1"/>
  <c r="B718" i="8"/>
  <c r="C718" i="8" s="1"/>
  <c r="A718" i="8" s="1"/>
  <c r="A718" i="9" s="1"/>
  <c r="D717" i="8"/>
  <c r="E717" i="8" s="1"/>
  <c r="F717" i="8" s="1"/>
  <c r="H715" i="8"/>
  <c r="C717" i="9"/>
  <c r="G716" i="8"/>
  <c r="I715" i="8"/>
  <c r="D717" i="9" l="1"/>
  <c r="F717" i="9" s="1"/>
  <c r="F716" i="9"/>
  <c r="G716" i="9" s="1"/>
  <c r="H716" i="9" s="1"/>
  <c r="B718" i="9"/>
  <c r="E718" i="9" s="1"/>
  <c r="B719" i="8"/>
  <c r="C719" i="8" s="1"/>
  <c r="A719" i="8" s="1"/>
  <c r="A719" i="9" s="1"/>
  <c r="D718" i="8"/>
  <c r="E718" i="8" s="1"/>
  <c r="F718" i="8" s="1"/>
  <c r="H716" i="8"/>
  <c r="G717" i="9"/>
  <c r="H717" i="9" s="1"/>
  <c r="C718" i="9"/>
  <c r="G717" i="8"/>
  <c r="I716" i="8"/>
  <c r="D718" i="9" l="1"/>
  <c r="F718" i="9" s="1"/>
  <c r="B719" i="9"/>
  <c r="E719" i="9" s="1"/>
  <c r="B720" i="8"/>
  <c r="B720" i="9" s="1"/>
  <c r="D719" i="8"/>
  <c r="E719" i="8" s="1"/>
  <c r="F719" i="8" s="1"/>
  <c r="H717" i="8"/>
  <c r="I717" i="8" s="1"/>
  <c r="C719" i="9"/>
  <c r="G718" i="8"/>
  <c r="C720" i="8" l="1"/>
  <c r="A720" i="8" s="1"/>
  <c r="A720" i="9" s="1"/>
  <c r="G718" i="9"/>
  <c r="H718" i="9" s="1"/>
  <c r="D719" i="9"/>
  <c r="F719" i="9" s="1"/>
  <c r="B721" i="8"/>
  <c r="B721" i="9" s="1"/>
  <c r="D720" i="8"/>
  <c r="E720" i="8" s="1"/>
  <c r="F720" i="8" s="1"/>
  <c r="H718" i="8"/>
  <c r="G719" i="8"/>
  <c r="I718" i="8"/>
  <c r="C720" i="9"/>
  <c r="E720" i="9"/>
  <c r="D720" i="9"/>
  <c r="F720" i="9" s="1"/>
  <c r="C721" i="8" l="1"/>
  <c r="A721" i="8" s="1"/>
  <c r="A721" i="9" s="1"/>
  <c r="C721" i="9" s="1"/>
  <c r="G719" i="9"/>
  <c r="H719" i="9" s="1"/>
  <c r="B722" i="8"/>
  <c r="B722" i="9" s="1"/>
  <c r="D721" i="8"/>
  <c r="E721" i="8" s="1"/>
  <c r="F721" i="8" s="1"/>
  <c r="H719" i="8"/>
  <c r="I719" i="8" s="1"/>
  <c r="G720" i="9"/>
  <c r="H720" i="9" s="1"/>
  <c r="E721" i="9"/>
  <c r="D721" i="9"/>
  <c r="F721" i="9" s="1"/>
  <c r="G720" i="8"/>
  <c r="C722" i="8" l="1"/>
  <c r="A722" i="8" s="1"/>
  <c r="A722" i="9" s="1"/>
  <c r="C722" i="9" s="1"/>
  <c r="B723" i="8"/>
  <c r="B723" i="9" s="1"/>
  <c r="D722" i="8"/>
  <c r="E722" i="8" s="1"/>
  <c r="F722" i="8" s="1"/>
  <c r="H720" i="8"/>
  <c r="G721" i="9"/>
  <c r="H721" i="9" s="1"/>
  <c r="G721" i="8"/>
  <c r="I720" i="8"/>
  <c r="D722" i="9"/>
  <c r="F722" i="9" s="1"/>
  <c r="E722" i="9"/>
  <c r="C723" i="8" l="1"/>
  <c r="A723" i="8" s="1"/>
  <c r="A723" i="9" s="1"/>
  <c r="C723" i="9" s="1"/>
  <c r="B724" i="8"/>
  <c r="B724" i="9" s="1"/>
  <c r="D723" i="8"/>
  <c r="E723" i="8" s="1"/>
  <c r="F723" i="8" s="1"/>
  <c r="H721" i="8"/>
  <c r="I721" i="8" s="1"/>
  <c r="G722" i="9"/>
  <c r="H722" i="9" s="1"/>
  <c r="G722" i="8"/>
  <c r="D723" i="9"/>
  <c r="F723" i="9" s="1"/>
  <c r="E723" i="9"/>
  <c r="C724" i="8" l="1"/>
  <c r="A724" i="8" s="1"/>
  <c r="A724" i="9" s="1"/>
  <c r="B725" i="8"/>
  <c r="C725" i="8" s="1"/>
  <c r="A725" i="8" s="1"/>
  <c r="A725" i="9" s="1"/>
  <c r="D724" i="8"/>
  <c r="E724" i="8" s="1"/>
  <c r="F724" i="8" s="1"/>
  <c r="H722" i="8"/>
  <c r="I722" i="8" s="1"/>
  <c r="G723" i="9"/>
  <c r="H723" i="9" s="1"/>
  <c r="C724" i="9"/>
  <c r="E724" i="9"/>
  <c r="D724" i="9"/>
  <c r="F724" i="9" s="1"/>
  <c r="G723" i="8"/>
  <c r="B725" i="9" l="1"/>
  <c r="E725" i="9" s="1"/>
  <c r="B726" i="8"/>
  <c r="C726" i="8" s="1"/>
  <c r="A726" i="8" s="1"/>
  <c r="A726" i="9" s="1"/>
  <c r="D725" i="8"/>
  <c r="E725" i="8" s="1"/>
  <c r="F725" i="8" s="1"/>
  <c r="H723" i="8"/>
  <c r="I723" i="8" s="1"/>
  <c r="G724" i="9"/>
  <c r="H724" i="9" s="1"/>
  <c r="C725" i="9"/>
  <c r="G724" i="8"/>
  <c r="B726" i="9" l="1"/>
  <c r="D726" i="9" s="1"/>
  <c r="F726" i="9" s="1"/>
  <c r="D725" i="9"/>
  <c r="F725" i="9" s="1"/>
  <c r="B727" i="8"/>
  <c r="B727" i="9" s="1"/>
  <c r="D726" i="8"/>
  <c r="E726" i="8" s="1"/>
  <c r="F726" i="8" s="1"/>
  <c r="H724" i="8"/>
  <c r="I724" i="8" s="1"/>
  <c r="C726" i="9"/>
  <c r="G725" i="8"/>
  <c r="E726" i="9" l="1"/>
  <c r="C727" i="8"/>
  <c r="A727" i="8" s="1"/>
  <c r="A727" i="9" s="1"/>
  <c r="C727" i="9" s="1"/>
  <c r="D727" i="9" s="1"/>
  <c r="F727" i="9" s="1"/>
  <c r="G725" i="9"/>
  <c r="H725" i="9" s="1"/>
  <c r="B728" i="8"/>
  <c r="C728" i="8" s="1"/>
  <c r="A728" i="8" s="1"/>
  <c r="A728" i="9" s="1"/>
  <c r="D727" i="8"/>
  <c r="E727" i="8" s="1"/>
  <c r="F727" i="8" s="1"/>
  <c r="H725" i="8"/>
  <c r="G726" i="9"/>
  <c r="H726" i="9" s="1"/>
  <c r="E727" i="9"/>
  <c r="I725" i="8"/>
  <c r="G726" i="8"/>
  <c r="B728" i="9" l="1"/>
  <c r="B729" i="8"/>
  <c r="C729" i="8" s="1"/>
  <c r="A729" i="8" s="1"/>
  <c r="A729" i="9" s="1"/>
  <c r="D728" i="8"/>
  <c r="E728" i="8" s="1"/>
  <c r="F728" i="8" s="1"/>
  <c r="H726" i="8"/>
  <c r="G727" i="9"/>
  <c r="H727" i="9" s="1"/>
  <c r="G727" i="8"/>
  <c r="I726" i="8"/>
  <c r="C728" i="9"/>
  <c r="E728" i="9"/>
  <c r="D728" i="9"/>
  <c r="F728" i="9" s="1"/>
  <c r="B729" i="9" l="1"/>
  <c r="D729" i="9" s="1"/>
  <c r="F729" i="9" s="1"/>
  <c r="B730" i="8"/>
  <c r="B730" i="9" s="1"/>
  <c r="D729" i="8"/>
  <c r="E729" i="8" s="1"/>
  <c r="F729" i="8" s="1"/>
  <c r="H727" i="8"/>
  <c r="G728" i="9"/>
  <c r="H728" i="9" s="1"/>
  <c r="C729" i="9"/>
  <c r="G728" i="8"/>
  <c r="I727" i="8"/>
  <c r="E729" i="9"/>
  <c r="C730" i="8"/>
  <c r="A730" i="8" s="1"/>
  <c r="A730" i="9" s="1"/>
  <c r="B731" i="8" l="1"/>
  <c r="C731" i="8" s="1"/>
  <c r="A731" i="8" s="1"/>
  <c r="A731" i="9" s="1"/>
  <c r="D730" i="8"/>
  <c r="E730" i="8" s="1"/>
  <c r="F730" i="8" s="1"/>
  <c r="H728" i="8"/>
  <c r="G729" i="9"/>
  <c r="H729" i="9" s="1"/>
  <c r="C730" i="9"/>
  <c r="G729" i="8"/>
  <c r="E730" i="9"/>
  <c r="D730" i="9"/>
  <c r="F730" i="9" s="1"/>
  <c r="I728" i="8"/>
  <c r="B731" i="9" l="1"/>
  <c r="E731" i="9" s="1"/>
  <c r="B732" i="8"/>
  <c r="B732" i="9" s="1"/>
  <c r="D731" i="8"/>
  <c r="E731" i="8" s="1"/>
  <c r="F731" i="8" s="1"/>
  <c r="H729" i="8"/>
  <c r="G730" i="9"/>
  <c r="H730" i="9" s="1"/>
  <c r="C731" i="9"/>
  <c r="G730" i="8"/>
  <c r="I729" i="8"/>
  <c r="D731" i="9"/>
  <c r="F731" i="9" s="1"/>
  <c r="C732" i="8" l="1"/>
  <c r="A732" i="8" s="1"/>
  <c r="A732" i="9" s="1"/>
  <c r="B733" i="8"/>
  <c r="B733" i="9" s="1"/>
  <c r="D732" i="8"/>
  <c r="E732" i="8" s="1"/>
  <c r="F732" i="8" s="1"/>
  <c r="H730" i="8"/>
  <c r="G731" i="9"/>
  <c r="H731" i="9" s="1"/>
  <c r="C732" i="9"/>
  <c r="I730" i="8"/>
  <c r="E732" i="9"/>
  <c r="D732" i="9"/>
  <c r="F732" i="9" s="1"/>
  <c r="G731" i="8"/>
  <c r="C733" i="8" l="1"/>
  <c r="A733" i="8" s="1"/>
  <c r="A733" i="9" s="1"/>
  <c r="C733" i="9" s="1"/>
  <c r="B734" i="8"/>
  <c r="C734" i="8" s="1"/>
  <c r="A734" i="8" s="1"/>
  <c r="A734" i="9" s="1"/>
  <c r="D733" i="8"/>
  <c r="E733" i="8" s="1"/>
  <c r="F733" i="8" s="1"/>
  <c r="H731" i="8"/>
  <c r="G732" i="9"/>
  <c r="H732" i="9" s="1"/>
  <c r="B734" i="9"/>
  <c r="I731" i="8"/>
  <c r="G732" i="8"/>
  <c r="E733" i="9"/>
  <c r="D733" i="9"/>
  <c r="F733" i="9" s="1"/>
  <c r="B735" i="8" l="1"/>
  <c r="C735" i="8" s="1"/>
  <c r="A735" i="8" s="1"/>
  <c r="A735" i="9" s="1"/>
  <c r="D734" i="8"/>
  <c r="E734" i="8" s="1"/>
  <c r="F734" i="8" s="1"/>
  <c r="H732" i="8"/>
  <c r="I732" i="8" s="1"/>
  <c r="G733" i="9"/>
  <c r="H733" i="9" s="1"/>
  <c r="C734" i="9"/>
  <c r="D734" i="9"/>
  <c r="F734" i="9" s="1"/>
  <c r="E734" i="9"/>
  <c r="G733" i="8"/>
  <c r="B735" i="9" l="1"/>
  <c r="D735" i="9" s="1"/>
  <c r="F735" i="9" s="1"/>
  <c r="B736" i="8"/>
  <c r="B736" i="9" s="1"/>
  <c r="D735" i="8"/>
  <c r="E735" i="8" s="1"/>
  <c r="F735" i="8" s="1"/>
  <c r="H733" i="8"/>
  <c r="G734" i="9"/>
  <c r="H734" i="9" s="1"/>
  <c r="I733" i="8"/>
  <c r="C735" i="9"/>
  <c r="G734" i="8"/>
  <c r="E735" i="9" l="1"/>
  <c r="C736" i="8"/>
  <c r="A736" i="8" s="1"/>
  <c r="A736" i="9" s="1"/>
  <c r="C736" i="9" s="1"/>
  <c r="D736" i="9" s="1"/>
  <c r="F736" i="9" s="1"/>
  <c r="B737" i="8"/>
  <c r="B737" i="9" s="1"/>
  <c r="D736" i="8"/>
  <c r="E736" i="8" s="1"/>
  <c r="F736" i="8" s="1"/>
  <c r="H734" i="8"/>
  <c r="I734" i="8" s="1"/>
  <c r="G735" i="9"/>
  <c r="H735" i="9" s="1"/>
  <c r="E736" i="9"/>
  <c r="G735" i="8"/>
  <c r="C737" i="8" l="1"/>
  <c r="A737" i="8" s="1"/>
  <c r="A737" i="9" s="1"/>
  <c r="C737" i="9" s="1"/>
  <c r="B738" i="8"/>
  <c r="B738" i="9" s="1"/>
  <c r="D737" i="8"/>
  <c r="E737" i="8" s="1"/>
  <c r="F737" i="8" s="1"/>
  <c r="H735" i="8"/>
  <c r="G736" i="9"/>
  <c r="H736" i="9" s="1"/>
  <c r="G736" i="8"/>
  <c r="I735" i="8"/>
  <c r="D737" i="9"/>
  <c r="F737" i="9" s="1"/>
  <c r="E737" i="9"/>
  <c r="C738" i="8" l="1"/>
  <c r="A738" i="8" s="1"/>
  <c r="A738" i="9" s="1"/>
  <c r="C738" i="9" s="1"/>
  <c r="B739" i="8"/>
  <c r="B739" i="9" s="1"/>
  <c r="D738" i="8"/>
  <c r="E738" i="8" s="1"/>
  <c r="F738" i="8" s="1"/>
  <c r="H736" i="8"/>
  <c r="G737" i="9"/>
  <c r="H737" i="9" s="1"/>
  <c r="D738" i="9"/>
  <c r="F738" i="9" s="1"/>
  <c r="E738" i="9"/>
  <c r="I736" i="8"/>
  <c r="G737" i="8"/>
  <c r="C739" i="8"/>
  <c r="A739" i="8" s="1"/>
  <c r="A739" i="9" s="1"/>
  <c r="B740" i="8" l="1"/>
  <c r="C740" i="8" s="1"/>
  <c r="A740" i="8" s="1"/>
  <c r="A740" i="9" s="1"/>
  <c r="D739" i="8"/>
  <c r="E739" i="8" s="1"/>
  <c r="F739" i="8" s="1"/>
  <c r="H737" i="8"/>
  <c r="G738" i="9"/>
  <c r="H738" i="9" s="1"/>
  <c r="I737" i="8"/>
  <c r="C739" i="9"/>
  <c r="E739" i="9"/>
  <c r="D739" i="9"/>
  <c r="G738" i="8"/>
  <c r="B740" i="9" l="1"/>
  <c r="E740" i="9" s="1"/>
  <c r="B741" i="8"/>
  <c r="B741" i="9" s="1"/>
  <c r="D740" i="8"/>
  <c r="E740" i="8" s="1"/>
  <c r="F740" i="8" s="1"/>
  <c r="H738" i="8"/>
  <c r="I738" i="8" s="1"/>
  <c r="F739" i="9"/>
  <c r="G739" i="9" s="1"/>
  <c r="H739" i="9" s="1"/>
  <c r="C740" i="9"/>
  <c r="D740" i="9"/>
  <c r="G739" i="8"/>
  <c r="C741" i="8" l="1"/>
  <c r="A741" i="8" s="1"/>
  <c r="A741" i="9" s="1"/>
  <c r="C741" i="9" s="1"/>
  <c r="F740" i="9"/>
  <c r="B742" i="8"/>
  <c r="B742" i="9" s="1"/>
  <c r="D741" i="8"/>
  <c r="E741" i="8" s="1"/>
  <c r="F741" i="8" s="1"/>
  <c r="H739" i="8"/>
  <c r="I739" i="8" s="1"/>
  <c r="G740" i="9"/>
  <c r="H740" i="9" s="1"/>
  <c r="E741" i="9"/>
  <c r="D741" i="9"/>
  <c r="F741" i="9" s="1"/>
  <c r="G740" i="8"/>
  <c r="C742" i="8" l="1"/>
  <c r="A742" i="8" s="1"/>
  <c r="A742" i="9" s="1"/>
  <c r="C742" i="9" s="1"/>
  <c r="B743" i="8"/>
  <c r="C743" i="8" s="1"/>
  <c r="A743" i="8" s="1"/>
  <c r="A743" i="9" s="1"/>
  <c r="D742" i="8"/>
  <c r="E742" i="8" s="1"/>
  <c r="F742" i="8" s="1"/>
  <c r="H740" i="8"/>
  <c r="G741" i="9"/>
  <c r="H741" i="9" s="1"/>
  <c r="G741" i="8"/>
  <c r="D742" i="9"/>
  <c r="F742" i="9" s="1"/>
  <c r="E742" i="9"/>
  <c r="I740" i="8"/>
  <c r="B743" i="9" l="1"/>
  <c r="D743" i="9" s="1"/>
  <c r="B744" i="8"/>
  <c r="B744" i="9" s="1"/>
  <c r="D743" i="8"/>
  <c r="E743" i="8" s="1"/>
  <c r="F743" i="8" s="1"/>
  <c r="H741" i="8"/>
  <c r="G742" i="9"/>
  <c r="H742" i="9" s="1"/>
  <c r="G742" i="8"/>
  <c r="C743" i="9"/>
  <c r="I741" i="8"/>
  <c r="E743" i="9" l="1"/>
  <c r="F743" i="9" s="1"/>
  <c r="G743" i="9" s="1"/>
  <c r="H743" i="9" s="1"/>
  <c r="C744" i="8"/>
  <c r="A744" i="8" s="1"/>
  <c r="A744" i="9" s="1"/>
  <c r="C744" i="9" s="1"/>
  <c r="B745" i="8"/>
  <c r="B745" i="9" s="1"/>
  <c r="D744" i="8"/>
  <c r="E744" i="8" s="1"/>
  <c r="F744" i="8" s="1"/>
  <c r="H742" i="8"/>
  <c r="I742" i="8" s="1"/>
  <c r="G743" i="8"/>
  <c r="E744" i="9"/>
  <c r="D744" i="9"/>
  <c r="F744" i="9" l="1"/>
  <c r="C745" i="8"/>
  <c r="A745" i="8" s="1"/>
  <c r="A745" i="9" s="1"/>
  <c r="C745" i="9" s="1"/>
  <c r="B746" i="8"/>
  <c r="B746" i="9" s="1"/>
  <c r="D745" i="8"/>
  <c r="E745" i="8" s="1"/>
  <c r="F745" i="8" s="1"/>
  <c r="H743" i="8"/>
  <c r="G744" i="9"/>
  <c r="H744" i="9" s="1"/>
  <c r="I743" i="8"/>
  <c r="D745" i="9"/>
  <c r="F745" i="9" s="1"/>
  <c r="E745" i="9"/>
  <c r="G744" i="8"/>
  <c r="C746" i="8" l="1"/>
  <c r="A746" i="8" s="1"/>
  <c r="A746" i="9" s="1"/>
  <c r="C746" i="9" s="1"/>
  <c r="B747" i="8"/>
  <c r="B747" i="9" s="1"/>
  <c r="D746" i="8"/>
  <c r="E746" i="8" s="1"/>
  <c r="F746" i="8" s="1"/>
  <c r="H744" i="8"/>
  <c r="G745" i="9"/>
  <c r="H745" i="9" s="1"/>
  <c r="I744" i="8"/>
  <c r="E746" i="9"/>
  <c r="D746" i="9"/>
  <c r="F746" i="9" s="1"/>
  <c r="G745" i="8"/>
  <c r="C747" i="8" l="1"/>
  <c r="A747" i="8" s="1"/>
  <c r="A747" i="9" s="1"/>
  <c r="C747" i="9" s="1"/>
  <c r="B748" i="8"/>
  <c r="C748" i="8" s="1"/>
  <c r="A748" i="8" s="1"/>
  <c r="A748" i="9" s="1"/>
  <c r="D747" i="8"/>
  <c r="E747" i="8" s="1"/>
  <c r="F747" i="8" s="1"/>
  <c r="H745" i="8"/>
  <c r="G746" i="9"/>
  <c r="H746" i="9" s="1"/>
  <c r="E747" i="9"/>
  <c r="D747" i="9"/>
  <c r="F747" i="9" s="1"/>
  <c r="I745" i="8"/>
  <c r="G746" i="8"/>
  <c r="B748" i="9" l="1"/>
  <c r="D748" i="9" s="1"/>
  <c r="F748" i="9" s="1"/>
  <c r="B749" i="8"/>
  <c r="B749" i="9" s="1"/>
  <c r="D748" i="8"/>
  <c r="E748" i="8" s="1"/>
  <c r="F748" i="8" s="1"/>
  <c r="H746" i="8"/>
  <c r="G747" i="9"/>
  <c r="H747" i="9" s="1"/>
  <c r="G747" i="8"/>
  <c r="C748" i="9"/>
  <c r="I746" i="8"/>
  <c r="E748" i="9"/>
  <c r="C749" i="8" l="1"/>
  <c r="A749" i="8" s="1"/>
  <c r="A749" i="9" s="1"/>
  <c r="C749" i="9" s="1"/>
  <c r="B750" i="8"/>
  <c r="B750" i="9" s="1"/>
  <c r="D749" i="8"/>
  <c r="E749" i="8" s="1"/>
  <c r="F749" i="8" s="1"/>
  <c r="H747" i="8"/>
  <c r="G748" i="9"/>
  <c r="H748" i="9" s="1"/>
  <c r="G748" i="8"/>
  <c r="E749" i="9"/>
  <c r="D749" i="9"/>
  <c r="F749" i="9" s="1"/>
  <c r="I747" i="8"/>
  <c r="C750" i="8"/>
  <c r="A750" i="8" s="1"/>
  <c r="A750" i="9" s="1"/>
  <c r="B751" i="8" l="1"/>
  <c r="C751" i="8" s="1"/>
  <c r="A751" i="8" s="1"/>
  <c r="A751" i="9" s="1"/>
  <c r="D750" i="8"/>
  <c r="E750" i="8" s="1"/>
  <c r="F750" i="8" s="1"/>
  <c r="H748" i="8"/>
  <c r="G749" i="9"/>
  <c r="H749" i="9" s="1"/>
  <c r="C750" i="9"/>
  <c r="D750" i="9"/>
  <c r="F750" i="9" s="1"/>
  <c r="E750" i="9"/>
  <c r="I748" i="8"/>
  <c r="G749" i="8"/>
  <c r="B751" i="9" l="1"/>
  <c r="B752" i="8"/>
  <c r="C752" i="8" s="1"/>
  <c r="A752" i="8" s="1"/>
  <c r="A752" i="9" s="1"/>
  <c r="D751" i="8"/>
  <c r="E751" i="8" s="1"/>
  <c r="F751" i="8" s="1"/>
  <c r="H749" i="8"/>
  <c r="G750" i="9"/>
  <c r="H750" i="9" s="1"/>
  <c r="I749" i="8"/>
  <c r="C751" i="9"/>
  <c r="E751" i="9"/>
  <c r="D751" i="9"/>
  <c r="F751" i="9" s="1"/>
  <c r="G750" i="8"/>
  <c r="B752" i="9" l="1"/>
  <c r="D752" i="9" s="1"/>
  <c r="F752" i="9" s="1"/>
  <c r="B753" i="8"/>
  <c r="C753" i="8" s="1"/>
  <c r="A753" i="8" s="1"/>
  <c r="A753" i="9" s="1"/>
  <c r="D752" i="8"/>
  <c r="E752" i="8" s="1"/>
  <c r="F752" i="8" s="1"/>
  <c r="H750" i="8"/>
  <c r="G751" i="9"/>
  <c r="H751" i="9" s="1"/>
  <c r="C752" i="9"/>
  <c r="E752" i="9"/>
  <c r="I750" i="8"/>
  <c r="G751" i="8"/>
  <c r="B753" i="9" l="1"/>
  <c r="E753" i="9" s="1"/>
  <c r="B754" i="8"/>
  <c r="B754" i="9" s="1"/>
  <c r="D753" i="8"/>
  <c r="E753" i="8" s="1"/>
  <c r="F753" i="8" s="1"/>
  <c r="H751" i="8"/>
  <c r="G752" i="9"/>
  <c r="H752" i="9" s="1"/>
  <c r="G752" i="8"/>
  <c r="C753" i="9"/>
  <c r="D753" i="9"/>
  <c r="F753" i="9" s="1"/>
  <c r="I751" i="8"/>
  <c r="C754" i="8"/>
  <c r="A754" i="8" s="1"/>
  <c r="A754" i="9" s="1"/>
  <c r="B755" i="8" l="1"/>
  <c r="B755" i="9" s="1"/>
  <c r="D754" i="8"/>
  <c r="E754" i="8" s="1"/>
  <c r="F754" i="8" s="1"/>
  <c r="H752" i="8"/>
  <c r="G753" i="9"/>
  <c r="H753" i="9" s="1"/>
  <c r="C754" i="9"/>
  <c r="D754" i="9"/>
  <c r="F754" i="9" s="1"/>
  <c r="E754" i="9"/>
  <c r="I752" i="8"/>
  <c r="G753" i="8"/>
  <c r="C755" i="8" l="1"/>
  <c r="A755" i="8" s="1"/>
  <c r="A755" i="9" s="1"/>
  <c r="C755" i="9" s="1"/>
  <c r="B756" i="8"/>
  <c r="B756" i="9" s="1"/>
  <c r="D755" i="8"/>
  <c r="E755" i="8" s="1"/>
  <c r="F755" i="8" s="1"/>
  <c r="H753" i="8"/>
  <c r="G754" i="9"/>
  <c r="H754" i="9" s="1"/>
  <c r="I753" i="8"/>
  <c r="G754" i="8"/>
  <c r="D755" i="9"/>
  <c r="F755" i="9" s="1"/>
  <c r="E755" i="9"/>
  <c r="C756" i="8" l="1"/>
  <c r="A756" i="8" s="1"/>
  <c r="A756" i="9" s="1"/>
  <c r="C756" i="9" s="1"/>
  <c r="B757" i="8"/>
  <c r="B757" i="9" s="1"/>
  <c r="D756" i="8"/>
  <c r="E756" i="8" s="1"/>
  <c r="F756" i="8" s="1"/>
  <c r="H754" i="8"/>
  <c r="G755" i="9"/>
  <c r="H755" i="9" s="1"/>
  <c r="E756" i="9"/>
  <c r="D756" i="9"/>
  <c r="F756" i="9" s="1"/>
  <c r="I754" i="8"/>
  <c r="G755" i="8"/>
  <c r="C757" i="8" l="1"/>
  <c r="A757" i="8" s="1"/>
  <c r="A757" i="9" s="1"/>
  <c r="C757" i="9" s="1"/>
  <c r="B758" i="8"/>
  <c r="C758" i="8" s="1"/>
  <c r="A758" i="8" s="1"/>
  <c r="A758" i="9" s="1"/>
  <c r="D757" i="8"/>
  <c r="E757" i="8" s="1"/>
  <c r="F757" i="8" s="1"/>
  <c r="H755" i="8"/>
  <c r="G756" i="9"/>
  <c r="H756" i="9" s="1"/>
  <c r="B758" i="9"/>
  <c r="E757" i="9"/>
  <c r="D757" i="9"/>
  <c r="F757" i="9" s="1"/>
  <c r="I755" i="8"/>
  <c r="G756" i="8"/>
  <c r="B759" i="8" l="1"/>
  <c r="C759" i="8" s="1"/>
  <c r="A759" i="8" s="1"/>
  <c r="A759" i="9" s="1"/>
  <c r="D758" i="8"/>
  <c r="E758" i="8" s="1"/>
  <c r="F758" i="8" s="1"/>
  <c r="H756" i="8"/>
  <c r="I756" i="8" s="1"/>
  <c r="G757" i="9"/>
  <c r="H757" i="9" s="1"/>
  <c r="C758" i="9"/>
  <c r="G757" i="8"/>
  <c r="D758" i="9"/>
  <c r="F758" i="9" s="1"/>
  <c r="E758" i="9"/>
  <c r="B759" i="9" l="1"/>
  <c r="B760" i="8"/>
  <c r="B760" i="9" s="1"/>
  <c r="D759" i="8"/>
  <c r="E759" i="8" s="1"/>
  <c r="F759" i="8" s="1"/>
  <c r="H757" i="8"/>
  <c r="G758" i="9"/>
  <c r="H758" i="9" s="1"/>
  <c r="I757" i="8"/>
  <c r="C759" i="9"/>
  <c r="G758" i="8"/>
  <c r="D759" i="9"/>
  <c r="F759" i="9" s="1"/>
  <c r="E759" i="9"/>
  <c r="C760" i="8" l="1"/>
  <c r="A760" i="8" s="1"/>
  <c r="A760" i="9" s="1"/>
  <c r="C760" i="9" s="1"/>
  <c r="B761" i="8"/>
  <c r="C761" i="8" s="1"/>
  <c r="A761" i="8" s="1"/>
  <c r="A761" i="9" s="1"/>
  <c r="D760" i="8"/>
  <c r="E760" i="8" s="1"/>
  <c r="F760" i="8" s="1"/>
  <c r="H758" i="8"/>
  <c r="G759" i="9"/>
  <c r="H759" i="9" s="1"/>
  <c r="I758" i="8"/>
  <c r="E760" i="9"/>
  <c r="D760" i="9"/>
  <c r="F760" i="9" s="1"/>
  <c r="G759" i="8"/>
  <c r="B761" i="9" l="1"/>
  <c r="B762" i="8"/>
  <c r="C762" i="8" s="1"/>
  <c r="A762" i="8" s="1"/>
  <c r="A762" i="9" s="1"/>
  <c r="D761" i="8"/>
  <c r="E761" i="8" s="1"/>
  <c r="F761" i="8" s="1"/>
  <c r="H759" i="8"/>
  <c r="G760" i="9"/>
  <c r="H760" i="9" s="1"/>
  <c r="I759" i="8"/>
  <c r="E761" i="9"/>
  <c r="D761" i="9"/>
  <c r="F761" i="9" s="1"/>
  <c r="C761" i="9"/>
  <c r="G760" i="8"/>
  <c r="B762" i="9" l="1"/>
  <c r="C762" i="9" s="1"/>
  <c r="D762" i="9" s="1"/>
  <c r="B763" i="8"/>
  <c r="C763" i="8" s="1"/>
  <c r="A763" i="8" s="1"/>
  <c r="A763" i="9" s="1"/>
  <c r="D762" i="8"/>
  <c r="E762" i="8" s="1"/>
  <c r="F762" i="8" s="1"/>
  <c r="H760" i="8"/>
  <c r="G761" i="9"/>
  <c r="H761" i="9" s="1"/>
  <c r="B763" i="9"/>
  <c r="G761" i="8"/>
  <c r="I760" i="8"/>
  <c r="E762" i="9" l="1"/>
  <c r="F762" i="9" s="1"/>
  <c r="G762" i="9" s="1"/>
  <c r="H762" i="9" s="1"/>
  <c r="B764" i="8"/>
  <c r="C764" i="8" s="1"/>
  <c r="A764" i="8" s="1"/>
  <c r="A764" i="9" s="1"/>
  <c r="D763" i="8"/>
  <c r="E763" i="8" s="1"/>
  <c r="F763" i="8" s="1"/>
  <c r="H761" i="8"/>
  <c r="C763" i="9"/>
  <c r="D763" i="9"/>
  <c r="E763" i="9"/>
  <c r="G762" i="8"/>
  <c r="I761" i="8"/>
  <c r="B764" i="9" l="1"/>
  <c r="F763" i="9"/>
  <c r="B765" i="8"/>
  <c r="C765" i="8" s="1"/>
  <c r="A765" i="8" s="1"/>
  <c r="A765" i="9" s="1"/>
  <c r="D764" i="8"/>
  <c r="E764" i="8" s="1"/>
  <c r="F764" i="8" s="1"/>
  <c r="H762" i="8"/>
  <c r="G763" i="9"/>
  <c r="H763" i="9" s="1"/>
  <c r="G763" i="8"/>
  <c r="E764" i="9"/>
  <c r="D764" i="9"/>
  <c r="F764" i="9" s="1"/>
  <c r="C764" i="9"/>
  <c r="I762" i="8"/>
  <c r="B765" i="9" l="1"/>
  <c r="E765" i="9" s="1"/>
  <c r="B766" i="8"/>
  <c r="D765" i="8"/>
  <c r="E765" i="8" s="1"/>
  <c r="F765" i="8" s="1"/>
  <c r="H763" i="8"/>
  <c r="G764" i="9"/>
  <c r="H764" i="9" s="1"/>
  <c r="B766" i="9"/>
  <c r="D765" i="9"/>
  <c r="F765" i="9" s="1"/>
  <c r="C765" i="9"/>
  <c r="I763" i="8"/>
  <c r="G764" i="8"/>
  <c r="C766" i="8"/>
  <c r="A766" i="8" s="1"/>
  <c r="A766" i="9" s="1"/>
  <c r="B767" i="8" l="1"/>
  <c r="B767" i="9" s="1"/>
  <c r="D766" i="8"/>
  <c r="E766" i="8" s="1"/>
  <c r="F766" i="8" s="1"/>
  <c r="H764" i="8"/>
  <c r="G765" i="9"/>
  <c r="H765" i="9" s="1"/>
  <c r="G765" i="8"/>
  <c r="I764" i="8"/>
  <c r="D766" i="9"/>
  <c r="F766" i="9" s="1"/>
  <c r="E766" i="9"/>
  <c r="C766" i="9"/>
  <c r="C767" i="8" l="1"/>
  <c r="A767" i="8" s="1"/>
  <c r="A767" i="9" s="1"/>
  <c r="C767" i="9" s="1"/>
  <c r="D767" i="9" s="1"/>
  <c r="F767" i="9" s="1"/>
  <c r="B768" i="8"/>
  <c r="C768" i="8" s="1"/>
  <c r="A768" i="8" s="1"/>
  <c r="A768" i="9" s="1"/>
  <c r="D767" i="8"/>
  <c r="E767" i="8" s="1"/>
  <c r="F767" i="8" s="1"/>
  <c r="H765" i="8"/>
  <c r="G766" i="9"/>
  <c r="H766" i="9" s="1"/>
  <c r="I765" i="8"/>
  <c r="G766" i="8"/>
  <c r="E767" i="9"/>
  <c r="B768" i="9" l="1"/>
  <c r="E768" i="9" s="1"/>
  <c r="B769" i="8"/>
  <c r="B769" i="9" s="1"/>
  <c r="D768" i="8"/>
  <c r="E768" i="8" s="1"/>
  <c r="F768" i="8" s="1"/>
  <c r="H766" i="8"/>
  <c r="G767" i="9"/>
  <c r="H767" i="9" s="1"/>
  <c r="C768" i="9"/>
  <c r="I766" i="8"/>
  <c r="D768" i="9"/>
  <c r="F768" i="9" s="1"/>
  <c r="G767" i="8"/>
  <c r="C769" i="8" l="1"/>
  <c r="A769" i="8" s="1"/>
  <c r="A769" i="9" s="1"/>
  <c r="B770" i="8"/>
  <c r="B770" i="9" s="1"/>
  <c r="D769" i="8"/>
  <c r="E769" i="8" s="1"/>
  <c r="F769" i="8" s="1"/>
  <c r="H767" i="8"/>
  <c r="G768" i="9"/>
  <c r="H768" i="9" s="1"/>
  <c r="I767" i="8"/>
  <c r="E769" i="9"/>
  <c r="D769" i="9"/>
  <c r="F769" i="9" s="1"/>
  <c r="C769" i="9"/>
  <c r="G768" i="8"/>
  <c r="C770" i="8" l="1"/>
  <c r="A770" i="8" s="1"/>
  <c r="A770" i="9" s="1"/>
  <c r="C770" i="9" s="1"/>
  <c r="B771" i="8"/>
  <c r="B771" i="9" s="1"/>
  <c r="D770" i="8"/>
  <c r="E770" i="8" s="1"/>
  <c r="F770" i="8" s="1"/>
  <c r="H768" i="8"/>
  <c r="G769" i="9"/>
  <c r="H769" i="9" s="1"/>
  <c r="I768" i="8"/>
  <c r="D770" i="9"/>
  <c r="F770" i="9" s="1"/>
  <c r="E770" i="9"/>
  <c r="G769" i="8"/>
  <c r="C771" i="8"/>
  <c r="A771" i="8" s="1"/>
  <c r="A771" i="9" s="1"/>
  <c r="B772" i="8" l="1"/>
  <c r="B772" i="9" s="1"/>
  <c r="D771" i="8"/>
  <c r="E771" i="8" s="1"/>
  <c r="F771" i="8" s="1"/>
  <c r="H769" i="8"/>
  <c r="G770" i="9"/>
  <c r="H770" i="9" s="1"/>
  <c r="G770" i="8"/>
  <c r="D771" i="9"/>
  <c r="F771" i="9" s="1"/>
  <c r="E771" i="9"/>
  <c r="C771" i="9"/>
  <c r="I769" i="8"/>
  <c r="C772" i="8"/>
  <c r="A772" i="8" s="1"/>
  <c r="A772" i="9" s="1"/>
  <c r="B773" i="8" l="1"/>
  <c r="C773" i="8" s="1"/>
  <c r="A773" i="8" s="1"/>
  <c r="A773" i="9" s="1"/>
  <c r="D772" i="8"/>
  <c r="E772" i="8" s="1"/>
  <c r="F772" i="8" s="1"/>
  <c r="H770" i="8"/>
  <c r="G771" i="9"/>
  <c r="H771" i="9" s="1"/>
  <c r="G771" i="8"/>
  <c r="I770" i="8"/>
  <c r="C772" i="9"/>
  <c r="E772" i="9"/>
  <c r="D772" i="9"/>
  <c r="B773" i="9" l="1"/>
  <c r="D773" i="9" s="1"/>
  <c r="B774" i="8"/>
  <c r="B774" i="9" s="1"/>
  <c r="D773" i="8"/>
  <c r="E773" i="8" s="1"/>
  <c r="F773" i="8" s="1"/>
  <c r="H771" i="8"/>
  <c r="F772" i="9"/>
  <c r="G772" i="9" s="1"/>
  <c r="H772" i="9" s="1"/>
  <c r="G772" i="8"/>
  <c r="C773" i="9"/>
  <c r="I771" i="8"/>
  <c r="E773" i="9"/>
  <c r="C774" i="8" l="1"/>
  <c r="A774" i="8" s="1"/>
  <c r="A774" i="9" s="1"/>
  <c r="C774" i="9" s="1"/>
  <c r="D774" i="9" s="1"/>
  <c r="F774" i="9" s="1"/>
  <c r="B775" i="8"/>
  <c r="B775" i="9" s="1"/>
  <c r="D774" i="8"/>
  <c r="E774" i="8" s="1"/>
  <c r="F774" i="8" s="1"/>
  <c r="H772" i="8"/>
  <c r="F773" i="9"/>
  <c r="G773" i="9" s="1"/>
  <c r="H773" i="9" s="1"/>
  <c r="G773" i="8"/>
  <c r="E774" i="9"/>
  <c r="I772" i="8"/>
  <c r="C775" i="8" l="1"/>
  <c r="A775" i="8" s="1"/>
  <c r="A775" i="9" s="1"/>
  <c r="C775" i="9" s="1"/>
  <c r="B776" i="8"/>
  <c r="C776" i="8" s="1"/>
  <c r="A776" i="8" s="1"/>
  <c r="A776" i="9" s="1"/>
  <c r="D775" i="8"/>
  <c r="E775" i="8" s="1"/>
  <c r="F775" i="8" s="1"/>
  <c r="H773" i="8"/>
  <c r="G774" i="9"/>
  <c r="H774" i="9" s="1"/>
  <c r="B776" i="9"/>
  <c r="I773" i="8"/>
  <c r="E775" i="9"/>
  <c r="D775" i="9"/>
  <c r="F775" i="9" s="1"/>
  <c r="G774" i="8"/>
  <c r="B777" i="8" l="1"/>
  <c r="D776" i="8"/>
  <c r="E776" i="8" s="1"/>
  <c r="F776" i="8" s="1"/>
  <c r="H774" i="8"/>
  <c r="I774" i="8"/>
  <c r="G775" i="9"/>
  <c r="H775" i="9" s="1"/>
  <c r="B777" i="9"/>
  <c r="C776" i="9"/>
  <c r="D776" i="9" s="1"/>
  <c r="E776" i="9"/>
  <c r="G775" i="8"/>
  <c r="C777" i="8"/>
  <c r="A777" i="8" s="1"/>
  <c r="A777" i="9" s="1"/>
  <c r="B778" i="8" l="1"/>
  <c r="C778" i="8" s="1"/>
  <c r="A778" i="8" s="1"/>
  <c r="A778" i="9" s="1"/>
  <c r="D777" i="8"/>
  <c r="E777" i="8" s="1"/>
  <c r="F777" i="8" s="1"/>
  <c r="H775" i="8"/>
  <c r="F776" i="9"/>
  <c r="G776" i="9" s="1"/>
  <c r="H776" i="9" s="1"/>
  <c r="I775" i="8"/>
  <c r="E777" i="9"/>
  <c r="C777" i="9"/>
  <c r="D777" i="9" s="1"/>
  <c r="G776" i="8"/>
  <c r="B778" i="9" l="1"/>
  <c r="E778" i="9" s="1"/>
  <c r="B779" i="8"/>
  <c r="B779" i="9" s="1"/>
  <c r="D778" i="8"/>
  <c r="E778" i="8" s="1"/>
  <c r="F778" i="8" s="1"/>
  <c r="H776" i="8"/>
  <c r="F777" i="9"/>
  <c r="G777" i="9" s="1"/>
  <c r="H777" i="9" s="1"/>
  <c r="I776" i="8"/>
  <c r="G777" i="8"/>
  <c r="C778" i="9" l="1"/>
  <c r="D778" i="9"/>
  <c r="F778" i="9" s="1"/>
  <c r="G778" i="9" s="1"/>
  <c r="H778" i="9" s="1"/>
  <c r="C779" i="8"/>
  <c r="A779" i="8" s="1"/>
  <c r="A779" i="9" s="1"/>
  <c r="C779" i="9" s="1"/>
  <c r="B780" i="8"/>
  <c r="B780" i="9" s="1"/>
  <c r="D779" i="8"/>
  <c r="E779" i="8" s="1"/>
  <c r="F779" i="8" s="1"/>
  <c r="H777" i="8"/>
  <c r="I777" i="8" s="1"/>
  <c r="G778" i="8"/>
  <c r="E779" i="9"/>
  <c r="D779" i="9"/>
  <c r="C780" i="8" l="1"/>
  <c r="A780" i="8" s="1"/>
  <c r="A780" i="9" s="1"/>
  <c r="C780" i="9" s="1"/>
  <c r="F779" i="9"/>
  <c r="B781" i="8"/>
  <c r="C781" i="8" s="1"/>
  <c r="A781" i="8" s="1"/>
  <c r="A781" i="9" s="1"/>
  <c r="D780" i="8"/>
  <c r="E780" i="8" s="1"/>
  <c r="F780" i="8" s="1"/>
  <c r="H778" i="8"/>
  <c r="G779" i="9"/>
  <c r="H779" i="9" s="1"/>
  <c r="E780" i="9"/>
  <c r="D780" i="9"/>
  <c r="F780" i="9" s="1"/>
  <c r="I778" i="8"/>
  <c r="G779" i="8"/>
  <c r="B781" i="9" l="1"/>
  <c r="B782" i="8"/>
  <c r="B782" i="9" s="1"/>
  <c r="D781" i="8"/>
  <c r="E781" i="8" s="1"/>
  <c r="F781" i="8" s="1"/>
  <c r="H779" i="8"/>
  <c r="G780" i="9"/>
  <c r="H780" i="9" s="1"/>
  <c r="C781" i="9"/>
  <c r="D781" i="9"/>
  <c r="F781" i="9" s="1"/>
  <c r="E781" i="9"/>
  <c r="G780" i="8"/>
  <c r="I779" i="8"/>
  <c r="C782" i="8" l="1"/>
  <c r="A782" i="8" s="1"/>
  <c r="A782" i="9" s="1"/>
  <c r="C782" i="9" s="1"/>
  <c r="B783" i="8"/>
  <c r="C783" i="8" s="1"/>
  <c r="A783" i="8" s="1"/>
  <c r="A783" i="9" s="1"/>
  <c r="D782" i="8"/>
  <c r="E782" i="8" s="1"/>
  <c r="F782" i="8" s="1"/>
  <c r="H780" i="8"/>
  <c r="G781" i="9"/>
  <c r="H781" i="9" s="1"/>
  <c r="D782" i="9"/>
  <c r="F782" i="9" s="1"/>
  <c r="E782" i="9"/>
  <c r="G781" i="8"/>
  <c r="I780" i="8"/>
  <c r="B783" i="9" l="1"/>
  <c r="E783" i="9" s="1"/>
  <c r="B784" i="8"/>
  <c r="C784" i="8" s="1"/>
  <c r="A784" i="8" s="1"/>
  <c r="A784" i="9" s="1"/>
  <c r="D783" i="8"/>
  <c r="E783" i="8" s="1"/>
  <c r="F783" i="8" s="1"/>
  <c r="H781" i="8"/>
  <c r="G782" i="9"/>
  <c r="H782" i="9" s="1"/>
  <c r="C783" i="9"/>
  <c r="G782" i="8"/>
  <c r="I781" i="8"/>
  <c r="B784" i="9" l="1"/>
  <c r="E784" i="9" s="1"/>
  <c r="D783" i="9"/>
  <c r="F783" i="9" s="1"/>
  <c r="G783" i="9" s="1"/>
  <c r="H783" i="9" s="1"/>
  <c r="B785" i="8"/>
  <c r="C785" i="8" s="1"/>
  <c r="A785" i="8" s="1"/>
  <c r="A785" i="9" s="1"/>
  <c r="D784" i="8"/>
  <c r="E784" i="8" s="1"/>
  <c r="F784" i="8" s="1"/>
  <c r="H782" i="8"/>
  <c r="C784" i="9"/>
  <c r="I782" i="8"/>
  <c r="G783" i="8"/>
  <c r="D784" i="9" l="1"/>
  <c r="F784" i="9" s="1"/>
  <c r="B785" i="9"/>
  <c r="D785" i="9" s="1"/>
  <c r="F785" i="9" s="1"/>
  <c r="B786" i="8"/>
  <c r="C786" i="8" s="1"/>
  <c r="A786" i="8" s="1"/>
  <c r="A786" i="9" s="1"/>
  <c r="D785" i="8"/>
  <c r="E785" i="8" s="1"/>
  <c r="F785" i="8" s="1"/>
  <c r="H783" i="8"/>
  <c r="G784" i="9"/>
  <c r="H784" i="9" s="1"/>
  <c r="I783" i="8"/>
  <c r="C785" i="9"/>
  <c r="G784" i="8"/>
  <c r="B786" i="9" l="1"/>
  <c r="E786" i="9" s="1"/>
  <c r="E785" i="9"/>
  <c r="B787" i="8"/>
  <c r="B787" i="9" s="1"/>
  <c r="D786" i="8"/>
  <c r="E786" i="8" s="1"/>
  <c r="F786" i="8" s="1"/>
  <c r="H784" i="8"/>
  <c r="G785" i="9"/>
  <c r="H785" i="9" s="1"/>
  <c r="C786" i="9"/>
  <c r="I784" i="8"/>
  <c r="G785" i="8"/>
  <c r="D786" i="9"/>
  <c r="F786" i="9" s="1"/>
  <c r="C787" i="8" l="1"/>
  <c r="A787" i="8" s="1"/>
  <c r="A787" i="9" s="1"/>
  <c r="C787" i="9" s="1"/>
  <c r="B788" i="8"/>
  <c r="B788" i="9" s="1"/>
  <c r="D787" i="8"/>
  <c r="E787" i="8" s="1"/>
  <c r="F787" i="8" s="1"/>
  <c r="H785" i="8"/>
  <c r="G786" i="9"/>
  <c r="H786" i="9" s="1"/>
  <c r="G786" i="8"/>
  <c r="I785" i="8"/>
  <c r="D787" i="9"/>
  <c r="F787" i="9" s="1"/>
  <c r="E787" i="9"/>
  <c r="C788" i="8"/>
  <c r="A788" i="8" s="1"/>
  <c r="A788" i="9" s="1"/>
  <c r="B789" i="8" l="1"/>
  <c r="B789" i="9" s="1"/>
  <c r="D788" i="8"/>
  <c r="E788" i="8" s="1"/>
  <c r="F788" i="8" s="1"/>
  <c r="H786" i="8"/>
  <c r="G787" i="9"/>
  <c r="H787" i="9" s="1"/>
  <c r="C788" i="9"/>
  <c r="I786" i="8"/>
  <c r="E788" i="9"/>
  <c r="D788" i="9"/>
  <c r="F788" i="9" s="1"/>
  <c r="G787" i="8"/>
  <c r="C789" i="8" l="1"/>
  <c r="A789" i="8" s="1"/>
  <c r="A789" i="9" s="1"/>
  <c r="C789" i="9" s="1"/>
  <c r="D789" i="9" s="1"/>
  <c r="F789" i="9" s="1"/>
  <c r="B790" i="8"/>
  <c r="B790" i="9" s="1"/>
  <c r="D789" i="8"/>
  <c r="E789" i="8" s="1"/>
  <c r="F789" i="8" s="1"/>
  <c r="H787" i="8"/>
  <c r="G788" i="9"/>
  <c r="H788" i="9" s="1"/>
  <c r="I787" i="8"/>
  <c r="E789" i="9"/>
  <c r="G788" i="8"/>
  <c r="C790" i="8" l="1"/>
  <c r="A790" i="8" s="1"/>
  <c r="A790" i="9" s="1"/>
  <c r="C790" i="9" s="1"/>
  <c r="B791" i="8"/>
  <c r="C791" i="8" s="1"/>
  <c r="A791" i="8" s="1"/>
  <c r="A791" i="9" s="1"/>
  <c r="D790" i="8"/>
  <c r="E790" i="8" s="1"/>
  <c r="F790" i="8" s="1"/>
  <c r="H788" i="8"/>
  <c r="G789" i="9"/>
  <c r="H789" i="9" s="1"/>
  <c r="D790" i="9"/>
  <c r="F790" i="9" s="1"/>
  <c r="E790" i="9"/>
  <c r="I788" i="8"/>
  <c r="G789" i="8"/>
  <c r="B791" i="9" l="1"/>
  <c r="C791" i="9" s="1"/>
  <c r="B792" i="8"/>
  <c r="B792" i="9" s="1"/>
  <c r="D791" i="8"/>
  <c r="E791" i="8" s="1"/>
  <c r="F791" i="8" s="1"/>
  <c r="H789" i="8"/>
  <c r="G790" i="9"/>
  <c r="H790" i="9" s="1"/>
  <c r="G790" i="8"/>
  <c r="I789" i="8"/>
  <c r="D791" i="9" l="1"/>
  <c r="E791" i="9"/>
  <c r="C792" i="8"/>
  <c r="A792" i="8" s="1"/>
  <c r="A792" i="9" s="1"/>
  <c r="C792" i="9" s="1"/>
  <c r="B793" i="8"/>
  <c r="B793" i="9" s="1"/>
  <c r="D792" i="8"/>
  <c r="E792" i="8" s="1"/>
  <c r="F792" i="8" s="1"/>
  <c r="H790" i="8"/>
  <c r="G791" i="8"/>
  <c r="E792" i="9"/>
  <c r="D792" i="9"/>
  <c r="I790" i="8"/>
  <c r="F791" i="9" l="1"/>
  <c r="G791" i="9" s="1"/>
  <c r="H791" i="9" s="1"/>
  <c r="C793" i="8"/>
  <c r="A793" i="8" s="1"/>
  <c r="A793" i="9" s="1"/>
  <c r="C793" i="9" s="1"/>
  <c r="B794" i="8"/>
  <c r="B794" i="9" s="1"/>
  <c r="D793" i="8"/>
  <c r="E793" i="8" s="1"/>
  <c r="F793" i="8" s="1"/>
  <c r="H791" i="8"/>
  <c r="I791" i="8"/>
  <c r="G792" i="8"/>
  <c r="E793" i="9"/>
  <c r="D793" i="9"/>
  <c r="C794" i="8" l="1"/>
  <c r="A794" i="8" s="1"/>
  <c r="A794" i="9" s="1"/>
  <c r="C794" i="9" s="1"/>
  <c r="F792" i="9"/>
  <c r="G792" i="9" s="1"/>
  <c r="H792" i="9" s="1"/>
  <c r="B795" i="8"/>
  <c r="B795" i="9" s="1"/>
  <c r="D794" i="8"/>
  <c r="E794" i="8" s="1"/>
  <c r="F794" i="8" s="1"/>
  <c r="H792" i="8"/>
  <c r="I792" i="8"/>
  <c r="G793" i="8"/>
  <c r="E794" i="9"/>
  <c r="D794" i="9"/>
  <c r="C795" i="8" l="1"/>
  <c r="A795" i="8" s="1"/>
  <c r="A795" i="9" s="1"/>
  <c r="C795" i="9" s="1"/>
  <c r="F793" i="9"/>
  <c r="G793" i="9" s="1"/>
  <c r="H793" i="9" s="1"/>
  <c r="B796" i="8"/>
  <c r="C796" i="8" s="1"/>
  <c r="A796" i="8" s="1"/>
  <c r="A796" i="9" s="1"/>
  <c r="D795" i="8"/>
  <c r="E795" i="8" s="1"/>
  <c r="F795" i="8" s="1"/>
  <c r="H793" i="8"/>
  <c r="G794" i="8"/>
  <c r="I793" i="8"/>
  <c r="E795" i="9"/>
  <c r="D795" i="9"/>
  <c r="B796" i="9" l="1"/>
  <c r="F795" i="9"/>
  <c r="G795" i="9" s="1"/>
  <c r="H795" i="9" s="1"/>
  <c r="F794" i="9"/>
  <c r="G794" i="9" s="1"/>
  <c r="H794" i="9" s="1"/>
  <c r="B797" i="8"/>
  <c r="B797" i="9" s="1"/>
  <c r="D796" i="8"/>
  <c r="E796" i="8" s="1"/>
  <c r="F796" i="8" s="1"/>
  <c r="H794" i="8"/>
  <c r="C796" i="9"/>
  <c r="I794" i="8"/>
  <c r="E796" i="9"/>
  <c r="D796" i="9"/>
  <c r="F796" i="9" s="1"/>
  <c r="G795" i="8"/>
  <c r="C797" i="8" l="1"/>
  <c r="A797" i="8" s="1"/>
  <c r="A797" i="9" s="1"/>
  <c r="C797" i="9" s="1"/>
  <c r="B798" i="8"/>
  <c r="B798" i="9" s="1"/>
  <c r="D797" i="8"/>
  <c r="E797" i="8" s="1"/>
  <c r="F797" i="8" s="1"/>
  <c r="H795" i="8"/>
  <c r="I795" i="8"/>
  <c r="G796" i="9"/>
  <c r="H796" i="9" s="1"/>
  <c r="G796" i="8"/>
  <c r="E797" i="9"/>
  <c r="D797" i="9"/>
  <c r="F797" i="9" s="1"/>
  <c r="C798" i="8" l="1"/>
  <c r="A798" i="8" s="1"/>
  <c r="A798" i="9" s="1"/>
  <c r="C798" i="9" s="1"/>
  <c r="B799" i="8"/>
  <c r="B799" i="9" s="1"/>
  <c r="D798" i="8"/>
  <c r="E798" i="8" s="1"/>
  <c r="F798" i="8" s="1"/>
  <c r="H796" i="8"/>
  <c r="G797" i="9"/>
  <c r="H797" i="9" s="1"/>
  <c r="D798" i="9"/>
  <c r="F798" i="9" s="1"/>
  <c r="E798" i="9"/>
  <c r="I796" i="8"/>
  <c r="G797" i="8"/>
  <c r="C799" i="8" l="1"/>
  <c r="A799" i="8" s="1"/>
  <c r="A799" i="9" s="1"/>
  <c r="C799" i="9" s="1"/>
  <c r="B800" i="8"/>
  <c r="C800" i="8" s="1"/>
  <c r="A800" i="8" s="1"/>
  <c r="A800" i="9" s="1"/>
  <c r="D799" i="8"/>
  <c r="E799" i="8" s="1"/>
  <c r="F799" i="8" s="1"/>
  <c r="H797" i="8"/>
  <c r="G798" i="9"/>
  <c r="H798" i="9" s="1"/>
  <c r="I797" i="8"/>
  <c r="G798" i="8"/>
  <c r="E799" i="9"/>
  <c r="D799" i="9"/>
  <c r="F799" i="9" s="1"/>
  <c r="B800" i="9" l="1"/>
  <c r="E800" i="9" s="1"/>
  <c r="B801" i="8"/>
  <c r="C801" i="8" s="1"/>
  <c r="A801" i="8" s="1"/>
  <c r="A801" i="9" s="1"/>
  <c r="D800" i="8"/>
  <c r="E800" i="8" s="1"/>
  <c r="F800" i="8" s="1"/>
  <c r="H798" i="8"/>
  <c r="G799" i="9"/>
  <c r="H799" i="9" s="1"/>
  <c r="G799" i="8"/>
  <c r="C800" i="9"/>
  <c r="I798" i="8"/>
  <c r="D800" i="9" l="1"/>
  <c r="F800" i="9" s="1"/>
  <c r="B801" i="9"/>
  <c r="E801" i="9" s="1"/>
  <c r="B802" i="8"/>
  <c r="B802" i="9" s="1"/>
  <c r="D801" i="8"/>
  <c r="E801" i="8" s="1"/>
  <c r="F801" i="8" s="1"/>
  <c r="H799" i="8"/>
  <c r="G800" i="9"/>
  <c r="H800" i="9" s="1"/>
  <c r="G800" i="8"/>
  <c r="I799" i="8"/>
  <c r="C801" i="9"/>
  <c r="D801" i="9"/>
  <c r="F801" i="9" s="1"/>
  <c r="C802" i="8" l="1"/>
  <c r="A802" i="8" s="1"/>
  <c r="A802" i="9" s="1"/>
  <c r="C802" i="9" s="1"/>
  <c r="B803" i="8"/>
  <c r="B803" i="9" s="1"/>
  <c r="D802" i="8"/>
  <c r="E802" i="8" s="1"/>
  <c r="F802" i="8" s="1"/>
  <c r="H800" i="8"/>
  <c r="G801" i="9"/>
  <c r="H801" i="9" s="1"/>
  <c r="D802" i="9"/>
  <c r="F802" i="9" s="1"/>
  <c r="E802" i="9"/>
  <c r="I800" i="8"/>
  <c r="G801" i="8"/>
  <c r="C803" i="8" l="1"/>
  <c r="A803" i="8" s="1"/>
  <c r="A803" i="9" s="1"/>
  <c r="C803" i="9" s="1"/>
  <c r="B804" i="8"/>
  <c r="B804" i="9" s="1"/>
  <c r="D803" i="8"/>
  <c r="E803" i="8" s="1"/>
  <c r="F803" i="8" s="1"/>
  <c r="H801" i="8"/>
  <c r="G802" i="9"/>
  <c r="H802" i="9" s="1"/>
  <c r="G802" i="8"/>
  <c r="E803" i="9"/>
  <c r="D803" i="9"/>
  <c r="F803" i="9" s="1"/>
  <c r="I801" i="8"/>
  <c r="B805" i="8" l="1"/>
  <c r="B805" i="9" s="1"/>
  <c r="D804" i="8"/>
  <c r="E804" i="8" s="1"/>
  <c r="F804" i="8" s="1"/>
  <c r="C804" i="8"/>
  <c r="A804" i="8" s="1"/>
  <c r="A804" i="9" s="1"/>
  <c r="C804" i="9" s="1"/>
  <c r="D804" i="9" s="1"/>
  <c r="F804" i="9" s="1"/>
  <c r="H802" i="8"/>
  <c r="G803" i="9"/>
  <c r="H803" i="9" s="1"/>
  <c r="G803" i="8"/>
  <c r="I802" i="8"/>
  <c r="E804" i="9"/>
  <c r="B806" i="8" l="1"/>
  <c r="B806" i="9" s="1"/>
  <c r="D805" i="8"/>
  <c r="E805" i="8" s="1"/>
  <c r="F805" i="8" s="1"/>
  <c r="C805" i="8"/>
  <c r="A805" i="8" s="1"/>
  <c r="A805" i="9" s="1"/>
  <c r="C805" i="9" s="1"/>
  <c r="H803" i="8"/>
  <c r="G804" i="9"/>
  <c r="H804" i="9" s="1"/>
  <c r="I803" i="8"/>
  <c r="E805" i="9"/>
  <c r="D805" i="9"/>
  <c r="F805" i="9" s="1"/>
  <c r="G804" i="8"/>
  <c r="C806" i="8" l="1"/>
  <c r="A806" i="8" s="1"/>
  <c r="A806" i="9" s="1"/>
  <c r="C806" i="9" s="1"/>
  <c r="B807" i="8"/>
  <c r="D806" i="8"/>
  <c r="E806" i="8" s="1"/>
  <c r="F806" i="8" s="1"/>
  <c r="H804" i="8"/>
  <c r="G805" i="9"/>
  <c r="H805" i="9" s="1"/>
  <c r="I804" i="8"/>
  <c r="D806" i="9"/>
  <c r="F806" i="9" s="1"/>
  <c r="E806" i="9"/>
  <c r="B807" i="9"/>
  <c r="G805" i="8"/>
  <c r="C807" i="8"/>
  <c r="A807" i="8" s="1"/>
  <c r="A807" i="9" s="1"/>
  <c r="B808" i="8" l="1"/>
  <c r="C808" i="8" s="1"/>
  <c r="A808" i="8" s="1"/>
  <c r="A808" i="9" s="1"/>
  <c r="D807" i="8"/>
  <c r="E807" i="8" s="1"/>
  <c r="F807" i="8" s="1"/>
  <c r="H805" i="8"/>
  <c r="G806" i="9"/>
  <c r="H806" i="9" s="1"/>
  <c r="C807" i="9"/>
  <c r="D807" i="9"/>
  <c r="F807" i="9" s="1"/>
  <c r="E807" i="9"/>
  <c r="G806" i="8"/>
  <c r="I805" i="8"/>
  <c r="B808" i="9" l="1"/>
  <c r="E808" i="9" s="1"/>
  <c r="B809" i="8"/>
  <c r="C809" i="8" s="1"/>
  <c r="A809" i="8" s="1"/>
  <c r="A809" i="9" s="1"/>
  <c r="D808" i="8"/>
  <c r="E808" i="8" s="1"/>
  <c r="F808" i="8" s="1"/>
  <c r="H806" i="8"/>
  <c r="I806" i="8" s="1"/>
  <c r="G807" i="9"/>
  <c r="H807" i="9" s="1"/>
  <c r="C808" i="9"/>
  <c r="G807" i="8"/>
  <c r="D808" i="9" l="1"/>
  <c r="F808" i="9" s="1"/>
  <c r="B809" i="9"/>
  <c r="D809" i="9" s="1"/>
  <c r="B810" i="8"/>
  <c r="C810" i="8" s="1"/>
  <c r="A810" i="8" s="1"/>
  <c r="A810" i="9" s="1"/>
  <c r="D809" i="8"/>
  <c r="E809" i="8" s="1"/>
  <c r="F809" i="8" s="1"/>
  <c r="H807" i="8"/>
  <c r="G808" i="9"/>
  <c r="H808" i="9" s="1"/>
  <c r="I807" i="8"/>
  <c r="C809" i="9"/>
  <c r="G808" i="8"/>
  <c r="B810" i="9" l="1"/>
  <c r="E810" i="9" s="1"/>
  <c r="E809" i="9"/>
  <c r="F809" i="9" s="1"/>
  <c r="G809" i="9" s="1"/>
  <c r="H809" i="9" s="1"/>
  <c r="B811" i="8"/>
  <c r="B811" i="9" s="1"/>
  <c r="D810" i="8"/>
  <c r="E810" i="8" s="1"/>
  <c r="F810" i="8" s="1"/>
  <c r="H808" i="8"/>
  <c r="I808" i="8" s="1"/>
  <c r="C810" i="9"/>
  <c r="G809" i="8"/>
  <c r="C811" i="8" l="1"/>
  <c r="A811" i="8" s="1"/>
  <c r="A811" i="9" s="1"/>
  <c r="C811" i="9" s="1"/>
  <c r="D810" i="9"/>
  <c r="F810" i="9" s="1"/>
  <c r="B812" i="8"/>
  <c r="B812" i="9" s="1"/>
  <c r="D811" i="8"/>
  <c r="E811" i="8" s="1"/>
  <c r="F811" i="8" s="1"/>
  <c r="H809" i="8"/>
  <c r="I809" i="8" s="1"/>
  <c r="E811" i="9"/>
  <c r="D811" i="9"/>
  <c r="F811" i="9" s="1"/>
  <c r="G810" i="8"/>
  <c r="G810" i="9" l="1"/>
  <c r="H810" i="9" s="1"/>
  <c r="C812" i="8"/>
  <c r="A812" i="8" s="1"/>
  <c r="A812" i="9" s="1"/>
  <c r="C812" i="9" s="1"/>
  <c r="B813" i="8"/>
  <c r="C813" i="8" s="1"/>
  <c r="A813" i="8" s="1"/>
  <c r="A813" i="9" s="1"/>
  <c r="D812" i="8"/>
  <c r="E812" i="8" s="1"/>
  <c r="F812" i="8" s="1"/>
  <c r="H810" i="8"/>
  <c r="I810" i="8"/>
  <c r="G811" i="9"/>
  <c r="H811" i="9" s="1"/>
  <c r="E812" i="9"/>
  <c r="D812" i="9"/>
  <c r="F812" i="9" s="1"/>
  <c r="B813" i="9"/>
  <c r="G811" i="8"/>
  <c r="B814" i="8" l="1"/>
  <c r="C814" i="8" s="1"/>
  <c r="A814" i="8" s="1"/>
  <c r="A814" i="9" s="1"/>
  <c r="D813" i="8"/>
  <c r="E813" i="8" s="1"/>
  <c r="F813" i="8" s="1"/>
  <c r="H811" i="8"/>
  <c r="G812" i="9"/>
  <c r="H812" i="9" s="1"/>
  <c r="C813" i="9"/>
  <c r="E813" i="9"/>
  <c r="D813" i="9"/>
  <c r="F813" i="9" s="1"/>
  <c r="I811" i="8"/>
  <c r="G812" i="8"/>
  <c r="B814" i="9" l="1"/>
  <c r="E814" i="9" s="1"/>
  <c r="B815" i="8"/>
  <c r="C815" i="8" s="1"/>
  <c r="A815" i="8" s="1"/>
  <c r="A815" i="9" s="1"/>
  <c r="D814" i="8"/>
  <c r="E814" i="8" s="1"/>
  <c r="F814" i="8" s="1"/>
  <c r="H812" i="8"/>
  <c r="I812" i="8" s="1"/>
  <c r="G813" i="9"/>
  <c r="H813" i="9" s="1"/>
  <c r="C814" i="9"/>
  <c r="B815" i="9"/>
  <c r="G813" i="8"/>
  <c r="D814" i="9" l="1"/>
  <c r="F814" i="9" s="1"/>
  <c r="B816" i="8"/>
  <c r="B816" i="9" s="1"/>
  <c r="D815" i="8"/>
  <c r="E815" i="8" s="1"/>
  <c r="F815" i="8" s="1"/>
  <c r="H813" i="8"/>
  <c r="G814" i="9"/>
  <c r="H814" i="9" s="1"/>
  <c r="E815" i="9"/>
  <c r="I813" i="8"/>
  <c r="C815" i="9"/>
  <c r="D815" i="9" s="1"/>
  <c r="G814" i="8"/>
  <c r="C816" i="8" l="1"/>
  <c r="A816" i="8" s="1"/>
  <c r="A816" i="9" s="1"/>
  <c r="C816" i="9" s="1"/>
  <c r="B817" i="8"/>
  <c r="B817" i="9" s="1"/>
  <c r="D816" i="8"/>
  <c r="E816" i="8" s="1"/>
  <c r="F816" i="8" s="1"/>
  <c r="H814" i="8"/>
  <c r="F815" i="9"/>
  <c r="G815" i="9" s="1"/>
  <c r="H815" i="9" s="1"/>
  <c r="E816" i="9"/>
  <c r="D816" i="9"/>
  <c r="F816" i="9" s="1"/>
  <c r="I814" i="8"/>
  <c r="G815" i="8"/>
  <c r="C817" i="8"/>
  <c r="A817" i="8" s="1"/>
  <c r="A817" i="9" s="1"/>
  <c r="B818" i="8" l="1"/>
  <c r="B818" i="9" s="1"/>
  <c r="D817" i="8"/>
  <c r="E817" i="8" s="1"/>
  <c r="F817" i="8" s="1"/>
  <c r="H815" i="8"/>
  <c r="G816" i="9"/>
  <c r="H816" i="9" s="1"/>
  <c r="C817" i="9"/>
  <c r="I815" i="8"/>
  <c r="D817" i="9"/>
  <c r="F817" i="9" s="1"/>
  <c r="E817" i="9"/>
  <c r="G816" i="8"/>
  <c r="C818" i="8" l="1"/>
  <c r="A818" i="8" s="1"/>
  <c r="A818" i="9" s="1"/>
  <c r="C818" i="9" s="1"/>
  <c r="D818" i="9" s="1"/>
  <c r="F818" i="9" s="1"/>
  <c r="B819" i="8"/>
  <c r="B819" i="9" s="1"/>
  <c r="D818" i="8"/>
  <c r="E818" i="8" s="1"/>
  <c r="F818" i="8" s="1"/>
  <c r="H816" i="8"/>
  <c r="G817" i="9"/>
  <c r="H817" i="9" s="1"/>
  <c r="I816" i="8"/>
  <c r="G817" i="8"/>
  <c r="E818" i="9"/>
  <c r="C819" i="8" l="1"/>
  <c r="A819" i="8" s="1"/>
  <c r="A819" i="9" s="1"/>
  <c r="C819" i="9" s="1"/>
  <c r="B820" i="8"/>
  <c r="C820" i="8" s="1"/>
  <c r="A820" i="8" s="1"/>
  <c r="A820" i="9" s="1"/>
  <c r="D819" i="8"/>
  <c r="E819" i="8" s="1"/>
  <c r="F819" i="8" s="1"/>
  <c r="H817" i="8"/>
  <c r="G818" i="9"/>
  <c r="H818" i="9" s="1"/>
  <c r="I817" i="8"/>
  <c r="D819" i="9"/>
  <c r="F819" i="9" s="1"/>
  <c r="E819" i="9"/>
  <c r="G818" i="8"/>
  <c r="B820" i="9" l="1"/>
  <c r="D820" i="9" s="1"/>
  <c r="F820" i="9" s="1"/>
  <c r="B821" i="8"/>
  <c r="D820" i="8"/>
  <c r="E820" i="8" s="1"/>
  <c r="F820" i="8" s="1"/>
  <c r="H818" i="8"/>
  <c r="G819" i="9"/>
  <c r="H819" i="9" s="1"/>
  <c r="G819" i="8"/>
  <c r="C820" i="9"/>
  <c r="I818" i="8"/>
  <c r="E820" i="9"/>
  <c r="B821" i="9"/>
  <c r="C821" i="8"/>
  <c r="A821" i="8" s="1"/>
  <c r="A821" i="9" s="1"/>
  <c r="B822" i="8" l="1"/>
  <c r="D821" i="8"/>
  <c r="E821" i="8" s="1"/>
  <c r="F821" i="8" s="1"/>
  <c r="H819" i="8"/>
  <c r="G820" i="9"/>
  <c r="H820" i="9" s="1"/>
  <c r="C821" i="9"/>
  <c r="G820" i="8"/>
  <c r="E821" i="9"/>
  <c r="D821" i="9"/>
  <c r="F821" i="9" s="1"/>
  <c r="I819" i="8"/>
  <c r="B823" i="8" l="1"/>
  <c r="B823" i="9" s="1"/>
  <c r="D822" i="8"/>
  <c r="E822" i="8" s="1"/>
  <c r="F822" i="8" s="1"/>
  <c r="C822" i="8"/>
  <c r="A822" i="8" s="1"/>
  <c r="A822" i="9" s="1"/>
  <c r="C822" i="9" s="1"/>
  <c r="B822" i="9"/>
  <c r="E822" i="9" s="1"/>
  <c r="H820" i="8"/>
  <c r="G821" i="9"/>
  <c r="H821" i="9" s="1"/>
  <c r="I820" i="8"/>
  <c r="G821" i="8"/>
  <c r="C823" i="8" l="1"/>
  <c r="A823" i="8" s="1"/>
  <c r="A823" i="9" s="1"/>
  <c r="D822" i="9"/>
  <c r="F822" i="9" s="1"/>
  <c r="B824" i="8"/>
  <c r="B824" i="9" s="1"/>
  <c r="D823" i="8"/>
  <c r="E823" i="8" s="1"/>
  <c r="F823" i="8" s="1"/>
  <c r="H821" i="8"/>
  <c r="I821" i="8"/>
  <c r="C823" i="9"/>
  <c r="E823" i="9"/>
  <c r="D823" i="9"/>
  <c r="F823" i="9" s="1"/>
  <c r="G822" i="8"/>
  <c r="G822" i="9" l="1"/>
  <c r="H822" i="9" s="1"/>
  <c r="C824" i="8"/>
  <c r="A824" i="8" s="1"/>
  <c r="A824" i="9" s="1"/>
  <c r="C824" i="9" s="1"/>
  <c r="B825" i="8"/>
  <c r="C825" i="8" s="1"/>
  <c r="A825" i="8" s="1"/>
  <c r="A825" i="9" s="1"/>
  <c r="D824" i="8"/>
  <c r="E824" i="8" s="1"/>
  <c r="F824" i="8" s="1"/>
  <c r="H822" i="8"/>
  <c r="G823" i="9"/>
  <c r="H823" i="9" s="1"/>
  <c r="E824" i="9"/>
  <c r="D824" i="9"/>
  <c r="F824" i="9" s="1"/>
  <c r="I822" i="8"/>
  <c r="G823" i="8"/>
  <c r="B825" i="9" l="1"/>
  <c r="E825" i="9" s="1"/>
  <c r="B826" i="8"/>
  <c r="B826" i="9" s="1"/>
  <c r="D825" i="8"/>
  <c r="E825" i="8" s="1"/>
  <c r="F825" i="8" s="1"/>
  <c r="H823" i="8"/>
  <c r="G824" i="9"/>
  <c r="H824" i="9" s="1"/>
  <c r="G824" i="8"/>
  <c r="I823" i="8"/>
  <c r="C825" i="9"/>
  <c r="D825" i="9" l="1"/>
  <c r="F825" i="9" s="1"/>
  <c r="C826" i="8"/>
  <c r="A826" i="8" s="1"/>
  <c r="A826" i="9" s="1"/>
  <c r="C826" i="9" s="1"/>
  <c r="B827" i="8"/>
  <c r="B827" i="9" s="1"/>
  <c r="D826" i="8"/>
  <c r="E826" i="8" s="1"/>
  <c r="F826" i="8" s="1"/>
  <c r="H824" i="8"/>
  <c r="I824" i="8" s="1"/>
  <c r="G825" i="8"/>
  <c r="E826" i="9"/>
  <c r="D826" i="9"/>
  <c r="F826" i="9" s="1"/>
  <c r="C827" i="8" l="1"/>
  <c r="A827" i="8" s="1"/>
  <c r="A827" i="9" s="1"/>
  <c r="C827" i="9" s="1"/>
  <c r="G825" i="9"/>
  <c r="H825" i="9" s="1"/>
  <c r="B828" i="8"/>
  <c r="B828" i="9" s="1"/>
  <c r="D827" i="8"/>
  <c r="E827" i="8" s="1"/>
  <c r="F827" i="8" s="1"/>
  <c r="H825" i="8"/>
  <c r="G826" i="9"/>
  <c r="H826" i="9" s="1"/>
  <c r="I825" i="8"/>
  <c r="D827" i="9"/>
  <c r="F827" i="9" s="1"/>
  <c r="E827" i="9"/>
  <c r="G826" i="8"/>
  <c r="C828" i="8"/>
  <c r="A828" i="8" s="1"/>
  <c r="A828" i="9" s="1"/>
  <c r="B829" i="8" l="1"/>
  <c r="B829" i="9" s="1"/>
  <c r="D828" i="8"/>
  <c r="E828" i="8" s="1"/>
  <c r="F828" i="8" s="1"/>
  <c r="H826" i="8"/>
  <c r="G827" i="9"/>
  <c r="H827" i="9" s="1"/>
  <c r="I826" i="8"/>
  <c r="C828" i="9"/>
  <c r="E828" i="9"/>
  <c r="D828" i="9"/>
  <c r="F828" i="9" s="1"/>
  <c r="G827" i="8"/>
  <c r="C829" i="8" l="1"/>
  <c r="A829" i="8" s="1"/>
  <c r="A829" i="9" s="1"/>
  <c r="C829" i="9" s="1"/>
  <c r="B830" i="8"/>
  <c r="B830" i="9" s="1"/>
  <c r="D829" i="8"/>
  <c r="E829" i="8" s="1"/>
  <c r="F829" i="8" s="1"/>
  <c r="H827" i="8"/>
  <c r="G828" i="9"/>
  <c r="H828" i="9" s="1"/>
  <c r="G828" i="8"/>
  <c r="I827" i="8"/>
  <c r="E829" i="9"/>
  <c r="D829" i="9"/>
  <c r="F829" i="9" s="1"/>
  <c r="C830" i="8" l="1"/>
  <c r="A830" i="8" s="1"/>
  <c r="A830" i="9" s="1"/>
  <c r="C830" i="9" s="1"/>
  <c r="B831" i="8"/>
  <c r="B831" i="9" s="1"/>
  <c r="D830" i="8"/>
  <c r="E830" i="8" s="1"/>
  <c r="F830" i="8" s="1"/>
  <c r="H828" i="8"/>
  <c r="G829" i="9"/>
  <c r="H829" i="9" s="1"/>
  <c r="D830" i="9"/>
  <c r="F830" i="9" s="1"/>
  <c r="E830" i="9"/>
  <c r="I828" i="8"/>
  <c r="G829" i="8"/>
  <c r="C831" i="8" l="1"/>
  <c r="A831" i="8" s="1"/>
  <c r="A831" i="9" s="1"/>
  <c r="C831" i="9" s="1"/>
  <c r="B832" i="8"/>
  <c r="B832" i="9" s="1"/>
  <c r="D831" i="8"/>
  <c r="E831" i="8" s="1"/>
  <c r="F831" i="8" s="1"/>
  <c r="H829" i="8"/>
  <c r="G830" i="9"/>
  <c r="H830" i="9" s="1"/>
  <c r="E831" i="9"/>
  <c r="D831" i="9"/>
  <c r="F831" i="9" s="1"/>
  <c r="I829" i="8"/>
  <c r="G830" i="8"/>
  <c r="C832" i="8" l="1"/>
  <c r="A832" i="8" s="1"/>
  <c r="A832" i="9" s="1"/>
  <c r="C832" i="9" s="1"/>
  <c r="B833" i="8"/>
  <c r="C833" i="8" s="1"/>
  <c r="A833" i="8" s="1"/>
  <c r="A833" i="9" s="1"/>
  <c r="D832" i="8"/>
  <c r="E832" i="8" s="1"/>
  <c r="F832" i="8" s="1"/>
  <c r="H830" i="8"/>
  <c r="G831" i="9"/>
  <c r="H831" i="9" s="1"/>
  <c r="E832" i="9"/>
  <c r="D832" i="9"/>
  <c r="F832" i="9" s="1"/>
  <c r="I830" i="8"/>
  <c r="G831" i="8"/>
  <c r="B833" i="9" l="1"/>
  <c r="B834" i="8"/>
  <c r="B834" i="9" s="1"/>
  <c r="D833" i="8"/>
  <c r="E833" i="8" s="1"/>
  <c r="F833" i="8" s="1"/>
  <c r="H831" i="8"/>
  <c r="G832" i="9"/>
  <c r="H832" i="9" s="1"/>
  <c r="C833" i="9"/>
  <c r="I831" i="8"/>
  <c r="G832" i="8"/>
  <c r="E833" i="9"/>
  <c r="D833" i="9"/>
  <c r="F833" i="9" s="1"/>
  <c r="C834" i="8" l="1"/>
  <c r="A834" i="8" s="1"/>
  <c r="A834" i="9" s="1"/>
  <c r="C834" i="9" s="1"/>
  <c r="B835" i="8"/>
  <c r="B835" i="9" s="1"/>
  <c r="D834" i="8"/>
  <c r="E834" i="8" s="1"/>
  <c r="F834" i="8" s="1"/>
  <c r="H832" i="8"/>
  <c r="G833" i="9"/>
  <c r="H833" i="9" s="1"/>
  <c r="I832" i="8"/>
  <c r="D834" i="9"/>
  <c r="F834" i="9" s="1"/>
  <c r="E834" i="9"/>
  <c r="G833" i="8"/>
  <c r="C835" i="8"/>
  <c r="A835" i="8" s="1"/>
  <c r="A835" i="9" s="1"/>
  <c r="B836" i="8" l="1"/>
  <c r="B836" i="9" s="1"/>
  <c r="D835" i="8"/>
  <c r="E835" i="8" s="1"/>
  <c r="F835" i="8" s="1"/>
  <c r="H833" i="8"/>
  <c r="G834" i="9"/>
  <c r="H834" i="9" s="1"/>
  <c r="E835" i="9"/>
  <c r="D835" i="9"/>
  <c r="F835" i="9" s="1"/>
  <c r="G834" i="8"/>
  <c r="I833" i="8"/>
  <c r="C835" i="9"/>
  <c r="C836" i="8"/>
  <c r="A836" i="8" s="1"/>
  <c r="A836" i="9" s="1"/>
  <c r="B837" i="8" l="1"/>
  <c r="B837" i="9" s="1"/>
  <c r="D836" i="8"/>
  <c r="E836" i="8" s="1"/>
  <c r="F836" i="8" s="1"/>
  <c r="H834" i="8"/>
  <c r="I834" i="8" s="1"/>
  <c r="G835" i="9"/>
  <c r="H835" i="9" s="1"/>
  <c r="C836" i="9"/>
  <c r="E836" i="9"/>
  <c r="D836" i="9"/>
  <c r="F836" i="9" s="1"/>
  <c r="G835" i="8"/>
  <c r="C837" i="8" l="1"/>
  <c r="A837" i="8" s="1"/>
  <c r="A837" i="9" s="1"/>
  <c r="C837" i="9" s="1"/>
  <c r="B838" i="8"/>
  <c r="B838" i="9" s="1"/>
  <c r="D837" i="8"/>
  <c r="E837" i="8" s="1"/>
  <c r="F837" i="8" s="1"/>
  <c r="H835" i="8"/>
  <c r="G836" i="9"/>
  <c r="H836" i="9" s="1"/>
  <c r="G836" i="8"/>
  <c r="I835" i="8"/>
  <c r="E837" i="9"/>
  <c r="D837" i="9"/>
  <c r="F837" i="9" s="1"/>
  <c r="C838" i="8" l="1"/>
  <c r="A838" i="8" s="1"/>
  <c r="A838" i="9" s="1"/>
  <c r="C838" i="9" s="1"/>
  <c r="B839" i="8"/>
  <c r="C839" i="8" s="1"/>
  <c r="A839" i="8" s="1"/>
  <c r="A839" i="9" s="1"/>
  <c r="D838" i="8"/>
  <c r="E838" i="8" s="1"/>
  <c r="F838" i="8" s="1"/>
  <c r="H836" i="8"/>
  <c r="G837" i="9"/>
  <c r="H837" i="9" s="1"/>
  <c r="D838" i="9"/>
  <c r="F838" i="9" s="1"/>
  <c r="E838" i="9"/>
  <c r="I836" i="8"/>
  <c r="G837" i="8"/>
  <c r="B839" i="9" l="1"/>
  <c r="E839" i="9" s="1"/>
  <c r="B840" i="8"/>
  <c r="B840" i="9" s="1"/>
  <c r="D839" i="8"/>
  <c r="E839" i="8" s="1"/>
  <c r="F839" i="8" s="1"/>
  <c r="H837" i="8"/>
  <c r="I837" i="8" s="1"/>
  <c r="G838" i="9"/>
  <c r="H838" i="9" s="1"/>
  <c r="G838" i="8"/>
  <c r="C839" i="9"/>
  <c r="C840" i="8" l="1"/>
  <c r="A840" i="8" s="1"/>
  <c r="A840" i="9" s="1"/>
  <c r="C840" i="9" s="1"/>
  <c r="D839" i="9"/>
  <c r="F839" i="9" s="1"/>
  <c r="B841" i="8"/>
  <c r="B841" i="9" s="1"/>
  <c r="D840" i="8"/>
  <c r="E840" i="8" s="1"/>
  <c r="F840" i="8" s="1"/>
  <c r="H838" i="8"/>
  <c r="G839" i="9"/>
  <c r="H839" i="9" s="1"/>
  <c r="I838" i="8"/>
  <c r="E840" i="9"/>
  <c r="D840" i="9"/>
  <c r="F840" i="9" s="1"/>
  <c r="G839" i="8"/>
  <c r="C841" i="8"/>
  <c r="A841" i="8" s="1"/>
  <c r="A841" i="9" s="1"/>
  <c r="B842" i="8" l="1"/>
  <c r="C842" i="8" s="1"/>
  <c r="A842" i="8" s="1"/>
  <c r="A842" i="9" s="1"/>
  <c r="D841" i="8"/>
  <c r="E841" i="8" s="1"/>
  <c r="F841" i="8" s="1"/>
  <c r="H839" i="8"/>
  <c r="G840" i="9"/>
  <c r="H840" i="9" s="1"/>
  <c r="G840" i="8"/>
  <c r="I839" i="8"/>
  <c r="C841" i="9"/>
  <c r="E841" i="9"/>
  <c r="D841" i="9"/>
  <c r="F841" i="9" s="1"/>
  <c r="B842" i="9" l="1"/>
  <c r="E842" i="9" s="1"/>
  <c r="B843" i="8"/>
  <c r="C843" i="8" s="1"/>
  <c r="A843" i="8" s="1"/>
  <c r="A843" i="9" s="1"/>
  <c r="D842" i="8"/>
  <c r="E842" i="8" s="1"/>
  <c r="F842" i="8" s="1"/>
  <c r="H840" i="8"/>
  <c r="G841" i="9"/>
  <c r="H841" i="9" s="1"/>
  <c r="G841" i="8"/>
  <c r="I840" i="8"/>
  <c r="C842" i="9"/>
  <c r="D842" i="9" l="1"/>
  <c r="F842" i="9" s="1"/>
  <c r="B843" i="9"/>
  <c r="E843" i="9" s="1"/>
  <c r="B844" i="8"/>
  <c r="B844" i="9" s="1"/>
  <c r="D843" i="8"/>
  <c r="E843" i="8" s="1"/>
  <c r="F843" i="8" s="1"/>
  <c r="H841" i="8"/>
  <c r="I841" i="8" s="1"/>
  <c r="G842" i="9"/>
  <c r="H842" i="9" s="1"/>
  <c r="G842" i="8"/>
  <c r="C843" i="9" l="1"/>
  <c r="C844" i="8"/>
  <c r="A844" i="8" s="1"/>
  <c r="A844" i="9" s="1"/>
  <c r="C844" i="9" s="1"/>
  <c r="D843" i="9"/>
  <c r="F843" i="9" s="1"/>
  <c r="B845" i="8"/>
  <c r="B845" i="9" s="1"/>
  <c r="D844" i="8"/>
  <c r="E844" i="8" s="1"/>
  <c r="F844" i="8" s="1"/>
  <c r="H842" i="8"/>
  <c r="G843" i="8"/>
  <c r="E844" i="9"/>
  <c r="D844" i="9"/>
  <c r="F844" i="9" s="1"/>
  <c r="I842" i="8"/>
  <c r="C845" i="8" l="1"/>
  <c r="A845" i="8" s="1"/>
  <c r="A845" i="9" s="1"/>
  <c r="C845" i="9" s="1"/>
  <c r="G843" i="9"/>
  <c r="H843" i="9" s="1"/>
  <c r="B846" i="8"/>
  <c r="B846" i="9" s="1"/>
  <c r="D845" i="8"/>
  <c r="E845" i="8" s="1"/>
  <c r="F845" i="8" s="1"/>
  <c r="H843" i="8"/>
  <c r="I843" i="8" s="1"/>
  <c r="G844" i="9"/>
  <c r="H844" i="9" s="1"/>
  <c r="D845" i="9"/>
  <c r="F845" i="9" s="1"/>
  <c r="E845" i="9"/>
  <c r="G844" i="8"/>
  <c r="C846" i="8" l="1"/>
  <c r="A846" i="8" s="1"/>
  <c r="A846" i="9" s="1"/>
  <c r="C846" i="9" s="1"/>
  <c r="B847" i="8"/>
  <c r="C847" i="8" s="1"/>
  <c r="A847" i="8" s="1"/>
  <c r="A847" i="9" s="1"/>
  <c r="D846" i="8"/>
  <c r="E846" i="8" s="1"/>
  <c r="F846" i="8" s="1"/>
  <c r="H844" i="8"/>
  <c r="G845" i="9"/>
  <c r="H845" i="9" s="1"/>
  <c r="D846" i="9"/>
  <c r="F846" i="9" s="1"/>
  <c r="E846" i="9"/>
  <c r="G845" i="8"/>
  <c r="I844" i="8"/>
  <c r="B847" i="9" l="1"/>
  <c r="E847" i="9" s="1"/>
  <c r="B848" i="8"/>
  <c r="C848" i="8" s="1"/>
  <c r="A848" i="8" s="1"/>
  <c r="A848" i="9" s="1"/>
  <c r="D847" i="8"/>
  <c r="E847" i="8" s="1"/>
  <c r="F847" i="8" s="1"/>
  <c r="H845" i="8"/>
  <c r="I845" i="8" s="1"/>
  <c r="G846" i="9"/>
  <c r="H846" i="9" s="1"/>
  <c r="C847" i="9"/>
  <c r="G846" i="8"/>
  <c r="D847" i="9" l="1"/>
  <c r="F847" i="9" s="1"/>
  <c r="B848" i="9"/>
  <c r="D848" i="9" s="1"/>
  <c r="F848" i="9" s="1"/>
  <c r="B849" i="8"/>
  <c r="C849" i="8" s="1"/>
  <c r="A849" i="8" s="1"/>
  <c r="A849" i="9" s="1"/>
  <c r="D848" i="8"/>
  <c r="E848" i="8" s="1"/>
  <c r="F848" i="8" s="1"/>
  <c r="H846" i="8"/>
  <c r="I846" i="8" s="1"/>
  <c r="G847" i="9"/>
  <c r="H847" i="9" s="1"/>
  <c r="C848" i="9"/>
  <c r="G847" i="8"/>
  <c r="E848" i="9" l="1"/>
  <c r="B849" i="9"/>
  <c r="E849" i="9" s="1"/>
  <c r="B850" i="8"/>
  <c r="B850" i="9" s="1"/>
  <c r="D849" i="8"/>
  <c r="E849" i="8" s="1"/>
  <c r="F849" i="8" s="1"/>
  <c r="H847" i="8"/>
  <c r="G848" i="9"/>
  <c r="H848" i="9" s="1"/>
  <c r="C849" i="9"/>
  <c r="G848" i="8"/>
  <c r="I847" i="8"/>
  <c r="D849" i="9" l="1"/>
  <c r="F849" i="9" s="1"/>
  <c r="C850" i="8"/>
  <c r="A850" i="8" s="1"/>
  <c r="A850" i="9" s="1"/>
  <c r="C850" i="9" s="1"/>
  <c r="B851" i="8"/>
  <c r="C851" i="8" s="1"/>
  <c r="A851" i="8" s="1"/>
  <c r="A851" i="9" s="1"/>
  <c r="D850" i="8"/>
  <c r="E850" i="8" s="1"/>
  <c r="F850" i="8" s="1"/>
  <c r="H848" i="8"/>
  <c r="I848" i="8" s="1"/>
  <c r="G849" i="9"/>
  <c r="H849" i="9" s="1"/>
  <c r="G849" i="8"/>
  <c r="D850" i="9"/>
  <c r="F850" i="9" s="1"/>
  <c r="E850" i="9"/>
  <c r="B851" i="9" l="1"/>
  <c r="E851" i="9" s="1"/>
  <c r="B852" i="8"/>
  <c r="B852" i="9" s="1"/>
  <c r="D851" i="8"/>
  <c r="E851" i="8" s="1"/>
  <c r="F851" i="8" s="1"/>
  <c r="H849" i="8"/>
  <c r="G850" i="9"/>
  <c r="H850" i="9" s="1"/>
  <c r="G850" i="8"/>
  <c r="I849" i="8"/>
  <c r="C851" i="9"/>
  <c r="C852" i="8" l="1"/>
  <c r="A852" i="8" s="1"/>
  <c r="A852" i="9" s="1"/>
  <c r="C852" i="9" s="1"/>
  <c r="D851" i="9"/>
  <c r="F851" i="9" s="1"/>
  <c r="B853" i="8"/>
  <c r="B853" i="9" s="1"/>
  <c r="D852" i="8"/>
  <c r="E852" i="8" s="1"/>
  <c r="F852" i="8" s="1"/>
  <c r="H850" i="8"/>
  <c r="G851" i="8"/>
  <c r="I850" i="8"/>
  <c r="E852" i="9"/>
  <c r="D852" i="9"/>
  <c r="F852" i="9" s="1"/>
  <c r="C853" i="8" l="1"/>
  <c r="A853" i="8" s="1"/>
  <c r="A853" i="9" s="1"/>
  <c r="C853" i="9" s="1"/>
  <c r="G851" i="9"/>
  <c r="H851" i="9" s="1"/>
  <c r="B854" i="8"/>
  <c r="B854" i="9" s="1"/>
  <c r="D853" i="8"/>
  <c r="E853" i="8" s="1"/>
  <c r="F853" i="8" s="1"/>
  <c r="H851" i="8"/>
  <c r="I851" i="8" s="1"/>
  <c r="G852" i="9"/>
  <c r="H852" i="9" s="1"/>
  <c r="G852" i="8"/>
  <c r="E853" i="9"/>
  <c r="D853" i="9"/>
  <c r="F853" i="9" s="1"/>
  <c r="C854" i="8" l="1"/>
  <c r="A854" i="8" s="1"/>
  <c r="A854" i="9" s="1"/>
  <c r="C854" i="9" s="1"/>
  <c r="B855" i="8"/>
  <c r="B855" i="9" s="1"/>
  <c r="D854" i="8"/>
  <c r="E854" i="8" s="1"/>
  <c r="F854" i="8" s="1"/>
  <c r="H852" i="8"/>
  <c r="G853" i="9"/>
  <c r="H853" i="9" s="1"/>
  <c r="I852" i="8"/>
  <c r="D854" i="9"/>
  <c r="F854" i="9" s="1"/>
  <c r="E854" i="9"/>
  <c r="G853" i="8"/>
  <c r="C855" i="8" l="1"/>
  <c r="A855" i="8" s="1"/>
  <c r="A855" i="9" s="1"/>
  <c r="C855" i="9" s="1"/>
  <c r="D855" i="9" s="1"/>
  <c r="B856" i="8"/>
  <c r="C856" i="8" s="1"/>
  <c r="A856" i="8" s="1"/>
  <c r="A856" i="9" s="1"/>
  <c r="D855" i="8"/>
  <c r="E855" i="8" s="1"/>
  <c r="F855" i="8" s="1"/>
  <c r="H853" i="8"/>
  <c r="I853" i="8" s="1"/>
  <c r="G854" i="9"/>
  <c r="H854" i="9" s="1"/>
  <c r="E855" i="9"/>
  <c r="G854" i="8"/>
  <c r="B856" i="9" l="1"/>
  <c r="E856" i="9" s="1"/>
  <c r="B857" i="8"/>
  <c r="B857" i="9" s="1"/>
  <c r="D856" i="8"/>
  <c r="E856" i="8" s="1"/>
  <c r="F856" i="8" s="1"/>
  <c r="H854" i="8"/>
  <c r="F855" i="9"/>
  <c r="G855" i="9" s="1"/>
  <c r="H855" i="9" s="1"/>
  <c r="G855" i="8"/>
  <c r="C856" i="9"/>
  <c r="I854" i="8"/>
  <c r="C857" i="8" l="1"/>
  <c r="A857" i="8" s="1"/>
  <c r="A857" i="9" s="1"/>
  <c r="C857" i="9" s="1"/>
  <c r="D856" i="9"/>
  <c r="F856" i="9" s="1"/>
  <c r="B858" i="8"/>
  <c r="B858" i="9" s="1"/>
  <c r="D857" i="8"/>
  <c r="E857" i="8" s="1"/>
  <c r="F857" i="8" s="1"/>
  <c r="H855" i="8"/>
  <c r="G856" i="8"/>
  <c r="E857" i="9"/>
  <c r="D857" i="9"/>
  <c r="I855" i="8"/>
  <c r="C858" i="8" l="1"/>
  <c r="A858" i="8" s="1"/>
  <c r="A858" i="9" s="1"/>
  <c r="C858" i="9" s="1"/>
  <c r="G856" i="9"/>
  <c r="H856" i="9" s="1"/>
  <c r="F857" i="9"/>
  <c r="B859" i="8"/>
  <c r="B859" i="9" s="1"/>
  <c r="D858" i="8"/>
  <c r="E858" i="8" s="1"/>
  <c r="F858" i="8" s="1"/>
  <c r="H856" i="8"/>
  <c r="I856" i="8" s="1"/>
  <c r="G857" i="9"/>
  <c r="H857" i="9" s="1"/>
  <c r="G857" i="8"/>
  <c r="E858" i="9"/>
  <c r="D858" i="9"/>
  <c r="F858" i="9" s="1"/>
  <c r="C859" i="8" l="1"/>
  <c r="A859" i="8" s="1"/>
  <c r="A859" i="9" s="1"/>
  <c r="C859" i="9" s="1"/>
  <c r="B860" i="8"/>
  <c r="C860" i="8" s="1"/>
  <c r="A860" i="8" s="1"/>
  <c r="A860" i="9" s="1"/>
  <c r="D859" i="8"/>
  <c r="E859" i="8" s="1"/>
  <c r="F859" i="8" s="1"/>
  <c r="H857" i="8"/>
  <c r="I857" i="8" s="1"/>
  <c r="G858" i="9"/>
  <c r="H858" i="9" s="1"/>
  <c r="E859" i="9"/>
  <c r="D859" i="9"/>
  <c r="F859" i="9" s="1"/>
  <c r="G858" i="8"/>
  <c r="H858" i="8" s="1"/>
  <c r="B860" i="9" l="1"/>
  <c r="D860" i="9" s="1"/>
  <c r="B861" i="8"/>
  <c r="B861" i="9" s="1"/>
  <c r="D860" i="8"/>
  <c r="E860" i="8" s="1"/>
  <c r="F860" i="8" s="1"/>
  <c r="G859" i="9"/>
  <c r="H859" i="9" s="1"/>
  <c r="G859" i="8"/>
  <c r="H859" i="8" s="1"/>
  <c r="I858" i="8"/>
  <c r="C860" i="9"/>
  <c r="E860" i="9" l="1"/>
  <c r="F860" i="9" s="1"/>
  <c r="G860" i="9" s="1"/>
  <c r="H860" i="9" s="1"/>
  <c r="C861" i="8"/>
  <c r="A861" i="8" s="1"/>
  <c r="A861" i="9" s="1"/>
  <c r="C861" i="9" s="1"/>
  <c r="B862" i="8"/>
  <c r="B862" i="9" s="1"/>
  <c r="D861" i="8"/>
  <c r="E861" i="8" s="1"/>
  <c r="F861" i="8" s="1"/>
  <c r="G860" i="8"/>
  <c r="H860" i="8" s="1"/>
  <c r="E861" i="9"/>
  <c r="D861" i="9"/>
  <c r="I859" i="8"/>
  <c r="F861" i="9" l="1"/>
  <c r="C862" i="8"/>
  <c r="A862" i="8" s="1"/>
  <c r="A862" i="9" s="1"/>
  <c r="C862" i="9" s="1"/>
  <c r="B863" i="8"/>
  <c r="D863" i="8" s="1"/>
  <c r="D862" i="8"/>
  <c r="E862" i="8" s="1"/>
  <c r="F862" i="8" s="1"/>
  <c r="G861" i="9"/>
  <c r="H861" i="9" s="1"/>
  <c r="G861" i="8"/>
  <c r="H861" i="8" s="1"/>
  <c r="D862" i="9"/>
  <c r="F862" i="9" s="1"/>
  <c r="E862" i="9"/>
  <c r="I860" i="8"/>
  <c r="E863" i="8" l="1"/>
  <c r="F863" i="8" s="1"/>
  <c r="C863" i="8"/>
  <c r="A863" i="8" s="1"/>
  <c r="A863" i="9" s="1"/>
  <c r="B863" i="9"/>
  <c r="E863" i="9" s="1"/>
  <c r="L4" i="8"/>
  <c r="O6" i="8"/>
  <c r="G862" i="9"/>
  <c r="H862" i="9" s="1"/>
  <c r="I861" i="8"/>
  <c r="G862" i="8"/>
  <c r="H862" i="8" s="1"/>
  <c r="P5" i="8"/>
  <c r="D22" i="6" s="1"/>
  <c r="O7" i="8" l="1"/>
  <c r="C23" i="6"/>
  <c r="G863" i="8"/>
  <c r="H863" i="8" s="1"/>
  <c r="C863" i="9"/>
  <c r="D863" i="9" s="1"/>
  <c r="F863" i="9" s="1"/>
  <c r="Q6" i="8"/>
  <c r="E23" i="6" s="1"/>
  <c r="I862" i="8"/>
  <c r="O8" i="8" l="1"/>
  <c r="C24" i="6"/>
  <c r="P7" i="8"/>
  <c r="D24" i="6" s="1"/>
  <c r="G863" i="9"/>
  <c r="H863" i="9" s="1"/>
  <c r="I863" i="8"/>
  <c r="Q5" i="8"/>
  <c r="E22" i="6" s="1"/>
  <c r="F22" i="6" s="1"/>
  <c r="Q7" i="8"/>
  <c r="E24" i="6" s="1"/>
  <c r="F24" i="6" l="1"/>
  <c r="O9" i="8"/>
  <c r="C25" i="6"/>
  <c r="P8" i="8"/>
  <c r="D25" i="6" s="1"/>
  <c r="Q8" i="8"/>
  <c r="E25" i="6" s="1"/>
  <c r="H7" i="9"/>
  <c r="J14" i="6" s="1"/>
  <c r="I7" i="8"/>
  <c r="F14" i="6" s="1"/>
  <c r="M6" i="9" s="1"/>
  <c r="P6" i="8"/>
  <c r="D23" i="6" s="1"/>
  <c r="F25" i="6" l="1"/>
  <c r="O10" i="8"/>
  <c r="C26" i="6"/>
  <c r="P9" i="8"/>
  <c r="D26" i="6" s="1"/>
  <c r="Q9" i="8"/>
  <c r="E26" i="6" s="1"/>
  <c r="F23" i="6"/>
  <c r="I5" i="2"/>
  <c r="Z5" i="2" s="1"/>
  <c r="C14" i="6"/>
  <c r="F26" i="6" l="1"/>
  <c r="O11" i="8"/>
  <c r="C27" i="6"/>
  <c r="P10" i="8"/>
  <c r="D27" i="6" s="1"/>
  <c r="Q10" i="8"/>
  <c r="E27" i="6" s="1"/>
  <c r="AD5" i="2"/>
  <c r="X5" i="2"/>
  <c r="L5" i="2"/>
  <c r="T5" i="2"/>
  <c r="J5" i="2"/>
  <c r="AB5" i="2"/>
  <c r="R5" i="2"/>
  <c r="V5" i="2"/>
  <c r="P5" i="2"/>
  <c r="N5" i="2"/>
  <c r="F27" i="6" l="1"/>
  <c r="O12" i="8"/>
  <c r="C28" i="6"/>
  <c r="P11" i="8"/>
  <c r="D28" i="6" s="1"/>
  <c r="Q11" i="8"/>
  <c r="E28" i="6" s="1"/>
  <c r="H5" i="2"/>
  <c r="F28" i="6" l="1"/>
  <c r="O13" i="8"/>
  <c r="C29" i="6"/>
  <c r="P12" i="8"/>
  <c r="D29" i="6" s="1"/>
  <c r="Q12" i="8"/>
  <c r="E29" i="6" s="1"/>
  <c r="F29" i="6" l="1"/>
  <c r="O14" i="8"/>
  <c r="C30" i="6"/>
  <c r="P13" i="8"/>
  <c r="D30" i="6" s="1"/>
  <c r="Q13" i="8"/>
  <c r="E30" i="6" s="1"/>
  <c r="F30" i="6" l="1"/>
  <c r="O15" i="8"/>
  <c r="C31" i="6"/>
  <c r="P14" i="8"/>
  <c r="D31" i="6" s="1"/>
  <c r="Q14" i="8"/>
  <c r="E31" i="6" s="1"/>
  <c r="F31" i="6" l="1"/>
  <c r="O16" i="8"/>
  <c r="C32" i="6"/>
  <c r="P15" i="8"/>
  <c r="D32" i="6" s="1"/>
  <c r="Q15" i="8"/>
  <c r="E32" i="6" s="1"/>
  <c r="F32" i="6" l="1"/>
  <c r="O17" i="8"/>
  <c r="C33" i="6"/>
  <c r="P16" i="8"/>
  <c r="D33" i="6" s="1"/>
  <c r="Q16" i="8"/>
  <c r="E33" i="6" s="1"/>
  <c r="F33" i="6" l="1"/>
  <c r="O18" i="8"/>
  <c r="C34" i="6"/>
  <c r="P17" i="8"/>
  <c r="D34" i="6" s="1"/>
  <c r="Q17" i="8"/>
  <c r="E34" i="6" s="1"/>
  <c r="F34" i="6" l="1"/>
  <c r="O19" i="8"/>
  <c r="C35" i="6"/>
  <c r="P18" i="8"/>
  <c r="D35" i="6" s="1"/>
  <c r="Q18" i="8"/>
  <c r="E35" i="6" s="1"/>
  <c r="F35" i="6" l="1"/>
  <c r="O20" i="8"/>
  <c r="C36" i="6"/>
  <c r="P19" i="8"/>
  <c r="D36" i="6" s="1"/>
  <c r="Q19" i="8"/>
  <c r="E36" i="6" s="1"/>
  <c r="F36" i="6" l="1"/>
  <c r="O21" i="8"/>
  <c r="C37" i="6"/>
  <c r="P20" i="8"/>
  <c r="D37" i="6" s="1"/>
  <c r="Q20" i="8"/>
  <c r="E37" i="6" s="1"/>
  <c r="F37" i="6" l="1"/>
  <c r="O22" i="8"/>
  <c r="C38" i="6"/>
  <c r="P21" i="8"/>
  <c r="D38" i="6" s="1"/>
  <c r="Q21" i="8"/>
  <c r="E38" i="6" s="1"/>
  <c r="F38" i="6" l="1"/>
  <c r="O23" i="8"/>
  <c r="C39" i="6"/>
  <c r="P22" i="8"/>
  <c r="D39" i="6" s="1"/>
  <c r="Q22" i="8"/>
  <c r="E39" i="6" s="1"/>
  <c r="F39" i="6" l="1"/>
  <c r="O24" i="8"/>
  <c r="C40" i="6"/>
  <c r="P23" i="8"/>
  <c r="D40" i="6" s="1"/>
  <c r="Q23" i="8"/>
  <c r="E40" i="6" s="1"/>
  <c r="F40" i="6" l="1"/>
  <c r="O25" i="8"/>
  <c r="C41" i="6"/>
  <c r="P24" i="8"/>
  <c r="D41" i="6" s="1"/>
  <c r="Q24" i="8"/>
  <c r="E41" i="6" s="1"/>
  <c r="F41" i="6" l="1"/>
  <c r="O26" i="8"/>
  <c r="C42" i="6"/>
  <c r="P25" i="8"/>
  <c r="D42" i="6" s="1"/>
  <c r="Q25" i="8"/>
  <c r="E42" i="6" s="1"/>
  <c r="F42" i="6" l="1"/>
  <c r="O27" i="8"/>
  <c r="C43" i="6"/>
  <c r="P26" i="8"/>
  <c r="D43" i="6" s="1"/>
  <c r="Q26" i="8"/>
  <c r="E43" i="6" s="1"/>
  <c r="F43" i="6" l="1"/>
  <c r="O28" i="8"/>
  <c r="C44" i="6"/>
  <c r="P27" i="8"/>
  <c r="D44" i="6" s="1"/>
  <c r="Q27" i="8"/>
  <c r="E44" i="6" s="1"/>
  <c r="F44" i="6" l="1"/>
  <c r="O29" i="8"/>
  <c r="C45" i="6"/>
  <c r="P28" i="8"/>
  <c r="D45" i="6" s="1"/>
  <c r="Q28" i="8"/>
  <c r="E45" i="6" s="1"/>
  <c r="F45" i="6" l="1"/>
  <c r="O30" i="8"/>
  <c r="C46" i="6"/>
  <c r="P29" i="8"/>
  <c r="D46" i="6" s="1"/>
  <c r="Q29" i="8"/>
  <c r="E46" i="6" s="1"/>
  <c r="F46" i="6" l="1"/>
  <c r="O31" i="8"/>
  <c r="C47" i="6"/>
  <c r="P30" i="8"/>
  <c r="D47" i="6" s="1"/>
  <c r="Q30" i="8"/>
  <c r="E47" i="6" s="1"/>
  <c r="F47" i="6" l="1"/>
  <c r="O32" i="8"/>
  <c r="C48" i="6"/>
  <c r="P31" i="8"/>
  <c r="D48" i="6" s="1"/>
  <c r="Q31" i="8"/>
  <c r="E48" i="6" s="1"/>
  <c r="F48" i="6" l="1"/>
  <c r="O33" i="8"/>
  <c r="C49" i="6"/>
  <c r="P32" i="8"/>
  <c r="D49" i="6" s="1"/>
  <c r="Q32" i="8"/>
  <c r="E49" i="6" s="1"/>
  <c r="F49" i="6" l="1"/>
  <c r="O34" i="8"/>
  <c r="C50" i="6"/>
  <c r="P33" i="8"/>
  <c r="D50" i="6" s="1"/>
  <c r="Q33" i="8"/>
  <c r="E50" i="6" s="1"/>
  <c r="F50" i="6" l="1"/>
  <c r="O35" i="8"/>
  <c r="C51" i="6"/>
  <c r="P34" i="8"/>
  <c r="D51" i="6" s="1"/>
  <c r="Q34" i="8"/>
  <c r="E51" i="6" s="1"/>
  <c r="F51" i="6" l="1"/>
  <c r="O36" i="8"/>
  <c r="C52" i="6"/>
  <c r="P35" i="8"/>
  <c r="D52" i="6" s="1"/>
  <c r="Q35" i="8"/>
  <c r="E52" i="6" s="1"/>
  <c r="F52" i="6" l="1"/>
  <c r="O37" i="8"/>
  <c r="C53" i="6"/>
  <c r="P36" i="8"/>
  <c r="D53" i="6" s="1"/>
  <c r="Q36" i="8"/>
  <c r="E53" i="6" s="1"/>
  <c r="F53" i="6" l="1"/>
  <c r="O38" i="8"/>
  <c r="C54" i="6"/>
  <c r="P37" i="8"/>
  <c r="D54" i="6" s="1"/>
  <c r="Q37" i="8"/>
  <c r="E54" i="6" s="1"/>
  <c r="F54" i="6" l="1"/>
  <c r="O39" i="8"/>
  <c r="C55" i="6"/>
  <c r="P38" i="8"/>
  <c r="D55" i="6" s="1"/>
  <c r="Q38" i="8"/>
  <c r="E55" i="6" s="1"/>
  <c r="F55" i="6" l="1"/>
  <c r="O40" i="8"/>
  <c r="C56" i="6"/>
  <c r="P39" i="8"/>
  <c r="D56" i="6" s="1"/>
  <c r="Q39" i="8"/>
  <c r="E56" i="6" s="1"/>
  <c r="F56" i="6" l="1"/>
  <c r="O41" i="8"/>
  <c r="C57" i="6"/>
  <c r="P40" i="8"/>
  <c r="D57" i="6" s="1"/>
  <c r="Q40" i="8"/>
  <c r="E57" i="6" s="1"/>
  <c r="F57" i="6" l="1"/>
  <c r="O42" i="8"/>
  <c r="C58" i="6"/>
  <c r="P41" i="8"/>
  <c r="D58" i="6" s="1"/>
  <c r="Q41" i="8"/>
  <c r="E58" i="6" s="1"/>
  <c r="F58" i="6" l="1"/>
  <c r="O43" i="8"/>
  <c r="C59" i="6"/>
  <c r="P42" i="8"/>
  <c r="D59" i="6" s="1"/>
  <c r="Q42" i="8"/>
  <c r="E59" i="6" s="1"/>
  <c r="F59" i="6" l="1"/>
  <c r="O44" i="8"/>
  <c r="C60" i="6"/>
  <c r="P43" i="8"/>
  <c r="D60" i="6" s="1"/>
  <c r="Q43" i="8"/>
  <c r="E60" i="6" s="1"/>
  <c r="F60" i="6" l="1"/>
  <c r="O45" i="8"/>
  <c r="C61" i="6"/>
  <c r="P44" i="8"/>
  <c r="D61" i="6" s="1"/>
  <c r="Q44" i="8"/>
  <c r="E61" i="6" s="1"/>
  <c r="F61" i="6" l="1"/>
  <c r="O46" i="8"/>
  <c r="C62" i="6"/>
  <c r="P45" i="8"/>
  <c r="D62" i="6" s="1"/>
  <c r="Q45" i="8"/>
  <c r="E62" i="6" s="1"/>
  <c r="F62" i="6" l="1"/>
  <c r="O47" i="8"/>
  <c r="C63" i="6"/>
  <c r="P46" i="8"/>
  <c r="D63" i="6" s="1"/>
  <c r="Q46" i="8"/>
  <c r="E63" i="6" s="1"/>
  <c r="F63" i="6" l="1"/>
  <c r="O48" i="8"/>
  <c r="C64" i="6"/>
  <c r="P47" i="8"/>
  <c r="D64" i="6" s="1"/>
  <c r="Q47" i="8"/>
  <c r="E64" i="6" s="1"/>
  <c r="F64" i="6" l="1"/>
  <c r="O49" i="8"/>
  <c r="C65" i="6"/>
  <c r="P48" i="8"/>
  <c r="D65" i="6" s="1"/>
  <c r="Q48" i="8"/>
  <c r="E65" i="6" s="1"/>
  <c r="F65" i="6" l="1"/>
  <c r="O50" i="8"/>
  <c r="C66" i="6"/>
  <c r="P49" i="8"/>
  <c r="D66" i="6" s="1"/>
  <c r="Q49" i="8"/>
  <c r="E66" i="6" s="1"/>
  <c r="F66" i="6" l="1"/>
  <c r="O51" i="8"/>
  <c r="C67" i="6"/>
  <c r="P50" i="8"/>
  <c r="D67" i="6" s="1"/>
  <c r="Q50" i="8"/>
  <c r="E67" i="6" s="1"/>
  <c r="F67" i="6" l="1"/>
  <c r="O52" i="8"/>
  <c r="C68" i="6"/>
  <c r="P51" i="8"/>
  <c r="D68" i="6" s="1"/>
  <c r="Q51" i="8"/>
  <c r="E68" i="6" s="1"/>
  <c r="F68" i="6" l="1"/>
  <c r="O53" i="8"/>
  <c r="C69" i="6"/>
  <c r="P52" i="8"/>
  <c r="D69" i="6" s="1"/>
  <c r="Q52" i="8"/>
  <c r="E69" i="6" s="1"/>
  <c r="F69" i="6" l="1"/>
  <c r="O54" i="8"/>
  <c r="C70" i="6"/>
  <c r="P53" i="8"/>
  <c r="D70" i="6" s="1"/>
  <c r="Q53" i="8"/>
  <c r="E70" i="6" s="1"/>
  <c r="F70" i="6" l="1"/>
  <c r="O55" i="8"/>
  <c r="C71" i="6"/>
  <c r="P54" i="8"/>
  <c r="D71" i="6" s="1"/>
  <c r="Q54" i="8"/>
  <c r="E71" i="6" s="1"/>
  <c r="F71" i="6" l="1"/>
  <c r="O56" i="8"/>
  <c r="C72" i="6"/>
  <c r="P55" i="8"/>
  <c r="D72" i="6" s="1"/>
  <c r="Q55" i="8"/>
  <c r="E72" i="6" s="1"/>
  <c r="F72" i="6" l="1"/>
  <c r="O57" i="8"/>
  <c r="C73" i="6"/>
  <c r="P56" i="8"/>
  <c r="D73" i="6" s="1"/>
  <c r="Q56" i="8"/>
  <c r="E73" i="6" s="1"/>
  <c r="F73" i="6" l="1"/>
  <c r="O58" i="8"/>
  <c r="C74" i="6"/>
  <c r="P57" i="8"/>
  <c r="D74" i="6" s="1"/>
  <c r="Q57" i="8"/>
  <c r="E74" i="6" s="1"/>
  <c r="F74" i="6" l="1"/>
  <c r="O59" i="8"/>
  <c r="C75" i="6"/>
  <c r="P58" i="8"/>
  <c r="D75" i="6" s="1"/>
  <c r="Q58" i="8"/>
  <c r="E75" i="6" s="1"/>
  <c r="F75" i="6" l="1"/>
  <c r="O60" i="8"/>
  <c r="C76" i="6"/>
  <c r="P59" i="8"/>
  <c r="D76" i="6" s="1"/>
  <c r="Q59" i="8"/>
  <c r="E76" i="6" s="1"/>
  <c r="F76" i="6" s="1"/>
  <c r="O61" i="8" l="1"/>
  <c r="C77" i="6"/>
  <c r="P60" i="8"/>
  <c r="D77" i="6" s="1"/>
  <c r="Q60" i="8"/>
  <c r="E77" i="6" s="1"/>
  <c r="F77" i="6" l="1"/>
  <c r="O62" i="8"/>
  <c r="P61" i="8"/>
  <c r="Q61" i="8"/>
  <c r="O63" i="8" l="1"/>
  <c r="P62" i="8"/>
  <c r="Q62" i="8"/>
  <c r="O64" i="8" l="1"/>
  <c r="P63" i="8"/>
  <c r="Q63" i="8"/>
  <c r="O65" i="8" l="1"/>
  <c r="P64" i="8"/>
  <c r="Q64" i="8"/>
  <c r="O66" i="8" l="1"/>
  <c r="P65" i="8"/>
  <c r="Q65" i="8"/>
  <c r="O67" i="8" l="1"/>
  <c r="P66" i="8"/>
  <c r="Q66" i="8"/>
  <c r="O68" i="8" l="1"/>
  <c r="P67" i="8"/>
  <c r="Q67" i="8"/>
  <c r="O69" i="8" l="1"/>
  <c r="P68" i="8"/>
  <c r="Q68" i="8"/>
  <c r="O70" i="8" l="1"/>
  <c r="P69" i="8"/>
  <c r="Q69" i="8"/>
  <c r="O71" i="8" l="1"/>
  <c r="P70" i="8"/>
  <c r="Q70" i="8"/>
  <c r="O72" i="8" l="1"/>
  <c r="P71" i="8"/>
  <c r="Q71" i="8"/>
  <c r="O73" i="8" l="1"/>
  <c r="P72" i="8"/>
  <c r="Q72" i="8"/>
  <c r="O74" i="8" l="1"/>
  <c r="P73" i="8"/>
  <c r="Q73" i="8"/>
  <c r="O75" i="8" l="1"/>
  <c r="P74" i="8"/>
  <c r="Q74" i="8"/>
  <c r="O76" i="8" l="1"/>
  <c r="P75" i="8"/>
  <c r="Q75" i="8"/>
  <c r="O77" i="8" l="1"/>
  <c r="P76" i="8"/>
  <c r="Q76" i="8"/>
  <c r="O78" i="8" l="1"/>
  <c r="P77" i="8"/>
  <c r="Q77" i="8"/>
  <c r="O79" i="8" l="1"/>
  <c r="P78" i="8"/>
  <c r="Q78" i="8"/>
  <c r="O80" i="8" l="1"/>
  <c r="P79" i="8"/>
  <c r="Q79" i="8"/>
  <c r="O81" i="8" l="1"/>
  <c r="P80" i="8"/>
  <c r="Q80" i="8"/>
  <c r="O82" i="8" l="1"/>
  <c r="P81" i="8"/>
  <c r="Q81" i="8"/>
  <c r="P82" i="8" l="1"/>
  <c r="Q82" i="8"/>
</calcChain>
</file>

<file path=xl/sharedStrings.xml><?xml version="1.0" encoding="utf-8"?>
<sst xmlns="http://schemas.openxmlformats.org/spreadsheetml/2006/main" count="148" uniqueCount="88">
  <si>
    <r>
      <rPr>
        <sz val="11"/>
        <color rgb="FF424242"/>
        <rFont val="Arial"/>
        <family val="2"/>
      </rPr>
      <t>Entlohnungsklassen</t>
    </r>
  </si>
  <si>
    <r>
      <rPr>
        <sz val="11"/>
        <color rgb="FF424242"/>
        <rFont val="Arial"/>
        <family val="2"/>
      </rPr>
      <t>Entlohnungs- stufen</t>
    </r>
  </si>
  <si>
    <t>Geburtstag</t>
  </si>
  <si>
    <t>Stichtag</t>
  </si>
  <si>
    <t>Eintritt</t>
  </si>
  <si>
    <t>Jahr</t>
  </si>
  <si>
    <t>Schema Neu</t>
  </si>
  <si>
    <t>Entlohnungs Stufe</t>
  </si>
  <si>
    <t>Entlohnungsklasse</t>
  </si>
  <si>
    <t>Entlohnungsklasse_Neu</t>
  </si>
  <si>
    <t>Entlohnungs Stufe_Neu</t>
  </si>
  <si>
    <t>Dienstjahre</t>
  </si>
  <si>
    <t>Jahresbezug Schema Neu (14x)</t>
  </si>
  <si>
    <r>
      <rPr>
        <sz val="7"/>
        <rFont val="Arial"/>
        <family val="2"/>
      </rPr>
      <t>Nr.</t>
    </r>
  </si>
  <si>
    <r>
      <rPr>
        <sz val="7"/>
        <rFont val="Arial"/>
        <family val="2"/>
      </rPr>
      <t>Betrag</t>
    </r>
  </si>
  <si>
    <t>Bemessungsgrundlage (&lt;=)</t>
  </si>
  <si>
    <r>
      <rPr>
        <sz val="7.5"/>
        <rFont val="Arial"/>
        <family val="2"/>
      </rPr>
      <t>Entloh-</t>
    </r>
  </si>
  <si>
    <r>
      <rPr>
        <sz val="7.5"/>
        <rFont val="Arial"/>
        <family val="2"/>
      </rPr>
      <t>Entlohnungsgruppen</t>
    </r>
  </si>
  <si>
    <r>
      <rPr>
        <sz val="7.5"/>
        <rFont val="Arial"/>
        <family val="2"/>
      </rPr>
      <t>nungs-</t>
    </r>
  </si>
  <si>
    <r>
      <rPr>
        <sz val="7.5"/>
        <rFont val="Arial"/>
        <family val="2"/>
      </rPr>
      <t>e</t>
    </r>
  </si>
  <si>
    <r>
      <rPr>
        <sz val="7.5"/>
        <rFont val="Arial"/>
        <family val="2"/>
      </rPr>
      <t>d</t>
    </r>
  </si>
  <si>
    <r>
      <rPr>
        <sz val="7.5"/>
        <rFont val="Arial"/>
        <family val="2"/>
      </rPr>
      <t>c</t>
    </r>
  </si>
  <si>
    <r>
      <rPr>
        <sz val="7.5"/>
        <rFont val="Arial"/>
        <family val="2"/>
      </rPr>
      <t>b</t>
    </r>
  </si>
  <si>
    <r>
      <rPr>
        <sz val="7.5"/>
        <rFont val="Arial"/>
        <family val="2"/>
      </rPr>
      <t>a</t>
    </r>
  </si>
  <si>
    <r>
      <rPr>
        <sz val="7.5"/>
        <rFont val="Arial"/>
        <family val="2"/>
      </rPr>
      <t>stufen</t>
    </r>
  </si>
  <si>
    <r>
      <rPr>
        <sz val="7.5"/>
        <rFont val="Arial"/>
        <family val="2"/>
      </rPr>
      <t>p5</t>
    </r>
  </si>
  <si>
    <r>
      <rPr>
        <sz val="7.5"/>
        <rFont val="Arial"/>
        <family val="2"/>
      </rPr>
      <t>p4</t>
    </r>
  </si>
  <si>
    <r>
      <rPr>
        <sz val="7.5"/>
        <rFont val="Arial"/>
        <family val="2"/>
      </rPr>
      <t>p3</t>
    </r>
  </si>
  <si>
    <r>
      <rPr>
        <sz val="7.5"/>
        <rFont val="Arial"/>
        <family val="2"/>
      </rPr>
      <t>p2</t>
    </r>
  </si>
  <si>
    <r>
      <rPr>
        <sz val="7.5"/>
        <rFont val="Arial"/>
        <family val="2"/>
      </rPr>
      <t>p1</t>
    </r>
  </si>
  <si>
    <r>
      <rPr>
        <sz val="7.5"/>
        <rFont val="Arial"/>
        <family val="2"/>
      </rPr>
      <t>Entlohnungsstufen</t>
    </r>
  </si>
  <si>
    <r>
      <rPr>
        <sz val="7.5"/>
        <rFont val="Arial"/>
        <family val="2"/>
      </rPr>
      <t>Betrag</t>
    </r>
  </si>
  <si>
    <r>
      <rPr>
        <sz val="7.5"/>
        <rFont val="Arial"/>
        <family val="2"/>
      </rPr>
      <t>p1-p5, e, d, c, b, a</t>
    </r>
  </si>
  <si>
    <t>Entlohnungsgruppen</t>
  </si>
  <si>
    <t>Entlohnungs Stufe_alt</t>
  </si>
  <si>
    <t>Zulagen x14</t>
  </si>
  <si>
    <t>Dienstprüfer:</t>
  </si>
  <si>
    <t>umschlüsselung</t>
  </si>
  <si>
    <t>Entlohnungsgruppe_alt_intern</t>
  </si>
  <si>
    <t>Basis_Gehaltx14</t>
  </si>
  <si>
    <t>V E R W A L T U N G S D I E N S T Z U L A G E (12x)</t>
  </si>
  <si>
    <t>Jahressumme</t>
  </si>
  <si>
    <t>Schema Alt</t>
  </si>
  <si>
    <t>Gehaltsrechner - Vergleich altes und neues Gehaltsschema</t>
  </si>
  <si>
    <t>Entlohnungs Stufe:</t>
  </si>
  <si>
    <t>Entlohnungsklasse:</t>
  </si>
  <si>
    <t>Gehaltssumme bis Pension (Alt):</t>
  </si>
  <si>
    <t>Gehaltssumme bis Pension (Neu):</t>
  </si>
  <si>
    <t>Geburtstag:</t>
  </si>
  <si>
    <t>Bewertungsstichtag:</t>
  </si>
  <si>
    <t>Dienstprüfer seit</t>
  </si>
  <si>
    <t>Entlohnungsstufe Beginn:</t>
  </si>
  <si>
    <t>Entlohnstufe_Neu</t>
  </si>
  <si>
    <t>Mindest-Stufe</t>
  </si>
  <si>
    <t>Zukünftige Prognose</t>
  </si>
  <si>
    <t>Jahresgehalt Alt</t>
  </si>
  <si>
    <t>Jahresgehalt Neu</t>
  </si>
  <si>
    <t>Differenz (Neu - Alt)</t>
  </si>
  <si>
    <t>Vorrückungen</t>
  </si>
  <si>
    <t>Jahr Dienstprüfung</t>
  </si>
  <si>
    <t>Dienstprüfung + neu</t>
  </si>
  <si>
    <t>Neu Monate</t>
  </si>
  <si>
    <t>Faktor Neu</t>
  </si>
  <si>
    <t>Faktor +1_neu</t>
  </si>
  <si>
    <t>Basis_Gehalt+Stufe1(x14)</t>
  </si>
  <si>
    <t>Entlohnungs Stufe_alt+1</t>
  </si>
  <si>
    <t>Nächste Umstufung</t>
  </si>
  <si>
    <t>Zulagen x14 + Stufe1</t>
  </si>
  <si>
    <t>Datum</t>
  </si>
  <si>
    <t>Turlicher Sprung)</t>
  </si>
  <si>
    <t>Stufe</t>
  </si>
  <si>
    <t>Monatlich Grundgehalt</t>
  </si>
  <si>
    <t>Anspruch monatlich</t>
  </si>
  <si>
    <t>JAHR</t>
  </si>
  <si>
    <t>Dienstprüfung</t>
  </si>
  <si>
    <t>JAHRESWERT_ALT</t>
  </si>
  <si>
    <t>JAHRESWERT_NEU</t>
  </si>
  <si>
    <t>BEWERTungsstichtag</t>
  </si>
  <si>
    <t>nächste reguläre Umstufung (Schema Alt):</t>
  </si>
  <si>
    <t>Pensionierung</t>
  </si>
  <si>
    <t>Dienstprüfung:</t>
  </si>
  <si>
    <t>Dienstprüfung seit</t>
  </si>
  <si>
    <t>Entlohnungsgruppe:</t>
  </si>
  <si>
    <t>Zulagen (x12):</t>
  </si>
  <si>
    <t>Zulagen (x14):</t>
  </si>
  <si>
    <t>Stufen welche übersprungen werden</t>
  </si>
  <si>
    <t>Abweichender Pensionsantritt per*: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</si>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</sst>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##0;###0"/>
    <numFmt numFmtId="165" formatCode="&quot;€&quot;\ #,##0.00"/>
    <numFmt numFmtId="166" formatCode="_-* #,##0.00000_-;\-* #,##0.00000_-;_-* &quot;-&quot;??_-;_-@_-"/>
    <numFmt numFmtId="167" formatCode="_-* #,##0.000000_-;\-* #,##0.000000_-;_-* &quot;-&quot;??_-;_-@_-"/>
    <numFmt numFmtId="168" formatCode="mm\/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424242"/>
      <name val="Arial"/>
      <family val="2"/>
    </font>
    <font>
      <sz val="13"/>
      <color rgb="FF424242"/>
      <name val="Courier New"/>
      <family val="2"/>
    </font>
    <font>
      <sz val="13"/>
      <color rgb="FF505050"/>
      <name val="Courier New"/>
      <family val="2"/>
    </font>
    <font>
      <sz val="13"/>
      <color rgb="FF2D2D2D"/>
      <name val="Courier New"/>
      <family val="2"/>
    </font>
    <font>
      <sz val="13"/>
      <color rgb="FF262626"/>
      <name val="Courier New"/>
      <family val="2"/>
    </font>
    <font>
      <sz val="13"/>
      <color rgb="FF131313"/>
      <name val="Courier New"/>
      <family val="2"/>
    </font>
    <font>
      <sz val="13"/>
      <color rgb="FF343434"/>
      <name val="Courier New"/>
      <family val="2"/>
    </font>
    <font>
      <sz val="7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sz val="7.5"/>
      <name val="Arial"/>
      <family val="2"/>
    </font>
    <font>
      <sz val="7.5"/>
      <color rgb="FF000000"/>
      <name val="Arial"/>
      <family val="2"/>
    </font>
    <font>
      <sz val="7.5"/>
      <color rgb="FFFF0000"/>
      <name val="Arial"/>
      <family val="2"/>
    </font>
    <font>
      <sz val="8"/>
      <color rgb="FF000000"/>
      <name val="Segoe UI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E30613"/>
      <name val="Calibri"/>
      <family val="2"/>
      <scheme val="minor"/>
    </font>
    <font>
      <b/>
      <sz val="11"/>
      <color rgb="FF0056A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56A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56A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56A2"/>
      </left>
      <right/>
      <top style="medium">
        <color rgb="FF0056A2"/>
      </top>
      <bottom/>
      <diagonal/>
    </border>
    <border>
      <left/>
      <right style="medium">
        <color rgb="FF0056A2"/>
      </right>
      <top style="medium">
        <color rgb="FF0056A2"/>
      </top>
      <bottom/>
      <diagonal/>
    </border>
    <border>
      <left style="medium">
        <color rgb="FF0056A2"/>
      </left>
      <right/>
      <top/>
      <bottom style="medium">
        <color rgb="FF0056A2"/>
      </bottom>
      <diagonal/>
    </border>
    <border>
      <left/>
      <right style="medium">
        <color rgb="FF0056A2"/>
      </right>
      <top/>
      <bottom style="medium">
        <color rgb="FF0056A2"/>
      </bottom>
      <diagonal/>
    </border>
    <border>
      <left/>
      <right style="thick">
        <color rgb="FF0056A2"/>
      </right>
      <top/>
      <bottom/>
      <diagonal/>
    </border>
    <border>
      <left/>
      <right/>
      <top/>
      <bottom style="medium">
        <color rgb="FF0056A2"/>
      </bottom>
      <diagonal/>
    </border>
    <border>
      <left style="thick">
        <color rgb="FF0056A2"/>
      </left>
      <right/>
      <top style="thick">
        <color rgb="FF0056A2"/>
      </top>
      <bottom style="hair">
        <color rgb="FF0056A2"/>
      </bottom>
      <diagonal/>
    </border>
    <border>
      <left/>
      <right style="thick">
        <color rgb="FF0056A2"/>
      </right>
      <top style="thick">
        <color rgb="FF0056A2"/>
      </top>
      <bottom style="hair">
        <color rgb="FF0056A2"/>
      </bottom>
      <diagonal/>
    </border>
    <border>
      <left style="thick">
        <color rgb="FF0056A2"/>
      </left>
      <right/>
      <top style="hair">
        <color rgb="FF0056A2"/>
      </top>
      <bottom style="hair">
        <color rgb="FF0056A2"/>
      </bottom>
      <diagonal/>
    </border>
    <border>
      <left/>
      <right style="thick">
        <color rgb="FF0056A2"/>
      </right>
      <top style="hair">
        <color rgb="FF0056A2"/>
      </top>
      <bottom style="hair">
        <color rgb="FF0056A2"/>
      </bottom>
      <diagonal/>
    </border>
    <border>
      <left style="thick">
        <color rgb="FF0056A2"/>
      </left>
      <right/>
      <top style="hair">
        <color rgb="FF0056A2"/>
      </top>
      <bottom style="thick">
        <color rgb="FF0056A2"/>
      </bottom>
      <diagonal/>
    </border>
    <border>
      <left/>
      <right style="thick">
        <color rgb="FF0056A2"/>
      </right>
      <top style="hair">
        <color rgb="FF0056A2"/>
      </top>
      <bottom/>
      <diagonal/>
    </border>
    <border>
      <left/>
      <right/>
      <top style="thick">
        <color rgb="FF0056A2"/>
      </top>
      <bottom/>
      <diagonal/>
    </border>
    <border>
      <left/>
      <right/>
      <top style="medium">
        <color rgb="FF0056A2"/>
      </top>
      <bottom/>
      <diagonal/>
    </border>
    <border>
      <left style="thick">
        <color rgb="FF0056A2"/>
      </left>
      <right/>
      <top/>
      <bottom/>
      <diagonal/>
    </border>
    <border>
      <left/>
      <right/>
      <top/>
      <bottom style="thick">
        <color rgb="FF0056A2"/>
      </bottom>
      <diagonal/>
    </border>
    <border>
      <left/>
      <right/>
      <top style="thick">
        <color rgb="FF0056A2"/>
      </top>
      <bottom style="medium">
        <color rgb="FF0056A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56A2"/>
      </left>
      <right/>
      <top style="medium">
        <color rgb="FF0056A2"/>
      </top>
      <bottom style="thin">
        <color auto="1"/>
      </bottom>
      <diagonal/>
    </border>
    <border>
      <left/>
      <right/>
      <top style="medium">
        <color rgb="FF0056A2"/>
      </top>
      <bottom style="thin">
        <color auto="1"/>
      </bottom>
      <diagonal/>
    </border>
    <border>
      <left/>
      <right style="medium">
        <color rgb="FF0056A2"/>
      </right>
      <top style="medium">
        <color rgb="FF0056A2"/>
      </top>
      <bottom style="thin">
        <color auto="1"/>
      </bottom>
      <diagonal/>
    </border>
    <border>
      <left style="medium">
        <color rgb="FF0056A2"/>
      </left>
      <right/>
      <top style="thin">
        <color auto="1"/>
      </top>
      <bottom style="thin">
        <color auto="1"/>
      </bottom>
      <diagonal/>
    </border>
    <border>
      <left/>
      <right style="medium">
        <color rgb="FF0056A2"/>
      </right>
      <top style="thin">
        <color auto="1"/>
      </top>
      <bottom style="thin">
        <color auto="1"/>
      </bottom>
      <diagonal/>
    </border>
    <border>
      <left style="medium">
        <color rgb="FF0056A2"/>
      </left>
      <right/>
      <top style="thin">
        <color auto="1"/>
      </top>
      <bottom style="medium">
        <color rgb="FF0056A2"/>
      </bottom>
      <diagonal/>
    </border>
    <border>
      <left/>
      <right/>
      <top style="thin">
        <color auto="1"/>
      </top>
      <bottom style="medium">
        <color rgb="FF0056A2"/>
      </bottom>
      <diagonal/>
    </border>
    <border>
      <left/>
      <right style="medium">
        <color rgb="FF0056A2"/>
      </right>
      <top style="thin">
        <color auto="1"/>
      </top>
      <bottom style="medium">
        <color rgb="FF0056A2"/>
      </bottom>
      <diagonal/>
    </border>
    <border>
      <left style="medium">
        <color rgb="FF0056A2"/>
      </left>
      <right/>
      <top style="medium">
        <color rgb="FF0056A2"/>
      </top>
      <bottom style="medium">
        <color rgb="FF0056A2"/>
      </bottom>
      <diagonal/>
    </border>
    <border>
      <left/>
      <right/>
      <top style="medium">
        <color rgb="FF0056A2"/>
      </top>
      <bottom style="medium">
        <color rgb="FF0056A2"/>
      </bottom>
      <diagonal/>
    </border>
    <border>
      <left/>
      <right style="medium">
        <color rgb="FF0056A2"/>
      </right>
      <top style="medium">
        <color rgb="FF0056A2"/>
      </top>
      <bottom style="medium">
        <color rgb="FF0056A2"/>
      </bottom>
      <diagonal/>
    </border>
    <border>
      <left style="thick">
        <color rgb="FF0056A2"/>
      </left>
      <right/>
      <top/>
      <bottom style="hair">
        <color rgb="FF0056A2"/>
      </bottom>
      <diagonal/>
    </border>
    <border>
      <left/>
      <right style="thick">
        <color rgb="FF0056A2"/>
      </right>
      <top/>
      <bottom style="hair">
        <color rgb="FF0056A2"/>
      </bottom>
      <diagonal/>
    </border>
    <border>
      <left style="thick">
        <color rgb="FF0056A2"/>
      </left>
      <right/>
      <top style="hair">
        <color rgb="FF0056A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1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164" fontId="5" fillId="0" borderId="2" xfId="0" applyNumberFormat="1" applyFont="1" applyFill="1" applyBorder="1" applyAlignment="1">
      <alignment vertical="top" wrapText="1"/>
    </xf>
    <xf numFmtId="164" fontId="6" fillId="0" borderId="2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vertical="top" wrapText="1"/>
    </xf>
    <xf numFmtId="164" fontId="7" fillId="0" borderId="2" xfId="0" applyNumberFormat="1" applyFont="1" applyFill="1" applyBorder="1" applyAlignment="1">
      <alignment vertical="top" wrapText="1"/>
    </xf>
    <xf numFmtId="164" fontId="5" fillId="0" borderId="2" xfId="0" applyNumberFormat="1" applyFont="1" applyFill="1" applyBorder="1" applyAlignment="1">
      <alignment wrapText="1"/>
    </xf>
    <xf numFmtId="164" fontId="7" fillId="0" borderId="2" xfId="0" applyNumberFormat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14" fontId="0" fillId="0" borderId="0" xfId="0" applyNumberFormat="1"/>
    <xf numFmtId="2" fontId="0" fillId="0" borderId="0" xfId="0" applyNumberFormat="1"/>
    <xf numFmtId="43" fontId="0" fillId="0" borderId="0" xfId="1" applyFont="1"/>
    <xf numFmtId="43" fontId="0" fillId="0" borderId="0" xfId="0" applyNumberFormat="1"/>
    <xf numFmtId="0" fontId="10" fillId="0" borderId="1" xfId="0" applyFont="1" applyFill="1" applyBorder="1" applyAlignment="1">
      <alignment horizontal="center" vertical="top" wrapText="1"/>
    </xf>
    <xf numFmtId="1" fontId="12" fillId="0" borderId="1" xfId="0" applyNumberFormat="1" applyFont="1" applyFill="1" applyBorder="1" applyAlignment="1">
      <alignment horizontal="center" vertical="top" shrinkToFit="1"/>
    </xf>
    <xf numFmtId="0" fontId="13" fillId="0" borderId="7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1" fontId="14" fillId="0" borderId="1" xfId="0" applyNumberFormat="1" applyFont="1" applyFill="1" applyBorder="1" applyAlignment="1">
      <alignment horizontal="center" vertical="top" shrinkToFit="1"/>
    </xf>
    <xf numFmtId="4" fontId="14" fillId="0" borderId="1" xfId="0" applyNumberFormat="1" applyFont="1" applyFill="1" applyBorder="1" applyAlignment="1">
      <alignment horizontal="center" vertical="top" shrinkToFit="1"/>
    </xf>
    <xf numFmtId="4" fontId="14" fillId="2" borderId="1" xfId="0" applyNumberFormat="1" applyFont="1" applyFill="1" applyBorder="1" applyAlignment="1">
      <alignment horizontal="center" vertical="top" shrinkToFit="1"/>
    </xf>
    <xf numFmtId="0" fontId="13" fillId="0" borderId="2" xfId="0" applyFont="1" applyFill="1" applyBorder="1" applyAlignment="1">
      <alignment horizontal="left" vertical="top" wrapText="1" indent="8"/>
    </xf>
    <xf numFmtId="0" fontId="13" fillId="0" borderId="5" xfId="0" applyFont="1" applyFill="1" applyBorder="1" applyAlignment="1">
      <alignment horizontal="left" vertical="top" wrapText="1" indent="8"/>
    </xf>
    <xf numFmtId="0" fontId="13" fillId="0" borderId="6" xfId="0" applyFont="1" applyFill="1" applyBorder="1" applyAlignment="1">
      <alignment horizontal="left" vertical="top" wrapText="1" indent="8"/>
    </xf>
    <xf numFmtId="0" fontId="0" fillId="3" borderId="0" xfId="0" applyFill="1"/>
    <xf numFmtId="0" fontId="0" fillId="4" borderId="0" xfId="0" applyFill="1"/>
    <xf numFmtId="0" fontId="0" fillId="4" borderId="0" xfId="0" applyFill="1" applyBorder="1"/>
    <xf numFmtId="0" fontId="0" fillId="4" borderId="14" xfId="0" applyFill="1" applyBorder="1"/>
    <xf numFmtId="0" fontId="0" fillId="4" borderId="18" xfId="0" applyFill="1" applyBorder="1"/>
    <xf numFmtId="0" fontId="18" fillId="3" borderId="0" xfId="0" applyFont="1" applyFill="1" applyAlignment="1">
      <alignment horizontal="center" vertical="center"/>
    </xf>
    <xf numFmtId="0" fontId="19" fillId="4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0" fillId="4" borderId="20" xfId="0" applyFill="1" applyBorder="1"/>
    <xf numFmtId="0" fontId="0" fillId="4" borderId="22" xfId="0" applyFill="1" applyBorder="1"/>
    <xf numFmtId="0" fontId="0" fillId="4" borderId="24" xfId="0" applyFill="1" applyBorder="1"/>
    <xf numFmtId="0" fontId="0" fillId="4" borderId="26" xfId="0" applyFill="1" applyBorder="1"/>
    <xf numFmtId="0" fontId="0" fillId="0" borderId="30" xfId="0" applyBorder="1"/>
    <xf numFmtId="0" fontId="0" fillId="0" borderId="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21" fillId="3" borderId="36" xfId="0" applyFont="1" applyFill="1" applyBorder="1" applyAlignment="1">
      <alignment horizontal="right"/>
    </xf>
    <xf numFmtId="0" fontId="0" fillId="4" borderId="41" xfId="0" applyFill="1" applyBorder="1"/>
    <xf numFmtId="165" fontId="0" fillId="4" borderId="42" xfId="0" applyNumberFormat="1" applyFill="1" applyBorder="1"/>
    <xf numFmtId="165" fontId="0" fillId="4" borderId="43" xfId="0" applyNumberFormat="1" applyFill="1" applyBorder="1"/>
    <xf numFmtId="4" fontId="0" fillId="0" borderId="0" xfId="0" applyNumberFormat="1"/>
    <xf numFmtId="166" fontId="0" fillId="0" borderId="0" xfId="1" applyNumberFormat="1" applyFont="1"/>
    <xf numFmtId="167" fontId="0" fillId="0" borderId="0" xfId="1" applyNumberFormat="1" applyFont="1"/>
    <xf numFmtId="0" fontId="19" fillId="4" borderId="19" xfId="0" applyFont="1" applyFill="1" applyBorder="1" applyAlignment="1" applyProtection="1">
      <alignment horizontal="center"/>
      <protection locked="0"/>
    </xf>
    <xf numFmtId="0" fontId="19" fillId="4" borderId="21" xfId="0" applyFont="1" applyFill="1" applyBorder="1" applyAlignment="1" applyProtection="1">
      <alignment horizontal="center"/>
      <protection locked="0"/>
    </xf>
    <xf numFmtId="0" fontId="0" fillId="4" borderId="39" xfId="0" applyFill="1" applyBorder="1" applyProtection="1">
      <protection hidden="1"/>
    </xf>
    <xf numFmtId="165" fontId="0" fillId="4" borderId="35" xfId="0" applyNumberFormat="1" applyFill="1" applyBorder="1" applyProtection="1">
      <protection hidden="1"/>
    </xf>
    <xf numFmtId="165" fontId="0" fillId="4" borderId="40" xfId="0" applyNumberFormat="1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0" xfId="0" applyFill="1" applyProtection="1">
      <protection hidden="1"/>
    </xf>
    <xf numFmtId="0" fontId="23" fillId="4" borderId="0" xfId="0" applyFont="1" applyFill="1" applyProtection="1">
      <protection hidden="1"/>
    </xf>
    <xf numFmtId="1" fontId="0" fillId="0" borderId="0" xfId="0" applyNumberFormat="1"/>
    <xf numFmtId="0" fontId="20" fillId="4" borderId="47" xfId="0" applyFont="1" applyFill="1" applyBorder="1"/>
    <xf numFmtId="0" fontId="20" fillId="4" borderId="16" xfId="0" applyFont="1" applyFill="1" applyBorder="1"/>
    <xf numFmtId="0" fontId="21" fillId="3" borderId="37" xfId="0" applyFont="1" applyFill="1" applyBorder="1" applyAlignment="1">
      <alignment horizontal="center"/>
    </xf>
    <xf numFmtId="0" fontId="21" fillId="3" borderId="38" xfId="0" applyFont="1" applyFill="1" applyBorder="1" applyAlignment="1">
      <alignment horizontal="center"/>
    </xf>
    <xf numFmtId="0" fontId="19" fillId="4" borderId="19" xfId="0" applyFont="1" applyFill="1" applyBorder="1" applyAlignment="1" applyProtection="1">
      <alignment horizontal="right" indent="1"/>
      <protection locked="0"/>
    </xf>
    <xf numFmtId="165" fontId="19" fillId="4" borderId="19" xfId="0" applyNumberFormat="1" applyFont="1" applyFill="1" applyBorder="1" applyAlignment="1" applyProtection="1">
      <alignment horizontal="right" indent="1"/>
      <protection locked="0"/>
    </xf>
    <xf numFmtId="14" fontId="19" fillId="4" borderId="25" xfId="0" applyNumberFormat="1" applyFont="1" applyFill="1" applyBorder="1" applyAlignment="1" applyProtection="1">
      <alignment horizontal="right" indent="1"/>
      <protection locked="0"/>
    </xf>
    <xf numFmtId="14" fontId="19" fillId="4" borderId="17" xfId="0" applyNumberFormat="1" applyFont="1" applyFill="1" applyBorder="1" applyAlignment="1" applyProtection="1">
      <alignment horizontal="right" indent="1"/>
      <protection locked="0"/>
    </xf>
    <xf numFmtId="14" fontId="19" fillId="4" borderId="48" xfId="0" applyNumberFormat="1" applyFont="1" applyFill="1" applyBorder="1" applyAlignment="1" applyProtection="1">
      <alignment horizontal="right" indent="1"/>
      <protection locked="0"/>
    </xf>
    <xf numFmtId="0" fontId="20" fillId="4" borderId="20" xfId="0" applyFont="1" applyFill="1" applyBorder="1"/>
    <xf numFmtId="0" fontId="24" fillId="0" borderId="0" xfId="0" applyFont="1"/>
    <xf numFmtId="0" fontId="25" fillId="4" borderId="0" xfId="0" applyFont="1" applyFill="1" applyBorder="1" applyAlignment="1">
      <alignment vertical="top" wrapText="1"/>
    </xf>
    <xf numFmtId="168" fontId="19" fillId="4" borderId="14" xfId="0" applyNumberFormat="1" applyFont="1" applyFill="1" applyBorder="1" applyAlignment="1" applyProtection="1">
      <alignment horizontal="right" indent="1"/>
      <protection locked="0"/>
    </xf>
    <xf numFmtId="0" fontId="0" fillId="0" borderId="0" xfId="0" applyFill="1"/>
    <xf numFmtId="0" fontId="18" fillId="3" borderId="0" xfId="0" applyFont="1" applyFill="1" applyAlignment="1">
      <alignment horizontal="center" vertical="center"/>
    </xf>
    <xf numFmtId="0" fontId="22" fillId="3" borderId="44" xfId="0" applyFont="1" applyFill="1" applyBorder="1" applyAlignment="1">
      <alignment horizontal="center"/>
    </xf>
    <xf numFmtId="0" fontId="22" fillId="3" borderId="45" xfId="0" applyFont="1" applyFill="1" applyBorder="1" applyAlignment="1">
      <alignment horizontal="center"/>
    </xf>
    <xf numFmtId="0" fontId="22" fillId="3" borderId="46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165" fontId="20" fillId="4" borderId="12" xfId="0" applyNumberFormat="1" applyFont="1" applyFill="1" applyBorder="1" applyAlignment="1" applyProtection="1">
      <alignment horizontal="center" vertical="center"/>
      <protection hidden="1"/>
    </xf>
    <xf numFmtId="165" fontId="20" fillId="4" borderId="15" xfId="0" applyNumberFormat="1" applyFont="1" applyFill="1" applyBorder="1" applyAlignment="1" applyProtection="1">
      <alignment horizontal="center" vertical="center"/>
      <protection hidden="1"/>
    </xf>
    <xf numFmtId="165" fontId="20" fillId="4" borderId="13" xfId="0" applyNumberFormat="1" applyFont="1" applyFill="1" applyBorder="1" applyAlignment="1" applyProtection="1">
      <alignment horizontal="center" vertical="center"/>
      <protection hidden="1"/>
    </xf>
    <xf numFmtId="165" fontId="20" fillId="4" borderId="12" xfId="1" applyNumberFormat="1" applyFont="1" applyFill="1" applyBorder="1" applyAlignment="1" applyProtection="1">
      <alignment horizontal="center" vertical="center"/>
      <protection hidden="1"/>
    </xf>
    <xf numFmtId="165" fontId="20" fillId="4" borderId="15" xfId="1" applyNumberFormat="1" applyFont="1" applyFill="1" applyBorder="1" applyAlignment="1" applyProtection="1">
      <alignment horizontal="center" vertical="center"/>
      <protection hidden="1"/>
    </xf>
    <xf numFmtId="165" fontId="20" fillId="4" borderId="13" xfId="1" applyNumberFormat="1" applyFont="1" applyFill="1" applyBorder="1" applyAlignment="1" applyProtection="1">
      <alignment horizontal="center" vertical="center"/>
      <protection hidden="1"/>
    </xf>
    <xf numFmtId="0" fontId="17" fillId="3" borderId="16" xfId="0" applyFont="1" applyFill="1" applyBorder="1" applyAlignment="1" applyProtection="1">
      <alignment horizontal="center"/>
      <protection hidden="1"/>
    </xf>
    <xf numFmtId="0" fontId="17" fillId="3" borderId="17" xfId="0" applyFont="1" applyFill="1" applyBorder="1" applyAlignment="1" applyProtection="1">
      <alignment horizontal="center"/>
      <protection hidden="1"/>
    </xf>
    <xf numFmtId="0" fontId="20" fillId="4" borderId="49" xfId="0" applyFont="1" applyFill="1" applyBorder="1" applyAlignment="1">
      <alignment horizontal="left" wrapText="1"/>
    </xf>
    <xf numFmtId="0" fontId="20" fillId="4" borderId="47" xfId="0" applyFont="1" applyFill="1" applyBorder="1" applyAlignment="1">
      <alignment horizontal="left" wrapText="1"/>
    </xf>
    <xf numFmtId="14" fontId="19" fillId="4" borderId="21" xfId="0" applyNumberFormat="1" applyFont="1" applyFill="1" applyBorder="1" applyAlignment="1" applyProtection="1">
      <alignment horizontal="right" vertical="center" indent="1"/>
      <protection locked="0"/>
    </xf>
    <xf numFmtId="14" fontId="19" fillId="4" borderId="48" xfId="0" applyNumberFormat="1" applyFont="1" applyFill="1" applyBorder="1" applyAlignment="1" applyProtection="1">
      <alignment horizontal="right" vertical="center" indent="1"/>
      <protection locked="0"/>
    </xf>
    <xf numFmtId="0" fontId="25" fillId="4" borderId="22" xfId="0" applyFont="1" applyFill="1" applyBorder="1" applyAlignment="1" applyProtection="1">
      <alignment horizontal="left" vertical="top" wrapText="1"/>
      <protection hidden="1"/>
    </xf>
    <xf numFmtId="0" fontId="25" fillId="4" borderId="0" xfId="0" applyFont="1" applyFill="1" applyBorder="1" applyAlignment="1" applyProtection="1">
      <alignment horizontal="left" vertical="top" wrapText="1"/>
      <protection hidden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2" fontId="15" fillId="0" borderId="2" xfId="0" applyNumberFormat="1" applyFont="1" applyFill="1" applyBorder="1" applyAlignment="1">
      <alignment horizontal="center" vertical="top" shrinkToFit="1"/>
    </xf>
    <xf numFmtId="2" fontId="15" fillId="0" borderId="6" xfId="0" applyNumberFormat="1" applyFont="1" applyFill="1" applyBorder="1" applyAlignment="1">
      <alignment horizontal="center" vertical="top" shrinkToFit="1"/>
    </xf>
    <xf numFmtId="0" fontId="13" fillId="0" borderId="2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 indent="1"/>
    </xf>
    <xf numFmtId="0" fontId="13" fillId="0" borderId="6" xfId="0" applyFont="1" applyFill="1" applyBorder="1" applyAlignment="1">
      <alignment horizontal="left" vertical="top" wrapText="1" indent="1"/>
    </xf>
    <xf numFmtId="0" fontId="13" fillId="0" borderId="2" xfId="0" applyFont="1" applyFill="1" applyBorder="1" applyAlignment="1">
      <alignment horizontal="left" vertical="top" wrapText="1" indent="8"/>
    </xf>
    <xf numFmtId="0" fontId="13" fillId="0" borderId="5" xfId="0" applyFont="1" applyFill="1" applyBorder="1" applyAlignment="1">
      <alignment horizontal="left" vertical="top" wrapText="1" indent="8"/>
    </xf>
    <xf numFmtId="0" fontId="13" fillId="0" borderId="6" xfId="0" applyFont="1" applyFill="1" applyBorder="1" applyAlignment="1">
      <alignment horizontal="left" vertical="top" wrapText="1" indent="8"/>
    </xf>
    <xf numFmtId="0" fontId="0" fillId="0" borderId="2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2" fontId="10" fillId="0" borderId="2" xfId="0" applyNumberFormat="1" applyFont="1" applyFill="1" applyBorder="1" applyAlignment="1">
      <alignment horizontal="center" vertical="top" wrapText="1"/>
    </xf>
    <xf numFmtId="2" fontId="10" fillId="0" borderId="5" xfId="0" applyNumberFormat="1" applyFont="1" applyFill="1" applyBorder="1" applyAlignment="1">
      <alignment horizontal="center" vertical="top" wrapText="1"/>
    </xf>
    <xf numFmtId="2" fontId="10" fillId="0" borderId="6" xfId="0" applyNumberFormat="1" applyFont="1" applyFill="1" applyBorder="1" applyAlignment="1">
      <alignment horizontal="center" vertical="top" wrapText="1"/>
    </xf>
    <xf numFmtId="2" fontId="12" fillId="0" borderId="2" xfId="0" applyNumberFormat="1" applyFont="1" applyFill="1" applyBorder="1" applyAlignment="1">
      <alignment horizontal="center" vertical="top" shrinkToFit="1"/>
    </xf>
    <xf numFmtId="2" fontId="12" fillId="0" borderId="6" xfId="0" applyNumberFormat="1" applyFont="1" applyFill="1" applyBorder="1" applyAlignment="1">
      <alignment horizontal="center" vertical="top" shrinkToFit="1"/>
    </xf>
    <xf numFmtId="0" fontId="11" fillId="0" borderId="2" xfId="0" applyFont="1" applyFill="1" applyBorder="1" applyAlignment="1">
      <alignment horizontal="left" vertical="top" wrapText="1" indent="4"/>
    </xf>
    <xf numFmtId="0" fontId="10" fillId="0" borderId="5" xfId="0" applyFont="1" applyFill="1" applyBorder="1" applyAlignment="1">
      <alignment horizontal="left" vertical="top" wrapText="1" indent="4"/>
    </xf>
    <xf numFmtId="0" fontId="10" fillId="0" borderId="6" xfId="0" applyFont="1" applyFill="1" applyBorder="1" applyAlignment="1">
      <alignment horizontal="left" vertical="top" wrapText="1" indent="4"/>
    </xf>
    <xf numFmtId="0" fontId="10" fillId="0" borderId="2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</cellXfs>
  <cellStyles count="2">
    <cellStyle name="Komma" xfId="1" builtinId="3"/>
    <cellStyle name="Standard" xfId="0" builtinId="0"/>
  </cellStyles>
  <dxfs count="3">
    <dxf>
      <font>
        <color theme="0"/>
      </font>
    </dxf>
    <dxf>
      <font>
        <b/>
        <i val="0"/>
        <color rgb="FFE30613"/>
      </font>
    </dxf>
    <dxf>
      <font>
        <b/>
        <i val="0"/>
        <color rgb="FFE30613"/>
      </font>
    </dxf>
  </dxfs>
  <tableStyles count="0" defaultTableStyle="TableStyleMedium2" defaultPivotStyle="PivotStyleLight16"/>
  <colors>
    <mruColors>
      <color rgb="FF0056A2"/>
      <color rgb="FFE306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fmlaLink="GEHALT_ALT_V2!$G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9</xdr:row>
          <xdr:rowOff>161925</xdr:rowOff>
        </xdr:from>
        <xdr:to>
          <xdr:col>4</xdr:col>
          <xdr:colOff>1162050</xdr:colOff>
          <xdr:row>11</xdr:row>
          <xdr:rowOff>38100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Dienstprüfung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O79"/>
  <sheetViews>
    <sheetView showGridLines="0" tabSelected="1" zoomScaleNormal="100" workbookViewId="0">
      <selection activeCell="F29" sqref="F29"/>
    </sheetView>
  </sheetViews>
  <sheetFormatPr baseColWidth="10" defaultRowHeight="15" x14ac:dyDescent="0.25"/>
  <cols>
    <col min="1" max="1" width="2.140625" customWidth="1"/>
    <col min="2" max="2" width="1.7109375" customWidth="1"/>
    <col min="3" max="3" width="32.5703125" customWidth="1"/>
    <col min="4" max="4" width="13.140625" customWidth="1"/>
    <col min="5" max="5" width="18" customWidth="1"/>
    <col min="6" max="6" width="18.85546875" customWidth="1"/>
    <col min="7" max="7" width="11.42578125" customWidth="1"/>
    <col min="8" max="8" width="4.7109375" customWidth="1"/>
    <col min="10" max="10" width="18" customWidth="1"/>
    <col min="11" max="11" width="5" customWidth="1"/>
    <col min="12" max="12" width="9.85546875" customWidth="1"/>
    <col min="13" max="13" width="9.7109375" customWidth="1"/>
    <col min="14" max="14" width="1.7109375" customWidth="1"/>
    <col min="15" max="16384" width="11.42578125" style="81"/>
  </cols>
  <sheetData>
    <row r="1" spans="1:15" ht="10.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</row>
    <row r="2" spans="1:15" ht="23.25" x14ac:dyDescent="0.25">
      <c r="A2" s="34"/>
      <c r="B2" s="34"/>
      <c r="C2" s="82" t="s">
        <v>43</v>
      </c>
      <c r="D2" s="82"/>
      <c r="E2" s="82"/>
      <c r="F2" s="82"/>
      <c r="G2" s="82"/>
      <c r="H2" s="82"/>
      <c r="I2" s="82"/>
      <c r="J2" s="82"/>
      <c r="K2" s="82"/>
      <c r="L2" s="82"/>
      <c r="M2" s="39"/>
      <c r="N2" s="34"/>
      <c r="O2" s="35"/>
    </row>
    <row r="3" spans="1:15" ht="23.25" x14ac:dyDescent="0.25">
      <c r="A3" s="34"/>
      <c r="B3" s="34"/>
      <c r="C3" s="82"/>
      <c r="D3" s="82"/>
      <c r="E3" s="82"/>
      <c r="F3" s="82"/>
      <c r="G3" s="82"/>
      <c r="H3" s="82"/>
      <c r="I3" s="82"/>
      <c r="J3" s="82"/>
      <c r="K3" s="82"/>
      <c r="L3" s="82"/>
      <c r="M3" s="39"/>
      <c r="N3" s="34"/>
      <c r="O3" s="35"/>
    </row>
    <row r="4" spans="1: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4"/>
      <c r="O4" s="35"/>
    </row>
    <row r="5" spans="1:15" ht="15.75" thickBot="1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4"/>
      <c r="O5" s="35"/>
    </row>
    <row r="6" spans="1:15" ht="15.75" thickTop="1" x14ac:dyDescent="0.25">
      <c r="A6" s="34"/>
      <c r="B6" s="35"/>
      <c r="C6" s="69" t="s">
        <v>48</v>
      </c>
      <c r="D6" s="75">
        <v>29529</v>
      </c>
      <c r="E6" s="35"/>
      <c r="F6" s="95" t="str">
        <f>"Schema Alt per "&amp;TEXT(D7,"MM/JJJJ")</f>
        <v>Schema Alt per 01/2022</v>
      </c>
      <c r="G6" s="96"/>
      <c r="H6" s="41"/>
      <c r="I6" s="35"/>
      <c r="J6" s="95" t="str">
        <f>"Schema Neu per "&amp;TEXT(D7,"MM/JJJJ")</f>
        <v>Schema Neu per 01/2022</v>
      </c>
      <c r="K6" s="96"/>
      <c r="L6" s="35"/>
      <c r="M6" s="35"/>
      <c r="N6" s="34"/>
      <c r="O6" s="35"/>
    </row>
    <row r="7" spans="1:15" x14ac:dyDescent="0.25">
      <c r="A7" s="34"/>
      <c r="B7" s="35"/>
      <c r="C7" s="68" t="s">
        <v>49</v>
      </c>
      <c r="D7" s="76">
        <v>44562</v>
      </c>
      <c r="E7" s="37"/>
      <c r="F7" s="38" t="s">
        <v>44</v>
      </c>
      <c r="G7" s="72">
        <v>4</v>
      </c>
      <c r="H7" s="40"/>
      <c r="I7" s="35"/>
      <c r="J7" s="38" t="s">
        <v>44</v>
      </c>
      <c r="K7" s="59">
        <v>4</v>
      </c>
      <c r="L7" s="35"/>
      <c r="M7" s="35"/>
      <c r="N7" s="34"/>
      <c r="O7" s="35"/>
    </row>
    <row r="8" spans="1:15" ht="15.75" thickBot="1" x14ac:dyDescent="0.3">
      <c r="A8" s="34"/>
      <c r="B8" s="35"/>
      <c r="C8" s="97" t="s">
        <v>78</v>
      </c>
      <c r="D8" s="99">
        <v>45292</v>
      </c>
      <c r="E8" s="37"/>
      <c r="F8" s="38" t="s">
        <v>82</v>
      </c>
      <c r="G8" s="72" t="s">
        <v>87</v>
      </c>
      <c r="H8" s="40"/>
      <c r="I8" s="35"/>
      <c r="J8" s="42" t="s">
        <v>45</v>
      </c>
      <c r="K8" s="60">
        <v>5</v>
      </c>
      <c r="L8" s="35"/>
      <c r="M8" s="35"/>
      <c r="N8" s="34"/>
      <c r="O8" s="35"/>
    </row>
    <row r="9" spans="1:15" ht="15.75" thickTop="1" x14ac:dyDescent="0.25">
      <c r="A9" s="34"/>
      <c r="B9" s="35"/>
      <c r="C9" s="98"/>
      <c r="D9" s="100"/>
      <c r="E9" s="37"/>
      <c r="F9" s="38" t="s">
        <v>83</v>
      </c>
      <c r="G9" s="73">
        <v>137.29</v>
      </c>
      <c r="H9" s="36"/>
      <c r="I9" s="35"/>
      <c r="J9" s="43"/>
      <c r="K9" s="43"/>
      <c r="L9" s="36"/>
      <c r="M9" s="36"/>
      <c r="N9" s="34"/>
      <c r="O9" s="35"/>
    </row>
    <row r="10" spans="1:15" ht="15.75" thickBot="1" x14ac:dyDescent="0.3">
      <c r="A10" s="34"/>
      <c r="B10" s="35"/>
      <c r="C10" s="77" t="s">
        <v>86</v>
      </c>
      <c r="D10" s="80">
        <v>53297</v>
      </c>
      <c r="E10" s="37"/>
      <c r="F10" s="38" t="s">
        <v>84</v>
      </c>
      <c r="G10" s="73"/>
      <c r="H10" s="44"/>
      <c r="I10" s="35"/>
      <c r="J10" s="64"/>
      <c r="K10" s="36"/>
      <c r="L10" s="36"/>
      <c r="M10" s="36"/>
      <c r="N10" s="34"/>
      <c r="O10" s="35"/>
    </row>
    <row r="11" spans="1:15" ht="16.5" customHeight="1" thickTop="1" thickBot="1" x14ac:dyDescent="0.3">
      <c r="A11" s="34"/>
      <c r="B11" s="35"/>
      <c r="C11" s="101" t="str">
        <f>CONCATENATE("*Pensionsantrittsalter wird fiktiv mit 70 angenommen (fiktives Pensionsantrittsdatum somit: ",TEXT(IF(DAY(D6)&lt;&gt;1,DATE(YEAR(D6)+70,MONTH(D6)+1,1),DATE(YEAR(D6)+70,MONTH(D6),DAY(D6))),"TT.MM.JJJJ"),")")</f>
        <v>*Pensionsantrittsalter wird fiktiv mit 70 angenommen (fiktives Pensionsantrittsdatum somit: 01.12.2050)</v>
      </c>
      <c r="D11" s="101"/>
      <c r="E11" s="37"/>
      <c r="F11" s="44" t="str">
        <f>IF(NOT(Alt_Gehalt!E4),"","am:")</f>
        <v/>
      </c>
      <c r="G11" s="74">
        <v>44562</v>
      </c>
      <c r="H11" s="44"/>
      <c r="I11" s="35"/>
      <c r="J11" s="36"/>
      <c r="K11" s="36"/>
      <c r="L11" s="36"/>
      <c r="M11" s="36"/>
      <c r="N11" s="34"/>
      <c r="O11" s="35"/>
    </row>
    <row r="12" spans="1:15" ht="8.25" customHeight="1" thickTop="1" thickBot="1" x14ac:dyDescent="0.3">
      <c r="A12" s="34"/>
      <c r="B12" s="35"/>
      <c r="C12" s="102"/>
      <c r="D12" s="102"/>
      <c r="E12" s="36"/>
      <c r="F12" s="45"/>
      <c r="G12" s="36"/>
      <c r="H12" s="36"/>
      <c r="I12" s="35"/>
      <c r="J12" s="36"/>
      <c r="K12" s="36"/>
      <c r="L12" s="36"/>
      <c r="M12" s="36"/>
      <c r="N12" s="34"/>
      <c r="O12" s="35"/>
    </row>
    <row r="13" spans="1:15" x14ac:dyDescent="0.25">
      <c r="A13" s="34"/>
      <c r="B13" s="35"/>
      <c r="C13" s="79"/>
      <c r="D13" s="79"/>
      <c r="E13" s="35"/>
      <c r="F13" s="86" t="s">
        <v>46</v>
      </c>
      <c r="G13" s="87"/>
      <c r="H13" s="88"/>
      <c r="I13" s="35"/>
      <c r="J13" s="86" t="s">
        <v>47</v>
      </c>
      <c r="K13" s="87"/>
      <c r="L13" s="88"/>
      <c r="M13" s="35"/>
      <c r="N13" s="34"/>
      <c r="O13" s="35"/>
    </row>
    <row r="14" spans="1:15" ht="19.5" thickBot="1" x14ac:dyDescent="0.35">
      <c r="A14" s="34"/>
      <c r="B14" s="35"/>
      <c r="C14" s="66" t="str">
        <f>"Gehaltsschema "&amp;IF(F14&gt;J14,"Alt","Neu")&amp;" besser!"</f>
        <v>Gehaltsschema Alt besser!</v>
      </c>
      <c r="D14" s="65"/>
      <c r="E14" s="35"/>
      <c r="F14" s="92">
        <f>IF(OR(ISERROR(GEHALT_ALT_V2!I7),Eingabe_unvollständig),"Bitte gültige Werte eintragen!",GEHALT_ALT_V2!I7)</f>
        <v>880145.94500000228</v>
      </c>
      <c r="G14" s="93"/>
      <c r="H14" s="94"/>
      <c r="I14" s="35"/>
      <c r="J14" s="89">
        <f>IF(OR(ISERROR(GEHALT_NEU_V2!H7),Eingabe_unvollständig),"Bitte gültige Werte eintragen!",GEHALT_NEU_V2!H7)</f>
        <v>858273.49999999977</v>
      </c>
      <c r="K14" s="90"/>
      <c r="L14" s="91"/>
      <c r="M14" s="41"/>
      <c r="N14" s="34"/>
      <c r="O14" s="35"/>
    </row>
    <row r="15" spans="1:15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4"/>
      <c r="O15" s="35"/>
    </row>
    <row r="16" spans="1:15" ht="10.5" customHeight="1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5"/>
    </row>
    <row r="17" spans="1:15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5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15" ht="15.75" thickBot="1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19.5" thickBot="1" x14ac:dyDescent="0.35">
      <c r="A20" s="35"/>
      <c r="B20" s="35"/>
      <c r="C20" s="83" t="s">
        <v>54</v>
      </c>
      <c r="D20" s="84"/>
      <c r="E20" s="84"/>
      <c r="F20" s="85"/>
      <c r="G20" s="35"/>
      <c r="H20" s="35"/>
      <c r="I20" s="35"/>
      <c r="J20" s="35"/>
      <c r="K20" s="35"/>
      <c r="L20" s="35"/>
      <c r="M20" s="35"/>
      <c r="N20" s="35"/>
      <c r="O20" s="35"/>
    </row>
    <row r="21" spans="1:15" x14ac:dyDescent="0.25">
      <c r="A21" s="35"/>
      <c r="B21" s="35"/>
      <c r="C21" s="52" t="s">
        <v>5</v>
      </c>
      <c r="D21" s="70" t="s">
        <v>55</v>
      </c>
      <c r="E21" s="70" t="s">
        <v>56</v>
      </c>
      <c r="F21" s="71" t="s">
        <v>57</v>
      </c>
      <c r="G21" s="35"/>
      <c r="H21" s="35"/>
      <c r="I21" s="35"/>
      <c r="J21" s="35"/>
      <c r="K21" s="35"/>
      <c r="L21" s="35"/>
      <c r="M21" s="35"/>
      <c r="N21" s="35"/>
      <c r="O21" s="35"/>
    </row>
    <row r="22" spans="1:15" x14ac:dyDescent="0.25">
      <c r="A22" s="35"/>
      <c r="B22" s="35"/>
      <c r="C22" s="61">
        <f>IF(OR($D$6="",$D$7="",$D$8="",$G$7="",$G$8="",$K$7="",$K$8=""),"",IF(GEHALT_ALT_V2!O5="","in Pension seit",GEHALT_ALT_V2!O5))</f>
        <v>2022</v>
      </c>
      <c r="D22" s="62">
        <f>IF(Eingabe_unvollständig,"",IF(GEHALT_ALT_V2!P5="", TEXT(GEHALT_ALT_V2!$H$2,"MM/JJJJ"),GEHALT_ALT_V2!P5))</f>
        <v>33006.779999999992</v>
      </c>
      <c r="E22" s="62">
        <f>IF(Eingabe_unvollständig,"",GEHALT_ALT_V2!Q5)</f>
        <v>34551.999999999993</v>
      </c>
      <c r="F22" s="63">
        <f t="shared" ref="F22:F53" si="0">IF(OR(Eingabe_unvollständig,E22=""),"",E22-D22)</f>
        <v>1545.2200000000012</v>
      </c>
      <c r="G22" s="35"/>
      <c r="H22" s="35"/>
      <c r="I22" s="35"/>
      <c r="J22" s="35"/>
      <c r="K22" s="35"/>
      <c r="L22" s="35"/>
      <c r="M22" s="35"/>
      <c r="N22" s="35"/>
      <c r="O22" s="35"/>
    </row>
    <row r="23" spans="1:15" x14ac:dyDescent="0.25">
      <c r="A23" s="35"/>
      <c r="B23" s="35"/>
      <c r="C23" s="61">
        <f>IF(OR($D$6="",$D$7="",$D$8="",$G$7="",$G$8="",$K$7="",$K$8=""),"",IF(GEHALT_ALT_V2!O6="","in Pension seit",GEHALT_ALT_V2!O6))</f>
        <v>2023</v>
      </c>
      <c r="D23" s="62">
        <f>IF(Eingabe_unvollständig,"",IF(GEHALT_ALT_V2!P6="", TEXT(GEHALT_ALT_V2!$H$2,"MM/JJJJ"),GEHALT_ALT_V2!P6))</f>
        <v>33006.779999999992</v>
      </c>
      <c r="E23" s="62">
        <f>IF(Eingabe_unvollständig,"",GEHALT_ALT_V2!Q6)</f>
        <v>34551.999999999993</v>
      </c>
      <c r="F23" s="63">
        <f t="shared" si="0"/>
        <v>1545.2200000000012</v>
      </c>
      <c r="G23" s="35"/>
      <c r="H23" s="35"/>
      <c r="I23" s="35"/>
      <c r="J23" s="35"/>
      <c r="K23" s="35"/>
      <c r="L23" s="35"/>
      <c r="M23" s="35"/>
      <c r="N23" s="35"/>
      <c r="O23" s="35"/>
    </row>
    <row r="24" spans="1:15" x14ac:dyDescent="0.25">
      <c r="A24" s="35"/>
      <c r="B24" s="35"/>
      <c r="C24" s="61">
        <f>IF(OR($D$6="",$D$7="",$D$8="",$G$7="",$G$8="",$K$7="",$K$8=""),"",IF(GEHALT_ALT_V2!O7="","in Pension seit",GEHALT_ALT_V2!O7))</f>
        <v>2024</v>
      </c>
      <c r="D24" s="62">
        <f>IF(Eingabe_unvollständig,"",IF(GEHALT_ALT_V2!P7="", TEXT(GEHALT_ALT_V2!$H$2,"MM/JJJJ"),GEHALT_ALT_V2!P7))</f>
        <v>33976.839999999989</v>
      </c>
      <c r="E24" s="62">
        <f>IF(Eingabe_unvollständig,"",GEHALT_ALT_V2!Q7)</f>
        <v>34874</v>
      </c>
      <c r="F24" s="63">
        <f t="shared" si="0"/>
        <v>897.16000000001077</v>
      </c>
      <c r="G24" s="35"/>
      <c r="H24" s="35"/>
      <c r="I24" s="35"/>
      <c r="J24" s="35"/>
      <c r="K24" s="35"/>
      <c r="L24" s="35"/>
      <c r="M24" s="35"/>
      <c r="N24" s="35"/>
      <c r="O24" s="35"/>
    </row>
    <row r="25" spans="1:15" x14ac:dyDescent="0.25">
      <c r="A25" s="35"/>
      <c r="B25" s="35"/>
      <c r="C25" s="61">
        <f>IF(OR($D$6="",$D$7="",$D$8="",$G$7="",$G$8="",$K$7="",$K$8=""),"",IF(GEHALT_ALT_V2!O8="","in Pension seit",GEHALT_ALT_V2!O8))</f>
        <v>2025</v>
      </c>
      <c r="D25" s="62">
        <f>IF(Eingabe_unvollständig,"",IF(GEHALT_ALT_V2!P8="", TEXT(GEHALT_ALT_V2!$H$2,"MM/JJJJ"),GEHALT_ALT_V2!P8))</f>
        <v>33976.839999999989</v>
      </c>
      <c r="E25" s="62">
        <f>IF(Eingabe_unvollständig,"",GEHALT_ALT_V2!Q8)</f>
        <v>35196</v>
      </c>
      <c r="F25" s="63">
        <f t="shared" si="0"/>
        <v>1219.1600000000108</v>
      </c>
      <c r="G25" s="35"/>
      <c r="H25" s="35"/>
      <c r="I25" s="35"/>
      <c r="J25" s="35"/>
      <c r="K25" s="35"/>
      <c r="L25" s="35"/>
      <c r="M25" s="35"/>
      <c r="N25" s="35"/>
      <c r="O25" s="35"/>
    </row>
    <row r="26" spans="1:15" x14ac:dyDescent="0.25">
      <c r="A26" s="35"/>
      <c r="B26" s="35"/>
      <c r="C26" s="61">
        <f>IF(OR($D$6="",$D$7="",$D$8="",$G$7="",$G$8="",$K$7="",$K$8=""),"",IF(GEHALT_ALT_V2!O9="","in Pension seit",GEHALT_ALT_V2!O9))</f>
        <v>2026</v>
      </c>
      <c r="D26" s="62">
        <f>IF(Eingabe_unvollständig,"",IF(GEHALT_ALT_V2!P9="", TEXT(GEHALT_ALT_V2!$H$2,"MM/JJJJ"),GEHALT_ALT_V2!P9))</f>
        <v>34463.339999999997</v>
      </c>
      <c r="E26" s="62">
        <f>IF(Eingabe_unvollständig,"",GEHALT_ALT_V2!Q9)</f>
        <v>35518.000000000007</v>
      </c>
      <c r="F26" s="63">
        <f t="shared" si="0"/>
        <v>1054.6600000000108</v>
      </c>
      <c r="G26" s="35"/>
      <c r="H26" s="35"/>
      <c r="I26" s="35"/>
      <c r="J26" s="35"/>
      <c r="K26" s="35"/>
      <c r="L26" s="35"/>
      <c r="M26" s="35"/>
      <c r="N26" s="35"/>
      <c r="O26" s="35"/>
    </row>
    <row r="27" spans="1:15" x14ac:dyDescent="0.25">
      <c r="A27" s="35"/>
      <c r="B27" s="35"/>
      <c r="C27" s="61">
        <f>IF(OR($D$6="",$D$7="",$D$8="",$G$7="",$G$8="",$K$7="",$K$8=""),"",IF(GEHALT_ALT_V2!O10="","in Pension seit",GEHALT_ALT_V2!O10))</f>
        <v>2027</v>
      </c>
      <c r="D27" s="62">
        <f>IF(Eingabe_unvollständig,"",IF(GEHALT_ALT_V2!P10="", TEXT(GEHALT_ALT_V2!$H$2,"MM/JJJJ"),GEHALT_ALT_V2!P10))</f>
        <v>34463.339999999997</v>
      </c>
      <c r="E27" s="62">
        <f>IF(Eingabe_unvollständig,"",GEHALT_ALT_V2!Q10)</f>
        <v>35840.000000000007</v>
      </c>
      <c r="F27" s="63">
        <f t="shared" si="0"/>
        <v>1376.6600000000108</v>
      </c>
      <c r="G27" s="35"/>
      <c r="H27" s="35"/>
      <c r="I27" s="35"/>
      <c r="J27" s="35"/>
      <c r="K27" s="35"/>
      <c r="L27" s="35"/>
      <c r="M27" s="35"/>
      <c r="N27" s="35"/>
      <c r="O27" s="35"/>
    </row>
    <row r="28" spans="1:15" x14ac:dyDescent="0.25">
      <c r="A28" s="35"/>
      <c r="B28" s="35"/>
      <c r="C28" s="61">
        <f>IF(OR($D$6="",$D$7="",$D$8="",$G$7="",$G$8="",$K$7="",$K$8=""),"",IF(GEHALT_ALT_V2!O11="","in Pension seit",GEHALT_ALT_V2!O11))</f>
        <v>2028</v>
      </c>
      <c r="D28" s="62">
        <f>IF(Eingabe_unvollständig,"",IF(GEHALT_ALT_V2!P11="", TEXT(GEHALT_ALT_V2!$H$2,"MM/JJJJ"),GEHALT_ALT_V2!P11))</f>
        <v>34948.439999999995</v>
      </c>
      <c r="E28" s="62">
        <f>IF(Eingabe_unvollständig,"",GEHALT_ALT_V2!Q11)</f>
        <v>36001</v>
      </c>
      <c r="F28" s="63">
        <f t="shared" si="0"/>
        <v>1052.5600000000049</v>
      </c>
      <c r="G28" s="35"/>
      <c r="H28" s="35"/>
      <c r="I28" s="35"/>
      <c r="J28" s="35"/>
      <c r="K28" s="35"/>
      <c r="L28" s="35"/>
      <c r="M28" s="35"/>
      <c r="N28" s="35"/>
      <c r="O28" s="35"/>
    </row>
    <row r="29" spans="1:15" x14ac:dyDescent="0.25">
      <c r="A29" s="35"/>
      <c r="B29" s="35"/>
      <c r="C29" s="61">
        <f>IF(OR($D$6="",$D$7="",$D$8="",$G$7="",$G$8="",$K$7="",$K$8=""),"",IF(GEHALT_ALT_V2!O12="","in Pension seit",GEHALT_ALT_V2!O12))</f>
        <v>2029</v>
      </c>
      <c r="D29" s="62">
        <f>IF(Eingabe_unvollständig,"",IF(GEHALT_ALT_V2!P12="", TEXT(GEHALT_ALT_V2!$H$2,"MM/JJJJ"),GEHALT_ALT_V2!P12))</f>
        <v>34948.439999999995</v>
      </c>
      <c r="E29" s="62">
        <f>IF(Eingabe_unvollständig,"",GEHALT_ALT_V2!Q12)</f>
        <v>36162</v>
      </c>
      <c r="F29" s="63">
        <f t="shared" si="0"/>
        <v>1213.5600000000049</v>
      </c>
      <c r="G29" s="35"/>
      <c r="H29" s="35"/>
      <c r="I29" s="35"/>
      <c r="J29" s="35"/>
      <c r="K29" s="35"/>
      <c r="L29" s="35"/>
      <c r="M29" s="35"/>
      <c r="N29" s="35"/>
      <c r="O29" s="35"/>
    </row>
    <row r="30" spans="1:15" x14ac:dyDescent="0.25">
      <c r="A30" s="35"/>
      <c r="B30" s="35"/>
      <c r="C30" s="61">
        <f>IF(OR($D$6="",$D$7="",$D$8="",$G$7="",$G$8="",$K$7="",$K$8=""),"",IF(GEHALT_ALT_V2!O13="","in Pension seit",GEHALT_ALT_V2!O13))</f>
        <v>2030</v>
      </c>
      <c r="D30" s="62">
        <f>IF(Eingabe_unvollständig,"",IF(GEHALT_ALT_V2!P13="", TEXT(GEHALT_ALT_V2!$H$2,"MM/JJJJ"),GEHALT_ALT_V2!P13))</f>
        <v>35432.000000000007</v>
      </c>
      <c r="E30" s="62">
        <f>IF(Eingabe_unvollständig,"",GEHALT_ALT_V2!Q13)</f>
        <v>36162</v>
      </c>
      <c r="F30" s="63">
        <f t="shared" si="0"/>
        <v>729.99999999999272</v>
      </c>
      <c r="G30" s="35"/>
      <c r="H30" s="35"/>
      <c r="I30" s="35"/>
      <c r="J30" s="35"/>
      <c r="K30" s="35"/>
      <c r="L30" s="35"/>
      <c r="M30" s="35"/>
      <c r="N30" s="35"/>
      <c r="O30" s="35"/>
    </row>
    <row r="31" spans="1:15" x14ac:dyDescent="0.25">
      <c r="A31" s="35"/>
      <c r="B31" s="35"/>
      <c r="C31" s="61">
        <f>IF(OR($D$6="",$D$7="",$D$8="",$G$7="",$G$8="",$K$7="",$K$8=""),"",IF(GEHALT_ALT_V2!O14="","in Pension seit",GEHALT_ALT_V2!O14))</f>
        <v>2031</v>
      </c>
      <c r="D31" s="62">
        <f>IF(Eingabe_unvollständig,"",IF(GEHALT_ALT_V2!P14="", TEXT(GEHALT_ALT_V2!$H$2,"MM/JJJJ"),GEHALT_ALT_V2!P14))</f>
        <v>35432.000000000007</v>
      </c>
      <c r="E31" s="62">
        <f>IF(Eingabe_unvollständig,"",GEHALT_ALT_V2!Q14)</f>
        <v>36162</v>
      </c>
      <c r="F31" s="63">
        <f t="shared" si="0"/>
        <v>729.99999999999272</v>
      </c>
      <c r="G31" s="35"/>
      <c r="H31" s="35"/>
      <c r="I31" s="35"/>
      <c r="J31" s="35"/>
      <c r="K31" s="35"/>
      <c r="L31" s="35"/>
      <c r="M31" s="35"/>
      <c r="N31" s="35"/>
      <c r="O31" s="35"/>
    </row>
    <row r="32" spans="1:15" x14ac:dyDescent="0.25">
      <c r="A32" s="35"/>
      <c r="B32" s="35"/>
      <c r="C32" s="61">
        <f>IF(OR($D$6="",$D$7="",$D$8="",$G$7="",$G$8="",$K$7="",$K$8=""),"",IF(GEHALT_ALT_V2!O15="","in Pension seit",GEHALT_ALT_V2!O15))</f>
        <v>2032</v>
      </c>
      <c r="D32" s="62">
        <f>IF(Eingabe_unvollständig,"",IF(GEHALT_ALT_V2!P15="", TEXT(GEHALT_ALT_V2!$H$2,"MM/JJJJ"),GEHALT_ALT_V2!P15))</f>
        <v>36439.299999999996</v>
      </c>
      <c r="E32" s="62">
        <f>IF(Eingabe_unvollständig,"",GEHALT_ALT_V2!Q15)</f>
        <v>36162</v>
      </c>
      <c r="F32" s="63">
        <f t="shared" si="0"/>
        <v>-277.29999999999563</v>
      </c>
      <c r="G32" s="35"/>
      <c r="H32" s="35"/>
      <c r="I32" s="35"/>
      <c r="J32" s="35"/>
      <c r="K32" s="35"/>
      <c r="L32" s="35"/>
      <c r="M32" s="35"/>
      <c r="N32" s="35"/>
      <c r="O32" s="35"/>
    </row>
    <row r="33" spans="1:15" x14ac:dyDescent="0.25">
      <c r="A33" s="35"/>
      <c r="B33" s="35"/>
      <c r="C33" s="61">
        <f>IF(OR($D$6="",$D$7="",$D$8="",$G$7="",$G$8="",$K$7="",$K$8=""),"",IF(GEHALT_ALT_V2!O16="","in Pension seit",GEHALT_ALT_V2!O16))</f>
        <v>2033</v>
      </c>
      <c r="D33" s="62">
        <f>IF(Eingabe_unvollständig,"",IF(GEHALT_ALT_V2!P16="", TEXT(GEHALT_ALT_V2!$H$2,"MM/JJJJ"),GEHALT_ALT_V2!P16))</f>
        <v>36439.299999999996</v>
      </c>
      <c r="E33" s="62">
        <f>IF(Eingabe_unvollständig,"",GEHALT_ALT_V2!Q16)</f>
        <v>36162</v>
      </c>
      <c r="F33" s="63">
        <f t="shared" si="0"/>
        <v>-277.29999999999563</v>
      </c>
      <c r="G33" s="35"/>
      <c r="H33" s="35"/>
      <c r="I33" s="35"/>
      <c r="J33" s="35"/>
      <c r="K33" s="35"/>
      <c r="L33" s="35"/>
      <c r="M33" s="35"/>
      <c r="N33" s="35"/>
      <c r="O33" s="35"/>
    </row>
    <row r="34" spans="1:15" x14ac:dyDescent="0.25">
      <c r="A34" s="35"/>
      <c r="B34" s="35"/>
      <c r="C34" s="61">
        <f>IF(OR($D$6="",$D$7="",$D$8="",$G$7="",$G$8="",$K$7="",$K$8=""),"",IF(GEHALT_ALT_V2!O17="","in Pension seit",GEHALT_ALT_V2!O17))</f>
        <v>2034</v>
      </c>
      <c r="D34" s="62">
        <f>IF(Eingabe_unvollständig,"",IF(GEHALT_ALT_V2!P17="", TEXT(GEHALT_ALT_V2!$H$2,"MM/JJJJ"),GEHALT_ALT_V2!P17))</f>
        <v>36966.12000000001</v>
      </c>
      <c r="E34" s="62">
        <f>IF(Eingabe_unvollständig,"",GEHALT_ALT_V2!Q17)</f>
        <v>36162</v>
      </c>
      <c r="F34" s="63">
        <f t="shared" si="0"/>
        <v>-804.1200000000099</v>
      </c>
      <c r="G34" s="35"/>
      <c r="H34" s="35"/>
      <c r="I34" s="35"/>
      <c r="J34" s="35"/>
      <c r="K34" s="35"/>
      <c r="L34" s="35"/>
      <c r="M34" s="35"/>
      <c r="N34" s="35"/>
      <c r="O34" s="35"/>
    </row>
    <row r="35" spans="1:15" x14ac:dyDescent="0.25">
      <c r="A35" s="35"/>
      <c r="B35" s="35"/>
      <c r="C35" s="61">
        <f>IF(OR($D$6="",$D$7="",$D$8="",$G$7="",$G$8="",$K$7="",$K$8=""),"",IF(GEHALT_ALT_V2!O18="","in Pension seit",GEHALT_ALT_V2!O18))</f>
        <v>2035</v>
      </c>
      <c r="D35" s="62">
        <f>IF(Eingabe_unvollständig,"",IF(GEHALT_ALT_V2!P18="", TEXT(GEHALT_ALT_V2!$H$2,"MM/JJJJ"),GEHALT_ALT_V2!P18))</f>
        <v>36966.12000000001</v>
      </c>
      <c r="E35" s="62">
        <f>IF(Eingabe_unvollständig,"",GEHALT_ALT_V2!Q18)</f>
        <v>36162</v>
      </c>
      <c r="F35" s="63">
        <f t="shared" si="0"/>
        <v>-804.1200000000099</v>
      </c>
      <c r="G35" s="35"/>
      <c r="H35" s="35"/>
      <c r="I35" s="35"/>
      <c r="J35" s="35"/>
      <c r="K35" s="35"/>
      <c r="L35" s="35"/>
      <c r="M35" s="35"/>
      <c r="N35" s="35"/>
      <c r="O35" s="35"/>
    </row>
    <row r="36" spans="1:15" x14ac:dyDescent="0.25">
      <c r="A36" s="35"/>
      <c r="B36" s="35"/>
      <c r="C36" s="61">
        <f>IF(OR($D$6="",$D$7="",$D$8="",$G$7="",$G$8="",$K$7="",$K$8=""),"",IF(GEHALT_ALT_V2!O19="","in Pension seit",GEHALT_ALT_V2!O19))</f>
        <v>2036</v>
      </c>
      <c r="D36" s="62">
        <f>IF(Eingabe_unvollständig,"",IF(GEHALT_ALT_V2!P19="", TEXT(GEHALT_ALT_V2!$H$2,"MM/JJJJ"),GEHALT_ALT_V2!P19))</f>
        <v>37510.580000000009</v>
      </c>
      <c r="E36" s="62">
        <f>IF(Eingabe_unvollständig,"",GEHALT_ALT_V2!Q19)</f>
        <v>36162</v>
      </c>
      <c r="F36" s="63">
        <f t="shared" si="0"/>
        <v>-1348.580000000009</v>
      </c>
      <c r="G36" s="35"/>
      <c r="H36" s="35"/>
      <c r="I36" s="35"/>
      <c r="J36" s="35"/>
      <c r="K36" s="35"/>
      <c r="L36" s="35"/>
      <c r="M36" s="35"/>
      <c r="N36" s="35"/>
      <c r="O36" s="35"/>
    </row>
    <row r="37" spans="1:15" x14ac:dyDescent="0.25">
      <c r="A37" s="35"/>
      <c r="B37" s="35"/>
      <c r="C37" s="61">
        <f>IF(OR($D$6="",$D$7="",$D$8="",$G$7="",$G$8="",$K$7="",$K$8=""),"",IF(GEHALT_ALT_V2!O20="","in Pension seit",GEHALT_ALT_V2!O20))</f>
        <v>2037</v>
      </c>
      <c r="D37" s="62">
        <f>IF(Eingabe_unvollständig,"",IF(GEHALT_ALT_V2!P20="", TEXT(GEHALT_ALT_V2!$H$2,"MM/JJJJ"),GEHALT_ALT_V2!P20))</f>
        <v>37510.580000000009</v>
      </c>
      <c r="E37" s="62">
        <f>IF(Eingabe_unvollständig,"",GEHALT_ALT_V2!Q20)</f>
        <v>36162</v>
      </c>
      <c r="F37" s="63">
        <f t="shared" si="0"/>
        <v>-1348.580000000009</v>
      </c>
      <c r="G37" s="35"/>
      <c r="H37" s="35"/>
      <c r="I37" s="35"/>
      <c r="J37" s="35"/>
      <c r="K37" s="35"/>
      <c r="L37" s="35"/>
      <c r="M37" s="35"/>
      <c r="N37" s="35"/>
      <c r="O37" s="35"/>
    </row>
    <row r="38" spans="1:15" x14ac:dyDescent="0.25">
      <c r="A38" s="35"/>
      <c r="B38" s="35"/>
      <c r="C38" s="61">
        <f>IF(OR($D$6="",$D$7="",$D$8="",$G$7="",$G$8="",$K$7="",$K$8=""),"",IF(GEHALT_ALT_V2!O21="","in Pension seit",GEHALT_ALT_V2!O21))</f>
        <v>2038</v>
      </c>
      <c r="D38" s="62">
        <f>IF(Eingabe_unvollständig,"",IF(GEHALT_ALT_V2!P21="", TEXT(GEHALT_ALT_V2!$H$2,"MM/JJJJ"),GEHALT_ALT_V2!P21))</f>
        <v>38061.339999999989</v>
      </c>
      <c r="E38" s="62">
        <f>IF(Eingabe_unvollständig,"",GEHALT_ALT_V2!Q21)</f>
        <v>36162</v>
      </c>
      <c r="F38" s="63">
        <f t="shared" si="0"/>
        <v>-1899.3399999999892</v>
      </c>
      <c r="G38" s="35"/>
      <c r="H38" s="35"/>
      <c r="I38" s="35"/>
      <c r="J38" s="35"/>
      <c r="K38" s="35"/>
      <c r="L38" s="35"/>
      <c r="M38" s="35"/>
      <c r="N38" s="35"/>
      <c r="O38" s="35"/>
    </row>
    <row r="39" spans="1:15" x14ac:dyDescent="0.25">
      <c r="A39" s="35"/>
      <c r="B39" s="35"/>
      <c r="C39" s="61">
        <f>IF(OR($D$6="",$D$7="",$D$8="",$G$7="",$G$8="",$K$7="",$K$8=""),"",IF(GEHALT_ALT_V2!O22="","in Pension seit",GEHALT_ALT_V2!O22))</f>
        <v>2039</v>
      </c>
      <c r="D39" s="62">
        <f>IF(Eingabe_unvollständig,"",IF(GEHALT_ALT_V2!P22="", TEXT(GEHALT_ALT_V2!$H$2,"MM/JJJJ"),GEHALT_ALT_V2!P22))</f>
        <v>38061.339999999989</v>
      </c>
      <c r="E39" s="62">
        <f>IF(Eingabe_unvollständig,"",GEHALT_ALT_V2!Q22)</f>
        <v>36162</v>
      </c>
      <c r="F39" s="63">
        <f t="shared" si="0"/>
        <v>-1899.3399999999892</v>
      </c>
      <c r="G39" s="35"/>
      <c r="H39" s="35"/>
      <c r="I39" s="35"/>
      <c r="J39" s="35"/>
      <c r="K39" s="35"/>
      <c r="L39" s="35"/>
      <c r="M39" s="35"/>
      <c r="N39" s="35"/>
      <c r="O39" s="35"/>
    </row>
    <row r="40" spans="1:15" x14ac:dyDescent="0.25">
      <c r="A40" s="35"/>
      <c r="B40" s="35"/>
      <c r="C40" s="61">
        <f>IF(OR($D$6="",$D$7="",$D$8="",$G$7="",$G$8="",$K$7="",$K$8=""),"",IF(GEHALT_ALT_V2!O23="","in Pension seit",GEHALT_ALT_V2!O23))</f>
        <v>2040</v>
      </c>
      <c r="D40" s="62">
        <f>IF(Eingabe_unvollständig,"",IF(GEHALT_ALT_V2!P23="", TEXT(GEHALT_ALT_V2!$H$2,"MM/JJJJ"),GEHALT_ALT_V2!P23))</f>
        <v>39751.419999999991</v>
      </c>
      <c r="E40" s="62">
        <f>IF(Eingabe_unvollständig,"",GEHALT_ALT_V2!Q23)</f>
        <v>36162</v>
      </c>
      <c r="F40" s="63">
        <f t="shared" si="0"/>
        <v>-3589.419999999991</v>
      </c>
      <c r="G40" s="35"/>
      <c r="H40" s="35"/>
      <c r="I40" s="35"/>
      <c r="J40" s="35"/>
      <c r="K40" s="35"/>
      <c r="L40" s="35"/>
      <c r="M40" s="35"/>
      <c r="N40" s="35"/>
      <c r="O40" s="35"/>
    </row>
    <row r="41" spans="1:15" x14ac:dyDescent="0.25">
      <c r="A41" s="35"/>
      <c r="B41" s="35"/>
      <c r="C41" s="61">
        <f>IF(OR($D$6="",$D$7="",$D$8="",$G$7="",$G$8="",$K$7="",$K$8=""),"",IF(GEHALT_ALT_V2!O24="","in Pension seit",GEHALT_ALT_V2!O24))</f>
        <v>2041</v>
      </c>
      <c r="D41" s="62">
        <f>IF(Eingabe_unvollständig,"",IF(GEHALT_ALT_V2!P24="", TEXT(GEHALT_ALT_V2!$H$2,"MM/JJJJ"),GEHALT_ALT_V2!P24))</f>
        <v>39751.419999999991</v>
      </c>
      <c r="E41" s="62">
        <f>IF(Eingabe_unvollständig,"",GEHALT_ALT_V2!Q24)</f>
        <v>36162</v>
      </c>
      <c r="F41" s="63">
        <f t="shared" si="0"/>
        <v>-3589.419999999991</v>
      </c>
      <c r="G41" s="35"/>
      <c r="H41" s="35"/>
      <c r="I41" s="35"/>
      <c r="J41" s="35"/>
      <c r="K41" s="35"/>
      <c r="L41" s="35"/>
      <c r="M41" s="35"/>
      <c r="N41" s="35"/>
      <c r="O41" s="35"/>
    </row>
    <row r="42" spans="1:15" x14ac:dyDescent="0.25">
      <c r="A42" s="35"/>
      <c r="B42" s="35"/>
      <c r="C42" s="61">
        <f>IF(OR($D$6="",$D$7="",$D$8="",$G$7="",$G$8="",$K$7="",$K$8=""),"",IF(GEHALT_ALT_V2!O25="","in Pension seit",GEHALT_ALT_V2!O25))</f>
        <v>2042</v>
      </c>
      <c r="D42" s="62">
        <f>IF(Eingabe_unvollständig,"",IF(GEHALT_ALT_V2!P25="", TEXT(GEHALT_ALT_V2!$H$2,"MM/JJJJ"),GEHALT_ALT_V2!P25))</f>
        <v>40325.56</v>
      </c>
      <c r="E42" s="62">
        <f>IF(Eingabe_unvollständig,"",GEHALT_ALT_V2!Q25)</f>
        <v>36162</v>
      </c>
      <c r="F42" s="63">
        <f t="shared" si="0"/>
        <v>-4163.5599999999977</v>
      </c>
      <c r="G42" s="35"/>
      <c r="H42" s="35"/>
      <c r="I42" s="35"/>
      <c r="J42" s="35"/>
      <c r="K42" s="35"/>
      <c r="L42" s="35"/>
      <c r="M42" s="35"/>
      <c r="N42" s="35"/>
      <c r="O42" s="35"/>
    </row>
    <row r="43" spans="1:15" x14ac:dyDescent="0.25">
      <c r="A43" s="35"/>
      <c r="B43" s="35"/>
      <c r="C43" s="61">
        <f>IF(OR($D$6="",$D$7="",$D$8="",$G$7="",$G$8="",$K$7="",$K$8=""),"",IF(GEHALT_ALT_V2!O26="","in Pension seit",GEHALT_ALT_V2!O26))</f>
        <v>2043</v>
      </c>
      <c r="D43" s="62">
        <f>IF(Eingabe_unvollständig,"",IF(GEHALT_ALT_V2!P26="", TEXT(GEHALT_ALT_V2!$H$2,"MM/JJJJ"),GEHALT_ALT_V2!P26))</f>
        <v>40325.56</v>
      </c>
      <c r="E43" s="62">
        <f>IF(Eingabe_unvollständig,"",GEHALT_ALT_V2!Q26)</f>
        <v>36162</v>
      </c>
      <c r="F43" s="63">
        <f t="shared" si="0"/>
        <v>-4163.5599999999977</v>
      </c>
      <c r="G43" s="35"/>
      <c r="H43" s="35"/>
      <c r="I43" s="35"/>
      <c r="J43" s="35"/>
      <c r="K43" s="35"/>
      <c r="L43" s="35"/>
      <c r="M43" s="35"/>
      <c r="N43" s="35"/>
      <c r="O43" s="35"/>
    </row>
    <row r="44" spans="1:15" x14ac:dyDescent="0.25">
      <c r="A44" s="35"/>
      <c r="B44" s="35"/>
      <c r="C44" s="61">
        <f>IF(OR($D$6="",$D$7="",$D$8="",$G$7="",$G$8="",$K$7="",$K$8=""),"",IF(GEHALT_ALT_V2!O27="","in Pension seit",GEHALT_ALT_V2!O27))</f>
        <v>2044</v>
      </c>
      <c r="D44" s="62">
        <f>IF(Eingabe_unvollständig,"",IF(GEHALT_ALT_V2!P27="", TEXT(GEHALT_ALT_V2!$H$2,"MM/JJJJ"),GEHALT_ALT_V2!P27))</f>
        <v>40895.219999999979</v>
      </c>
      <c r="E44" s="62">
        <f>IF(Eingabe_unvollständig,"",GEHALT_ALT_V2!Q27)</f>
        <v>36162</v>
      </c>
      <c r="F44" s="63">
        <f t="shared" si="0"/>
        <v>-4733.2199999999793</v>
      </c>
      <c r="G44" s="35"/>
      <c r="H44" s="35"/>
      <c r="I44" s="35"/>
      <c r="J44" s="35"/>
      <c r="K44" s="35"/>
      <c r="L44" s="35"/>
      <c r="M44" s="35"/>
      <c r="N44" s="35"/>
      <c r="O44" s="35"/>
    </row>
    <row r="45" spans="1:15" x14ac:dyDescent="0.25">
      <c r="A45" s="35"/>
      <c r="B45" s="35"/>
      <c r="C45" s="61">
        <f>IF(OR($D$6="",$D$7="",$D$8="",$G$7="",$G$8="",$K$7="",$K$8=""),"",IF(GEHALT_ALT_V2!O28="","in Pension seit",GEHALT_ALT_V2!O28))</f>
        <v>2045</v>
      </c>
      <c r="D45" s="62">
        <f>IF(Eingabe_unvollständig,"",IF(GEHALT_ALT_V2!P28="", TEXT(GEHALT_ALT_V2!$H$2,"MM/JJJJ"),GEHALT_ALT_V2!P28))</f>
        <v>37487.284999999982</v>
      </c>
      <c r="E45" s="62">
        <f>IF(Eingabe_unvollständig,"",GEHALT_ALT_V2!Q28)</f>
        <v>33148.5</v>
      </c>
      <c r="F45" s="63">
        <f t="shared" si="0"/>
        <v>-4338.7849999999817</v>
      </c>
      <c r="G45" s="35"/>
      <c r="H45" s="35"/>
      <c r="I45" s="35"/>
      <c r="J45" s="35"/>
      <c r="K45" s="35"/>
      <c r="L45" s="35"/>
      <c r="M45" s="35"/>
      <c r="N45" s="35"/>
      <c r="O45" s="35"/>
    </row>
    <row r="46" spans="1:15" x14ac:dyDescent="0.25">
      <c r="A46" s="35"/>
      <c r="B46" s="35"/>
      <c r="C46" s="61" t="str">
        <f>IF(OR($D$6="",$D$7="",$D$8="",$G$7="",$G$8="",$K$7="",$K$8=""),"",IF(GEHALT_ALT_V2!O29="","in Pension seit",GEHALT_ALT_V2!O29))</f>
        <v>in Pension seit</v>
      </c>
      <c r="D46" s="62" t="str">
        <f>IF(Eingabe_unvollständig,"",IF(GEHALT_ALT_V2!P29="", TEXT(GEHALT_ALT_V2!$H$2,"MM/JJJJ"),GEHALT_ALT_V2!P29))</f>
        <v>12/2045</v>
      </c>
      <c r="E46" s="62" t="str">
        <f>IF(Eingabe_unvollständig,"",GEHALT_ALT_V2!Q29)</f>
        <v/>
      </c>
      <c r="F46" s="63" t="str">
        <f t="shared" si="0"/>
        <v/>
      </c>
      <c r="G46" s="35"/>
      <c r="H46" s="35"/>
      <c r="I46" s="35"/>
      <c r="J46" s="35"/>
      <c r="K46" s="35"/>
      <c r="L46" s="35"/>
      <c r="M46" s="35"/>
      <c r="N46" s="35"/>
      <c r="O46" s="35"/>
    </row>
    <row r="47" spans="1:15" x14ac:dyDescent="0.25">
      <c r="A47" s="35"/>
      <c r="B47" s="35"/>
      <c r="C47" s="61" t="str">
        <f>IF(OR($D$6="",$D$7="",$D$8="",$G$7="",$G$8="",$K$7="",$K$8=""),"",IF(GEHALT_ALT_V2!O30="","in Pension seit",GEHALT_ALT_V2!O30))</f>
        <v>in Pension seit</v>
      </c>
      <c r="D47" s="62" t="str">
        <f>IF(Eingabe_unvollständig,"",IF(GEHALT_ALT_V2!P30="", TEXT(GEHALT_ALT_V2!$H$2,"MM/JJJJ"),GEHALT_ALT_V2!P30))</f>
        <v>12/2045</v>
      </c>
      <c r="E47" s="62" t="str">
        <f>IF(Eingabe_unvollständig,"",GEHALT_ALT_V2!Q30)</f>
        <v/>
      </c>
      <c r="F47" s="63" t="str">
        <f t="shared" si="0"/>
        <v/>
      </c>
      <c r="G47" s="35"/>
      <c r="H47" s="35"/>
      <c r="I47" s="35"/>
      <c r="J47" s="35"/>
      <c r="K47" s="35"/>
      <c r="L47" s="35"/>
      <c r="M47" s="35"/>
      <c r="N47" s="35"/>
      <c r="O47" s="35"/>
    </row>
    <row r="48" spans="1:15" x14ac:dyDescent="0.25">
      <c r="A48" s="35"/>
      <c r="B48" s="35"/>
      <c r="C48" s="61" t="str">
        <f>IF(OR($D$6="",$D$7="",$D$8="",$G$7="",$G$8="",$K$7="",$K$8=""),"",IF(GEHALT_ALT_V2!O31="","in Pension seit",GEHALT_ALT_V2!O31))</f>
        <v>in Pension seit</v>
      </c>
      <c r="D48" s="62" t="str">
        <f>IF(Eingabe_unvollständig,"",IF(GEHALT_ALT_V2!P31="", TEXT(GEHALT_ALT_V2!$H$2,"MM/JJJJ"),GEHALT_ALT_V2!P31))</f>
        <v>12/2045</v>
      </c>
      <c r="E48" s="62" t="str">
        <f>IF(Eingabe_unvollständig,"",GEHALT_ALT_V2!Q31)</f>
        <v/>
      </c>
      <c r="F48" s="63" t="str">
        <f t="shared" si="0"/>
        <v/>
      </c>
      <c r="G48" s="35"/>
      <c r="H48" s="35"/>
      <c r="I48" s="35"/>
      <c r="J48" s="35"/>
      <c r="K48" s="35"/>
      <c r="L48" s="35"/>
      <c r="M48" s="35"/>
      <c r="N48" s="35"/>
      <c r="O48" s="35"/>
    </row>
    <row r="49" spans="1:15" x14ac:dyDescent="0.25">
      <c r="A49" s="35"/>
      <c r="B49" s="35"/>
      <c r="C49" s="61" t="str">
        <f>IF(OR($D$6="",$D$7="",$D$8="",$G$7="",$G$8="",$K$7="",$K$8=""),"",IF(GEHALT_ALT_V2!O32="","in Pension seit",GEHALT_ALT_V2!O32))</f>
        <v>in Pension seit</v>
      </c>
      <c r="D49" s="62" t="str">
        <f>IF(Eingabe_unvollständig,"",IF(GEHALT_ALT_V2!P32="", TEXT(GEHALT_ALT_V2!$H$2,"MM/JJJJ"),GEHALT_ALT_V2!P32))</f>
        <v>12/2045</v>
      </c>
      <c r="E49" s="62" t="str">
        <f>IF(Eingabe_unvollständig,"",GEHALT_ALT_V2!Q32)</f>
        <v/>
      </c>
      <c r="F49" s="63" t="str">
        <f t="shared" si="0"/>
        <v/>
      </c>
      <c r="G49" s="35"/>
      <c r="H49" s="35"/>
      <c r="I49" s="35"/>
      <c r="J49" s="35"/>
      <c r="K49" s="35"/>
      <c r="L49" s="35"/>
      <c r="M49" s="35"/>
      <c r="N49" s="35"/>
      <c r="O49" s="35"/>
    </row>
    <row r="50" spans="1:15" x14ac:dyDescent="0.25">
      <c r="A50" s="35"/>
      <c r="B50" s="35"/>
      <c r="C50" s="61" t="str">
        <f>IF(OR($D$6="",$D$7="",$D$8="",$G$7="",$G$8="",$K$7="",$K$8=""),"",IF(GEHALT_ALT_V2!O33="","in Pension seit",GEHALT_ALT_V2!O33))</f>
        <v>in Pension seit</v>
      </c>
      <c r="D50" s="62" t="str">
        <f>IF(Eingabe_unvollständig,"",IF(GEHALT_ALT_V2!P33="", TEXT(GEHALT_ALT_V2!$H$2,"MM/JJJJ"),GEHALT_ALT_V2!P33))</f>
        <v>12/2045</v>
      </c>
      <c r="E50" s="62" t="str">
        <f>IF(Eingabe_unvollständig,"",GEHALT_ALT_V2!Q33)</f>
        <v/>
      </c>
      <c r="F50" s="63" t="str">
        <f t="shared" si="0"/>
        <v/>
      </c>
      <c r="G50" s="35"/>
      <c r="H50" s="35"/>
      <c r="I50" s="35"/>
      <c r="J50" s="35"/>
      <c r="K50" s="35"/>
      <c r="L50" s="35"/>
      <c r="M50" s="35"/>
      <c r="N50" s="35"/>
      <c r="O50" s="35"/>
    </row>
    <row r="51" spans="1:15" x14ac:dyDescent="0.25">
      <c r="A51" s="35"/>
      <c r="B51" s="35"/>
      <c r="C51" s="61" t="str">
        <f>IF(OR($D$6="",$D$7="",$D$8="",$G$7="",$G$8="",$K$7="",$K$8=""),"",IF(GEHALT_ALT_V2!O34="","in Pension seit",GEHALT_ALT_V2!O34))</f>
        <v>in Pension seit</v>
      </c>
      <c r="D51" s="62" t="str">
        <f>IF(Eingabe_unvollständig,"",IF(GEHALT_ALT_V2!P34="", TEXT(GEHALT_ALT_V2!$H$2,"MM/JJJJ"),GEHALT_ALT_V2!P34))</f>
        <v>12/2045</v>
      </c>
      <c r="E51" s="62" t="str">
        <f>IF(Eingabe_unvollständig,"",GEHALT_ALT_V2!Q34)</f>
        <v/>
      </c>
      <c r="F51" s="63" t="str">
        <f t="shared" si="0"/>
        <v/>
      </c>
      <c r="G51" s="35"/>
      <c r="H51" s="35"/>
      <c r="I51" s="35"/>
      <c r="J51" s="35"/>
      <c r="K51" s="35"/>
      <c r="L51" s="35"/>
      <c r="M51" s="35"/>
      <c r="N51" s="35"/>
      <c r="O51" s="35"/>
    </row>
    <row r="52" spans="1:15" x14ac:dyDescent="0.25">
      <c r="A52" s="35"/>
      <c r="B52" s="35"/>
      <c r="C52" s="61" t="str">
        <f>IF(OR($D$6="",$D$7="",$D$8="",$G$7="",$G$8="",$K$7="",$K$8=""),"",IF(GEHALT_ALT_V2!O35="","in Pension seit",GEHALT_ALT_V2!O35))</f>
        <v>in Pension seit</v>
      </c>
      <c r="D52" s="62" t="str">
        <f>IF(Eingabe_unvollständig,"",IF(GEHALT_ALT_V2!P35="", TEXT(GEHALT_ALT_V2!$H$2,"MM/JJJJ"),GEHALT_ALT_V2!P35))</f>
        <v>12/2045</v>
      </c>
      <c r="E52" s="62" t="str">
        <f>IF(Eingabe_unvollständig,"",GEHALT_ALT_V2!Q35)</f>
        <v/>
      </c>
      <c r="F52" s="63" t="str">
        <f t="shared" si="0"/>
        <v/>
      </c>
      <c r="G52" s="35"/>
      <c r="H52" s="35"/>
      <c r="I52" s="35"/>
      <c r="J52" s="35"/>
      <c r="K52" s="35"/>
      <c r="L52" s="35"/>
      <c r="M52" s="35"/>
      <c r="N52" s="35"/>
      <c r="O52" s="35"/>
    </row>
    <row r="53" spans="1:15" x14ac:dyDescent="0.25">
      <c r="A53" s="35"/>
      <c r="B53" s="35"/>
      <c r="C53" s="61" t="str">
        <f>IF(OR($D$6="",$D$7="",$D$8="",$G$7="",$G$8="",$K$7="",$K$8=""),"",IF(GEHALT_ALT_V2!O36="","in Pension seit",GEHALT_ALT_V2!O36))</f>
        <v>in Pension seit</v>
      </c>
      <c r="D53" s="62" t="str">
        <f>IF(Eingabe_unvollständig,"",IF(GEHALT_ALT_V2!P36="", TEXT(GEHALT_ALT_V2!$H$2,"MM/JJJJ"),GEHALT_ALT_V2!P36))</f>
        <v>12/2045</v>
      </c>
      <c r="E53" s="62" t="str">
        <f>IF(Eingabe_unvollständig,"",GEHALT_ALT_V2!Q36)</f>
        <v/>
      </c>
      <c r="F53" s="63" t="str">
        <f t="shared" si="0"/>
        <v/>
      </c>
      <c r="G53" s="35"/>
      <c r="H53" s="35"/>
      <c r="I53" s="35"/>
      <c r="J53" s="35"/>
      <c r="K53" s="35"/>
      <c r="L53" s="35"/>
      <c r="M53" s="35"/>
      <c r="N53" s="35"/>
      <c r="O53" s="35"/>
    </row>
    <row r="54" spans="1:15" x14ac:dyDescent="0.25">
      <c r="A54" s="35"/>
      <c r="B54" s="35"/>
      <c r="C54" s="61" t="str">
        <f>IF(OR($D$6="",$D$7="",$D$8="",$G$7="",$G$8="",$K$7="",$K$8=""),"",IF(GEHALT_ALT_V2!O37="","in Pension seit",GEHALT_ALT_V2!O37))</f>
        <v>in Pension seit</v>
      </c>
      <c r="D54" s="62" t="str">
        <f>IF(Eingabe_unvollständig,"",IF(GEHALT_ALT_V2!P37="", TEXT(GEHALT_ALT_V2!$H$2,"MM/JJJJ"),GEHALT_ALT_V2!P37))</f>
        <v>12/2045</v>
      </c>
      <c r="E54" s="62" t="str">
        <f>IF(Eingabe_unvollständig,"",GEHALT_ALT_V2!Q37)</f>
        <v/>
      </c>
      <c r="F54" s="63" t="str">
        <f t="shared" ref="F54:F77" si="1">IF(OR(Eingabe_unvollständig,E54=""),"",E54-D54)</f>
        <v/>
      </c>
      <c r="G54" s="35"/>
      <c r="H54" s="35"/>
      <c r="I54" s="35"/>
      <c r="J54" s="35"/>
      <c r="K54" s="35"/>
      <c r="L54" s="35"/>
      <c r="M54" s="35"/>
      <c r="N54" s="35"/>
      <c r="O54" s="35"/>
    </row>
    <row r="55" spans="1:15" x14ac:dyDescent="0.25">
      <c r="A55" s="35"/>
      <c r="B55" s="35"/>
      <c r="C55" s="61" t="str">
        <f>IF(OR($D$6="",$D$7="",$D$8="",$G$7="",$G$8="",$K$7="",$K$8=""),"",IF(GEHALT_ALT_V2!O38="","in Pension seit",GEHALT_ALT_V2!O38))</f>
        <v>in Pension seit</v>
      </c>
      <c r="D55" s="62" t="str">
        <f>IF(Eingabe_unvollständig,"",IF(GEHALT_ALT_V2!P38="", TEXT(GEHALT_ALT_V2!$H$2,"MM/JJJJ"),GEHALT_ALT_V2!P38))</f>
        <v>12/2045</v>
      </c>
      <c r="E55" s="62" t="str">
        <f>IF(Eingabe_unvollständig,"",GEHALT_ALT_V2!Q38)</f>
        <v/>
      </c>
      <c r="F55" s="63" t="str">
        <f t="shared" si="1"/>
        <v/>
      </c>
      <c r="G55" s="35"/>
      <c r="H55" s="35"/>
      <c r="I55" s="35"/>
      <c r="J55" s="35"/>
      <c r="K55" s="35"/>
      <c r="L55" s="35"/>
      <c r="M55" s="35"/>
      <c r="N55" s="35"/>
      <c r="O55" s="35"/>
    </row>
    <row r="56" spans="1:15" x14ac:dyDescent="0.25">
      <c r="A56" s="35"/>
      <c r="B56" s="35"/>
      <c r="C56" s="61" t="str">
        <f>IF(OR($D$6="",$D$7="",$D$8="",$G$7="",$G$8="",$K$7="",$K$8=""),"",IF(GEHALT_ALT_V2!O39="","in Pension seit",GEHALT_ALT_V2!O39))</f>
        <v>in Pension seit</v>
      </c>
      <c r="D56" s="62" t="str">
        <f>IF(Eingabe_unvollständig,"",IF(GEHALT_ALT_V2!P39="", TEXT(GEHALT_ALT_V2!$H$2,"MM/JJJJ"),GEHALT_ALT_V2!P39))</f>
        <v>12/2045</v>
      </c>
      <c r="E56" s="62" t="str">
        <f>IF(Eingabe_unvollständig,"",GEHALT_ALT_V2!Q39)</f>
        <v/>
      </c>
      <c r="F56" s="63" t="str">
        <f t="shared" si="1"/>
        <v/>
      </c>
      <c r="G56" s="35"/>
      <c r="H56" s="35"/>
      <c r="I56" s="35"/>
      <c r="J56" s="35"/>
      <c r="K56" s="35"/>
      <c r="L56" s="35"/>
      <c r="M56" s="35"/>
      <c r="N56" s="35"/>
      <c r="O56" s="35"/>
    </row>
    <row r="57" spans="1:15" x14ac:dyDescent="0.25">
      <c r="A57" s="35"/>
      <c r="B57" s="35"/>
      <c r="C57" s="61" t="str">
        <f>IF(OR($D$6="",$D$7="",$D$8="",$G$7="",$G$8="",$K$7="",$K$8=""),"",IF(GEHALT_ALT_V2!O40="","in Pension seit",GEHALT_ALT_V2!O40))</f>
        <v>in Pension seit</v>
      </c>
      <c r="D57" s="62" t="str">
        <f>IF(Eingabe_unvollständig,"",IF(GEHALT_ALT_V2!P40="", TEXT(GEHALT_ALT_V2!$H$2,"MM/JJJJ"),GEHALT_ALT_V2!P40))</f>
        <v>12/2045</v>
      </c>
      <c r="E57" s="62" t="str">
        <f>IF(Eingabe_unvollständig,"",GEHALT_ALT_V2!Q40)</f>
        <v/>
      </c>
      <c r="F57" s="63" t="str">
        <f t="shared" si="1"/>
        <v/>
      </c>
      <c r="G57" s="35"/>
      <c r="H57" s="35"/>
      <c r="I57" s="35"/>
      <c r="J57" s="35"/>
      <c r="K57" s="35"/>
      <c r="L57" s="35"/>
      <c r="M57" s="35"/>
      <c r="N57" s="35"/>
      <c r="O57" s="35"/>
    </row>
    <row r="58" spans="1:15" x14ac:dyDescent="0.25">
      <c r="A58" s="35"/>
      <c r="B58" s="35"/>
      <c r="C58" s="61" t="str">
        <f>IF(OR($D$6="",$D$7="",$D$8="",$G$7="",$G$8="",$K$7="",$K$8=""),"",IF(GEHALT_ALT_V2!O41="","in Pension seit",GEHALT_ALT_V2!O41))</f>
        <v>in Pension seit</v>
      </c>
      <c r="D58" s="62" t="str">
        <f>IF(Eingabe_unvollständig,"",IF(GEHALT_ALT_V2!P41="", TEXT(GEHALT_ALT_V2!$H$2,"MM/JJJJ"),GEHALT_ALT_V2!P41))</f>
        <v>12/2045</v>
      </c>
      <c r="E58" s="62" t="str">
        <f>IF(Eingabe_unvollständig,"",GEHALT_ALT_V2!Q41)</f>
        <v/>
      </c>
      <c r="F58" s="63" t="str">
        <f t="shared" si="1"/>
        <v/>
      </c>
      <c r="G58" s="35"/>
      <c r="H58" s="35"/>
      <c r="I58" s="35"/>
      <c r="J58" s="35"/>
      <c r="K58" s="35"/>
      <c r="L58" s="35"/>
      <c r="M58" s="35"/>
      <c r="N58" s="35"/>
      <c r="O58" s="35"/>
    </row>
    <row r="59" spans="1:15" x14ac:dyDescent="0.25">
      <c r="A59" s="35"/>
      <c r="B59" s="35"/>
      <c r="C59" s="61" t="str">
        <f>IF(OR($D$6="",$D$7="",$D$8="",$G$7="",$G$8="",$K$7="",$K$8=""),"",IF(GEHALT_ALT_V2!O42="","in Pension seit",GEHALT_ALT_V2!O42))</f>
        <v>in Pension seit</v>
      </c>
      <c r="D59" s="62" t="str">
        <f>IF(Eingabe_unvollständig,"",IF(GEHALT_ALT_V2!P42="", TEXT(GEHALT_ALT_V2!$H$2,"MM/JJJJ"),GEHALT_ALT_V2!P42))</f>
        <v>12/2045</v>
      </c>
      <c r="E59" s="62" t="str">
        <f>IF(Eingabe_unvollständig,"",GEHALT_ALT_V2!Q42)</f>
        <v/>
      </c>
      <c r="F59" s="63" t="str">
        <f t="shared" si="1"/>
        <v/>
      </c>
      <c r="G59" s="35"/>
      <c r="H59" s="35"/>
      <c r="I59" s="35"/>
      <c r="J59" s="35"/>
      <c r="K59" s="35"/>
      <c r="L59" s="35"/>
      <c r="M59" s="35"/>
      <c r="N59" s="35"/>
      <c r="O59" s="35"/>
    </row>
    <row r="60" spans="1:15" x14ac:dyDescent="0.25">
      <c r="A60" s="35"/>
      <c r="B60" s="35"/>
      <c r="C60" s="61" t="str">
        <f>IF(OR($D$6="",$D$7="",$D$8="",$G$7="",$G$8="",$K$7="",$K$8=""),"",IF(GEHALT_ALT_V2!O43="","in Pension seit",GEHALT_ALT_V2!O43))</f>
        <v>in Pension seit</v>
      </c>
      <c r="D60" s="62" t="str">
        <f>IF(Eingabe_unvollständig,"",IF(GEHALT_ALT_V2!P43="", TEXT(GEHALT_ALT_V2!$H$2,"MM/JJJJ"),GEHALT_ALT_V2!P43))</f>
        <v>12/2045</v>
      </c>
      <c r="E60" s="62" t="str">
        <f>IF(Eingabe_unvollständig,"",GEHALT_ALT_V2!Q43)</f>
        <v/>
      </c>
      <c r="F60" s="63" t="str">
        <f t="shared" si="1"/>
        <v/>
      </c>
      <c r="G60" s="35"/>
      <c r="H60" s="35"/>
      <c r="I60" s="35"/>
      <c r="J60" s="35"/>
      <c r="K60" s="35"/>
      <c r="L60" s="35"/>
      <c r="M60" s="35"/>
      <c r="N60" s="35"/>
      <c r="O60" s="35"/>
    </row>
    <row r="61" spans="1:15" x14ac:dyDescent="0.25">
      <c r="A61" s="35"/>
      <c r="B61" s="35"/>
      <c r="C61" s="61" t="str">
        <f>IF(OR($D$6="",$D$7="",$D$8="",$G$7="",$G$8="",$K$7="",$K$8=""),"",IF(GEHALT_ALT_V2!O44="","in Pension seit",GEHALT_ALT_V2!O44))</f>
        <v>in Pension seit</v>
      </c>
      <c r="D61" s="62" t="str">
        <f>IF(Eingabe_unvollständig,"",IF(GEHALT_ALT_V2!P44="", TEXT(GEHALT_ALT_V2!$H$2,"MM/JJJJ"),GEHALT_ALT_V2!P44))</f>
        <v>12/2045</v>
      </c>
      <c r="E61" s="62" t="str">
        <f>IF(Eingabe_unvollständig,"",GEHALT_ALT_V2!Q44)</f>
        <v/>
      </c>
      <c r="F61" s="63" t="str">
        <f t="shared" si="1"/>
        <v/>
      </c>
      <c r="G61" s="35"/>
      <c r="H61" s="35"/>
      <c r="I61" s="35"/>
      <c r="J61" s="35"/>
      <c r="K61" s="35"/>
      <c r="L61" s="35"/>
      <c r="M61" s="35"/>
      <c r="N61" s="35"/>
      <c r="O61" s="35"/>
    </row>
    <row r="62" spans="1:15" x14ac:dyDescent="0.25">
      <c r="A62" s="35"/>
      <c r="B62" s="35"/>
      <c r="C62" s="61" t="str">
        <f>IF(OR($D$6="",$D$7="",$D$8="",$G$7="",$G$8="",$K$7="",$K$8=""),"",IF(GEHALT_ALT_V2!O45="","in Pension seit",GEHALT_ALT_V2!O45))</f>
        <v>in Pension seit</v>
      </c>
      <c r="D62" s="62" t="str">
        <f>IF(Eingabe_unvollständig,"",IF(GEHALT_ALT_V2!P45="", TEXT(GEHALT_ALT_V2!$H$2,"MM/JJJJ"),GEHALT_ALT_V2!P45))</f>
        <v>12/2045</v>
      </c>
      <c r="E62" s="62" t="str">
        <f>IF(Eingabe_unvollständig,"",GEHALT_ALT_V2!Q45)</f>
        <v/>
      </c>
      <c r="F62" s="63" t="str">
        <f t="shared" si="1"/>
        <v/>
      </c>
      <c r="G62" s="35"/>
      <c r="H62" s="35"/>
      <c r="I62" s="35"/>
      <c r="J62" s="35"/>
      <c r="K62" s="35"/>
      <c r="L62" s="35"/>
      <c r="M62" s="35"/>
      <c r="N62" s="35"/>
      <c r="O62" s="35"/>
    </row>
    <row r="63" spans="1:15" x14ac:dyDescent="0.25">
      <c r="A63" s="35"/>
      <c r="B63" s="35"/>
      <c r="C63" s="61" t="str">
        <f>IF(OR($D$6="",$D$7="",$D$8="",$G$7="",$G$8="",$K$7="",$K$8=""),"",IF(GEHALT_ALT_V2!O46="","in Pension seit",GEHALT_ALT_V2!O46))</f>
        <v>in Pension seit</v>
      </c>
      <c r="D63" s="62" t="str">
        <f>IF(Eingabe_unvollständig,"",IF(GEHALT_ALT_V2!P46="", TEXT(GEHALT_ALT_V2!$H$2,"MM/JJJJ"),GEHALT_ALT_V2!P46))</f>
        <v>12/2045</v>
      </c>
      <c r="E63" s="62" t="str">
        <f>IF(Eingabe_unvollständig,"",GEHALT_ALT_V2!Q46)</f>
        <v/>
      </c>
      <c r="F63" s="63" t="str">
        <f t="shared" si="1"/>
        <v/>
      </c>
      <c r="G63" s="35"/>
      <c r="H63" s="35"/>
      <c r="I63" s="35"/>
      <c r="J63" s="35"/>
      <c r="K63" s="35"/>
      <c r="L63" s="35"/>
      <c r="M63" s="35"/>
      <c r="N63" s="35"/>
      <c r="O63" s="35"/>
    </row>
    <row r="64" spans="1:15" x14ac:dyDescent="0.25">
      <c r="A64" s="35"/>
      <c r="B64" s="35"/>
      <c r="C64" s="61" t="str">
        <f>IF(OR($D$6="",$D$7="",$D$8="",$G$7="",$G$8="",$K$7="",$K$8=""),"",IF(GEHALT_ALT_V2!O47="","in Pension seit",GEHALT_ALT_V2!O47))</f>
        <v>in Pension seit</v>
      </c>
      <c r="D64" s="62" t="str">
        <f>IF(Eingabe_unvollständig,"",IF(GEHALT_ALT_V2!P47="", TEXT(GEHALT_ALT_V2!$H$2,"MM/JJJJ"),GEHALT_ALT_V2!P47))</f>
        <v>12/2045</v>
      </c>
      <c r="E64" s="62" t="str">
        <f>IF(Eingabe_unvollständig,"",GEHALT_ALT_V2!Q47)</f>
        <v/>
      </c>
      <c r="F64" s="63" t="str">
        <f t="shared" si="1"/>
        <v/>
      </c>
      <c r="G64" s="35"/>
      <c r="H64" s="35"/>
      <c r="I64" s="35"/>
      <c r="J64" s="35"/>
      <c r="K64" s="35"/>
      <c r="L64" s="35"/>
      <c r="M64" s="35"/>
      <c r="N64" s="35"/>
      <c r="O64" s="35"/>
    </row>
    <row r="65" spans="1:15" x14ac:dyDescent="0.25">
      <c r="A65" s="35"/>
      <c r="B65" s="35"/>
      <c r="C65" s="61" t="str">
        <f>IF(OR($D$6="",$D$7="",$D$8="",$G$7="",$G$8="",$K$7="",$K$8=""),"",IF(GEHALT_ALT_V2!O48="","in Pension seit",GEHALT_ALT_V2!O48))</f>
        <v>in Pension seit</v>
      </c>
      <c r="D65" s="62" t="str">
        <f>IF(Eingabe_unvollständig,"",IF(GEHALT_ALT_V2!P48="", TEXT(GEHALT_ALT_V2!$H$2,"MM/JJJJ"),GEHALT_ALT_V2!P48))</f>
        <v>12/2045</v>
      </c>
      <c r="E65" s="62" t="str">
        <f>IF(Eingabe_unvollständig,"",GEHALT_ALT_V2!Q48)</f>
        <v/>
      </c>
      <c r="F65" s="63" t="str">
        <f t="shared" si="1"/>
        <v/>
      </c>
      <c r="G65" s="35"/>
      <c r="H65" s="35"/>
      <c r="I65" s="35"/>
      <c r="J65" s="35"/>
      <c r="K65" s="35"/>
      <c r="L65" s="35"/>
      <c r="M65" s="35"/>
      <c r="N65" s="35"/>
      <c r="O65" s="35"/>
    </row>
    <row r="66" spans="1:15" x14ac:dyDescent="0.25">
      <c r="A66" s="35"/>
      <c r="B66" s="35"/>
      <c r="C66" s="61" t="str">
        <f>IF(OR($D$6="",$D$7="",$D$8="",$G$7="",$G$8="",$K$7="",$K$8=""),"",IF(GEHALT_ALT_V2!O49="","in Pension seit",GEHALT_ALT_V2!O49))</f>
        <v>in Pension seit</v>
      </c>
      <c r="D66" s="62" t="str">
        <f>IF(Eingabe_unvollständig,"",IF(GEHALT_ALT_V2!P49="", TEXT(GEHALT_ALT_V2!$H$2,"MM/JJJJ"),GEHALT_ALT_V2!P49))</f>
        <v>12/2045</v>
      </c>
      <c r="E66" s="62" t="str">
        <f>IF(Eingabe_unvollständig,"",GEHALT_ALT_V2!Q49)</f>
        <v/>
      </c>
      <c r="F66" s="63" t="str">
        <f t="shared" si="1"/>
        <v/>
      </c>
      <c r="G66" s="35"/>
      <c r="H66" s="35"/>
      <c r="I66" s="35"/>
      <c r="J66" s="35"/>
      <c r="K66" s="35"/>
      <c r="L66" s="35"/>
      <c r="M66" s="35"/>
      <c r="N66" s="35"/>
      <c r="O66" s="35"/>
    </row>
    <row r="67" spans="1:15" x14ac:dyDescent="0.25">
      <c r="A67" s="35"/>
      <c r="B67" s="35"/>
      <c r="C67" s="61" t="str">
        <f>IF(OR($D$6="",$D$7="",$D$8="",$G$7="",$G$8="",$K$7="",$K$8=""),"",IF(GEHALT_ALT_V2!O50="","in Pension seit",GEHALT_ALT_V2!O50))</f>
        <v>in Pension seit</v>
      </c>
      <c r="D67" s="62" t="str">
        <f>IF(Eingabe_unvollständig,"",IF(GEHALT_ALT_V2!P50="", TEXT(GEHALT_ALT_V2!$H$2,"MM/JJJJ"),GEHALT_ALT_V2!P50))</f>
        <v>12/2045</v>
      </c>
      <c r="E67" s="62" t="str">
        <f>IF(Eingabe_unvollständig,"",GEHALT_ALT_V2!Q50)</f>
        <v/>
      </c>
      <c r="F67" s="63" t="str">
        <f t="shared" si="1"/>
        <v/>
      </c>
      <c r="G67" s="35"/>
      <c r="H67" s="35"/>
      <c r="I67" s="35"/>
      <c r="J67" s="35"/>
      <c r="K67" s="35"/>
      <c r="L67" s="35"/>
      <c r="M67" s="35"/>
      <c r="N67" s="35"/>
      <c r="O67" s="35"/>
    </row>
    <row r="68" spans="1:15" x14ac:dyDescent="0.25">
      <c r="A68" s="35"/>
      <c r="B68" s="35"/>
      <c r="C68" s="61" t="str">
        <f>IF(OR($D$6="",$D$7="",$D$8="",$G$7="",$G$8="",$K$7="",$K$8=""),"",IF(GEHALT_ALT_V2!O51="","in Pension seit",GEHALT_ALT_V2!O51))</f>
        <v>in Pension seit</v>
      </c>
      <c r="D68" s="62" t="str">
        <f>IF(Eingabe_unvollständig,"",IF(GEHALT_ALT_V2!P51="", TEXT(GEHALT_ALT_V2!$H$2,"MM/JJJJ"),GEHALT_ALT_V2!P51))</f>
        <v>12/2045</v>
      </c>
      <c r="E68" s="62" t="str">
        <f>IF(Eingabe_unvollständig,"",GEHALT_ALT_V2!Q51)</f>
        <v/>
      </c>
      <c r="F68" s="63" t="str">
        <f t="shared" si="1"/>
        <v/>
      </c>
      <c r="G68" s="35"/>
      <c r="H68" s="35"/>
      <c r="I68" s="35"/>
      <c r="J68" s="35"/>
      <c r="K68" s="35"/>
      <c r="L68" s="35"/>
      <c r="M68" s="35"/>
      <c r="N68" s="35"/>
      <c r="O68" s="35"/>
    </row>
    <row r="69" spans="1:15" x14ac:dyDescent="0.25">
      <c r="A69" s="35"/>
      <c r="B69" s="35"/>
      <c r="C69" s="61" t="str">
        <f>IF(OR($D$6="",$D$7="",$D$8="",$G$7="",$G$8="",$K$7="",$K$8=""),"",IF(GEHALT_ALT_V2!O52="","in Pension seit",GEHALT_ALT_V2!O52))</f>
        <v>in Pension seit</v>
      </c>
      <c r="D69" s="62" t="str">
        <f>IF(Eingabe_unvollständig,"",IF(GEHALT_ALT_V2!P52="", TEXT(GEHALT_ALT_V2!$H$2,"MM/JJJJ"),GEHALT_ALT_V2!P52))</f>
        <v>12/2045</v>
      </c>
      <c r="E69" s="62" t="str">
        <f>IF(Eingabe_unvollständig,"",GEHALT_ALT_V2!Q52)</f>
        <v/>
      </c>
      <c r="F69" s="63" t="str">
        <f t="shared" si="1"/>
        <v/>
      </c>
      <c r="G69" s="35"/>
      <c r="H69" s="35"/>
      <c r="I69" s="35"/>
      <c r="J69" s="35"/>
      <c r="K69" s="35"/>
      <c r="L69" s="35"/>
      <c r="M69" s="35"/>
      <c r="N69" s="35"/>
      <c r="O69" s="35"/>
    </row>
    <row r="70" spans="1:15" x14ac:dyDescent="0.25">
      <c r="A70" s="35"/>
      <c r="B70" s="35"/>
      <c r="C70" s="61" t="str">
        <f>IF(OR($D$6="",$D$7="",$D$8="",$G$7="",$G$8="",$K$7="",$K$8=""),"",IF(GEHALT_ALT_V2!O53="","in Pension seit",GEHALT_ALT_V2!O53))</f>
        <v>in Pension seit</v>
      </c>
      <c r="D70" s="62" t="str">
        <f>IF(Eingabe_unvollständig,"",IF(GEHALT_ALT_V2!P53="", TEXT(GEHALT_ALT_V2!$H$2,"MM/JJJJ"),GEHALT_ALT_V2!P53))</f>
        <v>12/2045</v>
      </c>
      <c r="E70" s="62" t="str">
        <f>IF(Eingabe_unvollständig,"",GEHALT_ALT_V2!Q53)</f>
        <v/>
      </c>
      <c r="F70" s="63" t="str">
        <f t="shared" si="1"/>
        <v/>
      </c>
      <c r="G70" s="35"/>
      <c r="H70" s="35"/>
      <c r="I70" s="35"/>
      <c r="J70" s="35"/>
      <c r="K70" s="35"/>
      <c r="L70" s="35"/>
      <c r="M70" s="35"/>
      <c r="N70" s="35"/>
      <c r="O70" s="35"/>
    </row>
    <row r="71" spans="1:15" x14ac:dyDescent="0.25">
      <c r="A71" s="35"/>
      <c r="B71" s="35"/>
      <c r="C71" s="61" t="str">
        <f>IF(OR($D$6="",$D$7="",$D$8="",$G$7="",$G$8="",$K$7="",$K$8=""),"",IF(GEHALT_ALT_V2!O54="","in Pension seit",GEHALT_ALT_V2!O54))</f>
        <v>in Pension seit</v>
      </c>
      <c r="D71" s="62" t="str">
        <f>IF(Eingabe_unvollständig,"",IF(GEHALT_ALT_V2!P54="", TEXT(GEHALT_ALT_V2!$H$2,"MM/JJJJ"),GEHALT_ALT_V2!P54))</f>
        <v>12/2045</v>
      </c>
      <c r="E71" s="62" t="str">
        <f>IF(Eingabe_unvollständig,"",GEHALT_ALT_V2!Q54)</f>
        <v/>
      </c>
      <c r="F71" s="63" t="str">
        <f t="shared" si="1"/>
        <v/>
      </c>
      <c r="G71" s="35"/>
      <c r="H71" s="35"/>
      <c r="I71" s="35"/>
      <c r="J71" s="35"/>
      <c r="K71" s="35"/>
      <c r="L71" s="35"/>
      <c r="M71" s="35"/>
      <c r="N71" s="35"/>
      <c r="O71" s="35"/>
    </row>
    <row r="72" spans="1:15" x14ac:dyDescent="0.25">
      <c r="A72" s="35"/>
      <c r="B72" s="35"/>
      <c r="C72" s="61" t="str">
        <f>IF(OR($D$6="",$D$7="",$D$8="",$G$7="",$G$8="",$K$7="",$K$8=""),"",IF(GEHALT_ALT_V2!O55="","in Pension seit",GEHALT_ALT_V2!O55))</f>
        <v>in Pension seit</v>
      </c>
      <c r="D72" s="62" t="str">
        <f>IF(Eingabe_unvollständig,"",IF(GEHALT_ALT_V2!P55="", TEXT(GEHALT_ALT_V2!$H$2,"MM/JJJJ"),GEHALT_ALT_V2!P55))</f>
        <v>12/2045</v>
      </c>
      <c r="E72" s="62" t="str">
        <f>IF(Eingabe_unvollständig,"",GEHALT_ALT_V2!Q55)</f>
        <v/>
      </c>
      <c r="F72" s="63" t="str">
        <f t="shared" si="1"/>
        <v/>
      </c>
      <c r="G72" s="35"/>
      <c r="H72" s="35"/>
      <c r="I72" s="35"/>
      <c r="J72" s="35"/>
      <c r="K72" s="35"/>
      <c r="L72" s="35"/>
      <c r="M72" s="35"/>
      <c r="N72" s="35"/>
      <c r="O72" s="35"/>
    </row>
    <row r="73" spans="1:15" x14ac:dyDescent="0.25">
      <c r="A73" s="35"/>
      <c r="B73" s="35"/>
      <c r="C73" s="61" t="str">
        <f>IF(OR($D$6="",$D$7="",$D$8="",$G$7="",$G$8="",$K$7="",$K$8=""),"",IF(GEHALT_ALT_V2!O56="","in Pension seit",GEHALT_ALT_V2!O56))</f>
        <v>in Pension seit</v>
      </c>
      <c r="D73" s="62" t="str">
        <f>IF(Eingabe_unvollständig,"",IF(GEHALT_ALT_V2!P56="", TEXT(GEHALT_ALT_V2!$H$2,"MM/JJJJ"),GEHALT_ALT_V2!P56))</f>
        <v>12/2045</v>
      </c>
      <c r="E73" s="62" t="str">
        <f>IF(Eingabe_unvollständig,"",GEHALT_ALT_V2!Q56)</f>
        <v/>
      </c>
      <c r="F73" s="63" t="str">
        <f t="shared" si="1"/>
        <v/>
      </c>
      <c r="G73" s="35"/>
      <c r="H73" s="35"/>
      <c r="I73" s="35"/>
      <c r="J73" s="35"/>
      <c r="K73" s="35"/>
      <c r="L73" s="35"/>
      <c r="M73" s="35"/>
      <c r="N73" s="35"/>
      <c r="O73" s="35"/>
    </row>
    <row r="74" spans="1:15" x14ac:dyDescent="0.25">
      <c r="A74" s="35"/>
      <c r="B74" s="35"/>
      <c r="C74" s="61" t="str">
        <f>IF(OR($D$6="",$D$7="",$D$8="",$G$7="",$G$8="",$K$7="",$K$8=""),"",IF(GEHALT_ALT_V2!O57="","in Pension seit",GEHALT_ALT_V2!O57))</f>
        <v>in Pension seit</v>
      </c>
      <c r="D74" s="62" t="str">
        <f>IF(Eingabe_unvollständig,"",IF(GEHALT_ALT_V2!P57="", TEXT(GEHALT_ALT_V2!$H$2,"MM/JJJJ"),GEHALT_ALT_V2!P57))</f>
        <v>12/2045</v>
      </c>
      <c r="E74" s="62" t="str">
        <f>IF(Eingabe_unvollständig,"",GEHALT_ALT_V2!Q57)</f>
        <v/>
      </c>
      <c r="F74" s="63" t="str">
        <f t="shared" si="1"/>
        <v/>
      </c>
      <c r="G74" s="35"/>
      <c r="H74" s="35"/>
      <c r="I74" s="35"/>
      <c r="J74" s="35"/>
      <c r="K74" s="35"/>
      <c r="L74" s="35"/>
      <c r="M74" s="35"/>
      <c r="N74" s="35"/>
      <c r="O74" s="35"/>
    </row>
    <row r="75" spans="1:15" x14ac:dyDescent="0.25">
      <c r="A75" s="35"/>
      <c r="B75" s="35"/>
      <c r="C75" s="61" t="str">
        <f>IF(OR($D$6="",$D$7="",$D$8="",$G$7="",$G$8="",$K$7="",$K$8=""),"",IF(GEHALT_ALT_V2!O58="","in Pension seit",GEHALT_ALT_V2!O58))</f>
        <v>in Pension seit</v>
      </c>
      <c r="D75" s="62" t="str">
        <f>IF(Eingabe_unvollständig,"",IF(GEHALT_ALT_V2!P58="", TEXT(GEHALT_ALT_V2!$H$2,"MM/JJJJ"),GEHALT_ALT_V2!P58))</f>
        <v>12/2045</v>
      </c>
      <c r="E75" s="62" t="str">
        <f>IF(Eingabe_unvollständig,"",GEHALT_ALT_V2!Q58)</f>
        <v/>
      </c>
      <c r="F75" s="63" t="str">
        <f t="shared" si="1"/>
        <v/>
      </c>
      <c r="G75" s="35"/>
      <c r="H75" s="35"/>
      <c r="I75" s="35"/>
      <c r="J75" s="35"/>
      <c r="K75" s="35"/>
      <c r="L75" s="35"/>
      <c r="M75" s="35"/>
      <c r="N75" s="35"/>
      <c r="O75" s="35"/>
    </row>
    <row r="76" spans="1:15" x14ac:dyDescent="0.25">
      <c r="A76" s="35"/>
      <c r="B76" s="35"/>
      <c r="C76" s="61" t="str">
        <f>IF(OR($D$6="",$D$7="",$D$8="",$G$7="",$G$8="",$K$7="",$K$8=""),"",IF(GEHALT_ALT_V2!O59="","in Pension seit",GEHALT_ALT_V2!O59))</f>
        <v>in Pension seit</v>
      </c>
      <c r="D76" s="62" t="str">
        <f>IF(Eingabe_unvollständig,"",IF(GEHALT_ALT_V2!P59="", TEXT(GEHALT_ALT_V2!$H$2,"MM/JJJJ"),GEHALT_ALT_V2!P59))</f>
        <v>12/2045</v>
      </c>
      <c r="E76" s="62" t="str">
        <f>IF(Eingabe_unvollständig,"",GEHALT_ALT_V2!Q59)</f>
        <v/>
      </c>
      <c r="F76" s="63" t="str">
        <f t="shared" si="1"/>
        <v/>
      </c>
      <c r="G76" s="35"/>
      <c r="H76" s="35"/>
      <c r="I76" s="35"/>
      <c r="J76" s="35"/>
      <c r="K76" s="35"/>
      <c r="L76" s="35"/>
      <c r="M76" s="35"/>
      <c r="N76" s="35"/>
      <c r="O76" s="35"/>
    </row>
    <row r="77" spans="1:15" x14ac:dyDescent="0.25">
      <c r="A77" s="35"/>
      <c r="B77" s="35"/>
      <c r="C77" s="61" t="str">
        <f>IF(OR($D$6="",$D$7="",$D$8="",$G$7="",$G$8="",$K$7="",$K$8=""),"",IF(GEHALT_ALT_V2!O60="","in Pension seit",GEHALT_ALT_V2!O60))</f>
        <v>in Pension seit</v>
      </c>
      <c r="D77" s="62" t="str">
        <f>IF(Eingabe_unvollständig,"",IF(GEHALT_ALT_V2!P60="", TEXT(GEHALT_ALT_V2!$H$2,"MM/JJJJ"),GEHALT_ALT_V2!P60))</f>
        <v>12/2045</v>
      </c>
      <c r="E77" s="62" t="str">
        <f>IF(Eingabe_unvollständig,"",GEHALT_ALT_V2!Q60)</f>
        <v/>
      </c>
      <c r="F77" s="63" t="str">
        <f t="shared" si="1"/>
        <v/>
      </c>
      <c r="G77" s="35"/>
      <c r="H77" s="35"/>
      <c r="I77" s="35"/>
      <c r="J77" s="35"/>
      <c r="K77" s="35"/>
      <c r="L77" s="35"/>
      <c r="M77" s="35"/>
      <c r="N77" s="35"/>
      <c r="O77" s="35"/>
    </row>
    <row r="78" spans="1:15" ht="15.75" thickBot="1" x14ac:dyDescent="0.3">
      <c r="A78" s="35"/>
      <c r="B78" s="35"/>
      <c r="C78" s="53"/>
      <c r="D78" s="54"/>
      <c r="E78" s="54"/>
      <c r="F78" s="55"/>
      <c r="G78" s="35"/>
      <c r="H78" s="35"/>
      <c r="I78" s="35"/>
      <c r="J78" s="35"/>
      <c r="K78" s="35"/>
      <c r="L78" s="35"/>
      <c r="M78" s="35"/>
      <c r="N78" s="35"/>
      <c r="O78" s="35"/>
    </row>
    <row r="79" spans="1:1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</sheetData>
  <sheetProtection password="CDC6" sheet="1" objects="1" scenarios="1"/>
  <protectedRanges>
    <protectedRange sqref="K7:M8" name="Schema Neu" securityDescriptor="O:WDG:WDD:(A;;CC;;;WD)"/>
    <protectedRange sqref="G7:H8" name="Schema Alt" securityDescriptor="O:WDG:WDD:(A;;CC;;;WD)"/>
    <protectedRange sqref="D6:D7" name="Datum" securityDescriptor="O:WDG:WDD:(A;;CC;;;WD)"/>
  </protectedRanges>
  <customSheetViews>
    <customSheetView guid="{6BE9321B-338C-4D6D-B77F-213D6F808709}" showPageBreaks="1" showGridLines="0" fitToPage="1" printArea="1">
      <selection activeCell="N20" sqref="N20"/>
      <pageMargins left="0.70866141732283472" right="0.70866141732283472" top="0.78740157480314965" bottom="0.78740157480314965" header="0.31496062992125984" footer="0.31496062992125984"/>
      <pageSetup paperSize="9" scale="55" fitToHeight="0" orientation="portrait" r:id="rId1"/>
    </customSheetView>
  </customSheetViews>
  <mergeCells count="11">
    <mergeCell ref="C2:L3"/>
    <mergeCell ref="C20:F20"/>
    <mergeCell ref="J13:L13"/>
    <mergeCell ref="J14:L14"/>
    <mergeCell ref="F14:H14"/>
    <mergeCell ref="F6:G6"/>
    <mergeCell ref="J6:K6"/>
    <mergeCell ref="F13:H13"/>
    <mergeCell ref="C8:C9"/>
    <mergeCell ref="D8:D9"/>
    <mergeCell ref="C11:D12"/>
  </mergeCells>
  <conditionalFormatting sqref="F14">
    <cfRule type="expression" dxfId="2" priority="4">
      <formula>$J$14&gt;$F$14</formula>
    </cfRule>
  </conditionalFormatting>
  <conditionalFormatting sqref="J14">
    <cfRule type="expression" dxfId="1" priority="5">
      <formula>$J$14&lt;$F$14</formula>
    </cfRule>
  </conditionalFormatting>
  <dataValidations xWindow="299" yWindow="328" count="3">
    <dataValidation type="date" operator="greaterThan" allowBlank="1" showErrorMessage="1" errorTitle="Fehler" error="Geben Sie bitte ein gültiges Geburtsdatum nach dem 01.01.1951 an._x000a_" promptTitle="Geburtsdatum" prompt="Geben Sie hier bitte Ihr Geburtsdatum ein" sqref="D6" xr:uid="{00000000-0002-0000-0000-000000000000}">
      <formula1>DATE(1951,1,1)</formula1>
    </dataValidation>
    <dataValidation type="decimal" allowBlank="1" showInputMessage="1" showErrorMessage="1" sqref="G9:G10" xr:uid="{00000000-0002-0000-0000-000001000000}">
      <formula1>0</formula1>
      <formula2>5000</formula2>
    </dataValidation>
    <dataValidation type="date" operator="greaterThan" allowBlank="1" showInputMessage="1" showErrorMessage="1" sqref="D10" xr:uid="{00000000-0002-0000-0000-000002000000}">
      <formula1>D6</formula1>
    </dataValidation>
  </dataValidations>
  <pageMargins left="0.70866141732283472" right="0.70866141732283472" top="0.78740157480314965" bottom="0.78740157480314965" header="0.31496062992125984" footer="0.31496062992125984"/>
  <pageSetup paperSize="9" scale="55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4</xdr:col>
                    <xdr:colOff>314325</xdr:colOff>
                    <xdr:row>9</xdr:row>
                    <xdr:rowOff>161925</xdr:rowOff>
                  </from>
                  <to>
                    <xdr:col>4</xdr:col>
                    <xdr:colOff>1162050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3119323-B79E-40F2-A977-AE1863143911}">
            <xm:f>NOT(Alt_Gehalt!$E$4)</xm:f>
            <x14:dxf>
              <font>
                <color theme="0"/>
              </font>
            </x14:dxf>
          </x14:cfRule>
          <xm:sqref>G11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299" yWindow="328" count="9">
        <x14:dataValidation type="list" showInputMessage="1" showErrorMessage="1" errorTitle="Stichtag ungültig" error="Geben Sie bitte einen gültigen Stichtag an." xr:uid="{00000000-0002-0000-0000-000003000000}">
          <x14:formula1>
            <xm:f>Tabelle5!$H$2:$H$26</xm:f>
          </x14:formula1>
          <xm:sqref>D7</xm:sqref>
        </x14:dataValidation>
        <x14:dataValidation type="list" allowBlank="1" showInputMessage="1" showErrorMessage="1" xr:uid="{00000000-0002-0000-0000-000004000000}">
          <x14:formula1>
            <xm:f>Gehaltstabelle_alt!$H$5:$H$30</xm:f>
          </x14:formula1>
          <xm:sqref>H7</xm:sqref>
        </x14:dataValidation>
        <x14:dataValidation type="list" allowBlank="1" showInputMessage="1" showErrorMessage="1" xr:uid="{00000000-0002-0000-0000-000005000000}">
          <x14:formula1>
            <xm:f>Gehaltstabelle_alt!$I$3:$R$3</xm:f>
          </x14:formula1>
          <xm:sqref>H8</xm:sqref>
        </x14:dataValidation>
        <x14:dataValidation type="list" showInputMessage="1" showErrorMessage="1" xr:uid="{00000000-0002-0000-0000-000006000000}">
          <x14:formula1>
            <xm:f>Gehaltstabelle_neu!$B$2:$AA$2</xm:f>
          </x14:formula1>
          <xm:sqref>K8</xm:sqref>
        </x14:dataValidation>
        <x14:dataValidation type="list" showInputMessage="1" showErrorMessage="1" xr:uid="{00000000-0002-0000-0000-000007000000}">
          <x14:formula1>
            <xm:f>Gehaltstabelle_alt!$H$5:$H$30</xm:f>
          </x14:formula1>
          <xm:sqref>G7</xm:sqref>
        </x14:dataValidation>
        <x14:dataValidation type="list" showInputMessage="1" showErrorMessage="1" xr:uid="{00000000-0002-0000-0000-000008000000}">
          <x14:formula1>
            <xm:f>Gehaltstabelle_alt!$I$3:$R$3</xm:f>
          </x14:formula1>
          <xm:sqref>G8</xm:sqref>
        </x14:dataValidation>
        <x14:dataValidation type="list" showInputMessage="1" showErrorMessage="1" xr:uid="{00000000-0002-0000-0000-000009000000}">
          <x14:formula1>
            <xm:f>Tabelle5!$G$2:$G$8</xm:f>
          </x14:formula1>
          <xm:sqref>D8</xm:sqref>
        </x14:dataValidation>
        <x14:dataValidation type="date" operator="greaterThanOrEqual" showInputMessage="1" showErrorMessage="1" xr:uid="{00000000-0002-0000-0000-00000A000000}">
          <x14:formula1>
            <xm:f>IF(GEHALT_NEU_V2!F4,D7,D6)</xm:f>
          </x14:formula1>
          <xm:sqref>G11</xm:sqref>
        </x14:dataValidation>
        <x14:dataValidation type="list" showInputMessage="1" showErrorMessage="1" xr:uid="{00000000-0002-0000-0000-00000B000000}">
          <x14:formula1>
            <xm:f>Gehaltstabelle_neu!A3:A14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A1:R266"/>
  <sheetViews>
    <sheetView workbookViewId="0">
      <selection activeCell="D8" sqref="D8:D9"/>
    </sheetView>
  </sheetViews>
  <sheetFormatPr baseColWidth="10" defaultRowHeight="15" x14ac:dyDescent="0.25"/>
  <cols>
    <col min="1" max="1" width="14.140625" customWidth="1"/>
    <col min="2" max="2" width="11.28515625" bestFit="1" customWidth="1"/>
    <col min="3" max="3" width="28.42578125" bestFit="1" customWidth="1"/>
    <col min="4" max="4" width="22.140625" bestFit="1" customWidth="1"/>
    <col min="5" max="5" width="28.5703125" bestFit="1" customWidth="1"/>
    <col min="6" max="6" width="23.7109375" bestFit="1" customWidth="1"/>
    <col min="7" max="7" width="42.5703125" bestFit="1" customWidth="1"/>
  </cols>
  <sheetData>
    <row r="1" spans="1:18" x14ac:dyDescent="0.25">
      <c r="D1" t="s">
        <v>2</v>
      </c>
      <c r="E1" s="18">
        <f>Gehaltsrechner!$D$6</f>
        <v>29529</v>
      </c>
      <c r="G1" t="s">
        <v>42</v>
      </c>
    </row>
    <row r="2" spans="1:18" x14ac:dyDescent="0.25">
      <c r="D2" t="s">
        <v>4</v>
      </c>
      <c r="E2" s="18" t="e">
        <f>Gehaltsrechner!#REF!</f>
        <v>#REF!</v>
      </c>
      <c r="G2" t="s">
        <v>7</v>
      </c>
      <c r="H2">
        <f>Gehaltsrechner!G7</f>
        <v>4</v>
      </c>
    </row>
    <row r="3" spans="1:18" x14ac:dyDescent="0.25">
      <c r="D3" t="s">
        <v>3</v>
      </c>
      <c r="E3" s="18">
        <f>Gehaltsrechner!$D$7</f>
        <v>44562</v>
      </c>
      <c r="G3" t="s">
        <v>33</v>
      </c>
      <c r="H3" t="str">
        <f>Gehaltsrechner!G8</f>
        <v>c</v>
      </c>
    </row>
    <row r="4" spans="1:18" x14ac:dyDescent="0.25">
      <c r="D4" t="s">
        <v>36</v>
      </c>
      <c r="E4" t="b">
        <f>GEHALT_ALT_V2!G4</f>
        <v>0</v>
      </c>
    </row>
    <row r="5" spans="1:18" x14ac:dyDescent="0.25">
      <c r="D5" t="s">
        <v>50</v>
      </c>
      <c r="E5" s="18">
        <f>Gehaltsrechner!G11</f>
        <v>44562</v>
      </c>
    </row>
    <row r="6" spans="1:18" x14ac:dyDescent="0.25">
      <c r="D6" t="s">
        <v>66</v>
      </c>
      <c r="E6" s="18">
        <f>Gehaltsrechner!D8</f>
        <v>45292</v>
      </c>
    </row>
    <row r="8" spans="1:18" x14ac:dyDescent="0.25">
      <c r="A8" t="s">
        <v>5</v>
      </c>
      <c r="B8" t="s">
        <v>11</v>
      </c>
      <c r="C8" t="s">
        <v>38</v>
      </c>
      <c r="D8" t="s">
        <v>34</v>
      </c>
      <c r="E8" t="s">
        <v>65</v>
      </c>
      <c r="F8" t="s">
        <v>39</v>
      </c>
      <c r="G8" t="s">
        <v>64</v>
      </c>
      <c r="H8" t="s">
        <v>35</v>
      </c>
      <c r="I8" t="s">
        <v>67</v>
      </c>
      <c r="J8" t="s">
        <v>40</v>
      </c>
      <c r="K8" t="s">
        <v>41</v>
      </c>
    </row>
    <row r="9" spans="1:18" x14ac:dyDescent="0.25">
      <c r="A9">
        <f>IF(AND(MONTH(E3)=12,DAY(E3)&gt;1),YEAR(E3)+1,YEAR(E3))</f>
        <v>2022</v>
      </c>
      <c r="B9">
        <f>IF(A9="","",IF(A9&lt;YEAR($E$6),-1,IF(AND(A9=YEAR($E$6),MONTH($E$6)=1),0,IF(AND(A9=YEAR($E$6),MONTH($E$6)=7),-1,B8+1))))</f>
        <v>-1</v>
      </c>
      <c r="C9" t="str">
        <f>IF(B9="","",H3)</f>
        <v>c</v>
      </c>
      <c r="D9">
        <f>H2+IF(H2=MAX(Gehaltstabelle_alt!$H$5:$H$34),0,IF(AND(E4,YEAR(E5)+1=A9),IF(H2+2=MAX(Gehaltstabelle_alt!$H$5:$H$34),MAX(Gehaltstabelle_alt!$H$5:$H$34),0),0))</f>
        <v>4</v>
      </c>
      <c r="E9">
        <f>IF(MONTH($E$6)=1,D9,IF(D10="",IF(A9="","",IF(D9=MAX(Gehaltstabelle_alt!$H$5:$H$34),Alt_Gehalt!D9,IF(MOD(B9+1,2)=0,IF(ISNA(VLOOKUP(D9+1+2*Dienstprüfung_1Jahr,Gehaltstabelle_alt!$A$14:$A$24,1,FALSE)),MIN(D9+1+2*Dienstprüfung_1Jahr,MAX(Gehaltstabelle_alt!$H$5:$H$34)),IF(ISNA(VLOOKUP(D9+2+2*Dienstprüfung_1Jahr,Gehaltstabelle_alt!$A$14:$A$24,1,FALSE)),MIN(D9+2+2*Dienstprüfung_1Jahr,MAX(Gehaltstabelle_alt!$H$5:$H$34)),IF(ISNA(VLOOKUP(D9+3+2*Dienstprüfung_1Jahr,Gehaltstabelle_alt!$A$14:$A$24,1,FALSE)),MIN(D9+3+2*Dienstprüfung_1Jahr,MAX(Gehaltstabelle_alt!$H$5:$H$34)),D9))),IF(Dienstprüfung_1Jahr,IF(ISNA(VLOOKUP(D9+2,Gehaltstabelle_alt!$A$14:$A$24,1,FALSE)),MIN(D9+2,MAX(Gehaltstabelle_alt!$H$5:$H$34)),IF(ISNA(VLOOKUP(D9+3,Gehaltstabelle_alt!$A$14:$A$24,1,FALSE)),MIN(D9+3,MAX(Gehaltstabelle_alt!$H$5:$H$34)),IF(ISNA(VLOOKUP(D9+4,Gehaltstabelle_alt!$A$14:$A$24,1,FALSE)),MIN(D9+4,MAX(Gehaltstabelle_alt!$H$5:$H$34)),MAX(Gehaltstabelle_alt!$H$5:$H$34)))),D9)))),D10))</f>
        <v>4</v>
      </c>
      <c r="F9">
        <f>IF(D9="","",HLOOKUP(C9,Gehaltstabelle_alt!$I$3:$R$34,Alt_Gehalt!D9+2,FALSE))</f>
        <v>1881.95</v>
      </c>
      <c r="G9">
        <f>IF(E9="","",HLOOKUP(C9,Gehaltstabelle_alt!$I$3:$R$34,Alt_Gehalt!E9+2,FALSE))</f>
        <v>1881.95</v>
      </c>
      <c r="H9">
        <f>IF(F9="",0,IF(F9&lt;=Gehaltstabelle_alt!$B$2,Gehaltstabelle_alt!$E$2,IF(F9&lt;=Gehaltstabelle_alt!$B$3,Gehaltstabelle_alt!$E$3,IF(F9&lt;=Gehaltstabelle_alt!$B$4,Gehaltstabelle_alt!$E$4,IF(F9&lt;=Gehaltstabelle_alt!$B$5,Gehaltstabelle_alt!$E$5,IF(F9&lt;=Gehaltstabelle_alt!$B$6,Gehaltstabelle_alt!$E$6,Gehaltstabelle_alt!$E$7)))))+IF(F9="","",IF(AND(D9&gt;Gehaltstabelle_alt!$C$10,C9="a"),Gehaltstabelle_alt!$E$11,Gehaltstabelle_alt!$E$10))+Gehaltsrechner!$G$10)+IF(Dienstprüfung_akt,(HLOOKUP(C9,Gehaltstabelle_alt!$I$3:$R$34,Dienstprüfer_akt_Stufe+2,FALSE)-HLOOKUP(C9,Gehaltstabelle_alt!$I$3:$R$34,D9+2,FALSE))*Anteil_Dienstprüfung,0)</f>
        <v>358</v>
      </c>
      <c r="I9">
        <f>IF(G9="",0,IF(G9&lt;=Gehaltstabelle_alt!$B$2,Gehaltstabelle_alt!$E$2,IF(G9&lt;=Gehaltstabelle_alt!$B$3,Gehaltstabelle_alt!$E$3,IF(G9&lt;=Gehaltstabelle_alt!$B$4,Gehaltstabelle_alt!$E$4,IF(G9&lt;=Gehaltstabelle_alt!$B$5,Gehaltstabelle_alt!$E$5,IF(G9&lt;=Gehaltstabelle_alt!$B$6,Gehaltstabelle_alt!$E$6,Gehaltstabelle_alt!$E$7)))))+IF(G9="","",IF(AND(D9&gt;Gehaltstabelle_alt!$C$10,C9="a"),Gehaltstabelle_alt!$E$11,Gehaltstabelle_alt!$E$10))+Gehaltsrechner!$G$10)+IF(Dienstprüfung_akt,(HLOOKUP(C9,Gehaltstabelle_alt!$I$3:$R$34,Dienstprüfer_akt_Stufe+2,FALSE)-HLOOKUP(C9,Gehaltstabelle_alt!$I$3:$R$34,D9+2,FALSE))*Anteil_Dienstprüfung,0)</f>
        <v>358</v>
      </c>
      <c r="J9">
        <f>IF(H9="","",Gehaltsrechner!$G$9)</f>
        <v>137.29</v>
      </c>
      <c r="K9" s="19">
        <f>IF(A9&lt;Pensionsjahr,(F9+H9)*(12-MONTH($E$3)+1+2*(12-MONTH($E$3)+1)/12)+(12-MONTH($E$3)+1)*J9,IF(A9=Pensionsjahr,IF(MONTH($E$1)&lt;MONTH($E$3),0,(F9+H9)*(MONTH($E$1)-MONTH($E$3)+1+2*(MONTH($E$1)-MONTH($E$3)+1)/12)+(MONTH($E$1)-MONTH($E$3)+1)*J9),""))</f>
        <v>33006.78</v>
      </c>
      <c r="M9" s="19"/>
    </row>
    <row r="10" spans="1:18" x14ac:dyDescent="0.25">
      <c r="A10">
        <f>IF(YEAR($E$1)+70&lt;=A9,"",A9+1)</f>
        <v>2023</v>
      </c>
      <c r="B10">
        <f t="shared" ref="B10:B73" si="0">IF(A10="","",IF(A10&lt;YEAR($E$6),-1,IF(AND(A10=YEAR($E$6),MONTH($E$6)=1),0,IF(AND(A10=YEAR($E$6),MONTH($E$6)=7),-1,B9+1))))</f>
        <v>-1</v>
      </c>
      <c r="C10" t="str">
        <f>IF(B10="","",C9)</f>
        <v>c</v>
      </c>
      <c r="D10">
        <f>IF(A10="","",IF(D9=MAX(Gehaltstabelle_alt!$H$5:$H$34),Alt_Gehalt!D9,IF(MOD(B10,2)=0,IF(ISNA(VLOOKUP(D9+1+2*Dienstprüfung_1Jahr,Gehaltstabelle_alt!$A$14:$A$24,1,FALSE)),MIN(D9+1+2*Dienstprüfung_1Jahr,MAX(Gehaltstabelle_alt!$H$5:$H$34)),IF(ISNA(VLOOKUP(D9+2+2*Dienstprüfung_1Jahr,Gehaltstabelle_alt!$A$14:$A$24,1,FALSE)),MIN(D9+2+2*Dienstprüfung_1Jahr,MAX(Gehaltstabelle_alt!$H$5:$H$34)),IF(ISNA(VLOOKUP(D9+3+2*Dienstprüfung_1Jahr,Gehaltstabelle_alt!$A$14:$A$24,1,FALSE)),MIN(D9+3+2*Dienstprüfung_1Jahr,MAX(Gehaltstabelle_alt!$H$5:$H$34)),D9))),IF(Dienstprüfung_1Jahr,IF(ISNA(VLOOKUP(D9+2,Gehaltstabelle_alt!$A$14:$A$24,1,FALSE)),MIN(D9+2,MAX(Gehaltstabelle_alt!$H$5:$H$34)),IF(ISNA(VLOOKUP(D9+3,Gehaltstabelle_alt!$A$14:$A$24,1,FALSE)),MIN(D9+3,MAX(Gehaltstabelle_alt!$H$5:$H$34)),IF(ISNA(VLOOKUP(D9+4,Gehaltstabelle_alt!$A$14:$A$24,1,FALSE)),MIN(D9+4,MAX(Gehaltstabelle_alt!$H$5:$H$34)),MAX(Gehaltstabelle_alt!$H$5:$H$34)))),D9))))</f>
        <v>4</v>
      </c>
      <c r="E10">
        <f>IF(MONTH($E$6)=1,D10,IF(D11="",IF(A10="","",IF(D10=MAX(Gehaltstabelle_alt!$H$5:$H$34),Alt_Gehalt!D10,IF(MOD(B10+1,2)=0,IF(ISNA(VLOOKUP(D10+1+2*Dienstprüfung_1Jahr,Gehaltstabelle_alt!$A$14:$A$24,1,FALSE)),MIN(D10+1+2*Dienstprüfung_1Jahr,MAX(Gehaltstabelle_alt!$H$5:$H$34)),IF(ISNA(VLOOKUP(D10+2+2*Dienstprüfung_1Jahr,Gehaltstabelle_alt!$A$14:$A$24,1,FALSE)),MIN(D10+2+2*Dienstprüfung_1Jahr,MAX(Gehaltstabelle_alt!$H$5:$H$34)),IF(ISNA(VLOOKUP(D10+3+2*Dienstprüfung_1Jahr,Gehaltstabelle_alt!$A$14:$A$24,1,FALSE)),MIN(D10+3+2*Dienstprüfung_1Jahr,MAX(Gehaltstabelle_alt!$H$5:$H$34)),D10))),IF(Dienstprüfung_1Jahr,IF(ISNA(VLOOKUP(D10+2,Gehaltstabelle_alt!$A$14:$A$24,1,FALSE)),MIN(D10+2,MAX(Gehaltstabelle_alt!$H$5:$H$34)),IF(ISNA(VLOOKUP(D10+3,Gehaltstabelle_alt!$A$14:$A$24,1,FALSE)),MIN(D10+3,MAX(Gehaltstabelle_alt!$H$5:$H$34)),IF(ISNA(VLOOKUP(D10+4,Gehaltstabelle_alt!$A$14:$A$24,1,FALSE)),MIN(D10+4,MAX(Gehaltstabelle_alt!$H$5:$H$34)),MAX(Gehaltstabelle_alt!$H$5:$H$34)))),D10)))),D11))</f>
        <v>4</v>
      </c>
      <c r="F10">
        <f>IF(D10="","",HLOOKUP(C10,Gehaltstabelle_alt!$I$3:$R$34,Alt_Gehalt!D10+2,FALSE))</f>
        <v>1881.95</v>
      </c>
      <c r="G10">
        <f>IF(E10="","",HLOOKUP(C10,Gehaltstabelle_alt!$I$3:$R$34,Alt_Gehalt!E10+2,FALSE))</f>
        <v>1881.95</v>
      </c>
      <c r="H10">
        <f>IF(F10="",0,IF(F10&lt;=Gehaltstabelle_alt!$B$2,Gehaltstabelle_alt!$E$2,IF(F10&lt;=Gehaltstabelle_alt!$B$3,Gehaltstabelle_alt!$E$3,IF(F10&lt;=Gehaltstabelle_alt!$B$4,Gehaltstabelle_alt!$E$4,IF(F10&lt;=Gehaltstabelle_alt!$B$5,Gehaltstabelle_alt!$E$5,IF(F10&lt;=Gehaltstabelle_alt!$B$6,Gehaltstabelle_alt!$E$6,Gehaltstabelle_alt!$E$7)))))+IF(F10="","",IF(AND(D10&gt;Gehaltstabelle_alt!$C$10,C10="a"),Gehaltstabelle_alt!$E$11,Gehaltstabelle_alt!$E$10))+Gehaltsrechner!$G$10)+IF(Dienstprüfung_akt,(HLOOKUP(C10,Gehaltstabelle_alt!$I$3:$R$34,Dienstprüfer_akt_Stufe+2,FALSE)-HLOOKUP(C10,Gehaltstabelle_alt!$I$3:$R$34,D10+2,FALSE))*Anteil_Dienstprüfung,0)</f>
        <v>358</v>
      </c>
      <c r="I10">
        <f>IF(G10="",0,IF(G10&lt;=Gehaltstabelle_alt!$B$2,Gehaltstabelle_alt!$E$2,IF(G10&lt;=Gehaltstabelle_alt!$B$3,Gehaltstabelle_alt!$E$3,IF(G10&lt;=Gehaltstabelle_alt!$B$4,Gehaltstabelle_alt!$E$4,IF(G10&lt;=Gehaltstabelle_alt!$B$5,Gehaltstabelle_alt!$E$5,IF(G10&lt;=Gehaltstabelle_alt!$B$6,Gehaltstabelle_alt!$E$6,Gehaltstabelle_alt!$E$7)))))+IF(G10="","",IF(AND(D10&gt;Gehaltstabelle_alt!$C$10,C10="a"),Gehaltstabelle_alt!$E$11,Gehaltstabelle_alt!$E$10))+Gehaltsrechner!$G$10)+IF(Dienstprüfung_akt,(HLOOKUP(C10,Gehaltstabelle_alt!$I$3:$R$34,Dienstprüfer_akt_Stufe+2,FALSE)-HLOOKUP(C10,Gehaltstabelle_alt!$I$3:$R$34,D10+2,FALSE))*Anteil_Dienstprüfung,0)</f>
        <v>358</v>
      </c>
      <c r="J10">
        <f>IF(H10="","",Gehaltsrechner!$G$9)</f>
        <v>137.29</v>
      </c>
      <c r="K10" s="19">
        <f t="shared" ref="K10:K33" si="1">IF(A10&lt;Pensionsjahr,(F10+H10)*(14)+12*J10,IF(A10=Pensionsjahr,(F10+H10)*(MONTH($E$1)+2*(MONTH($E$1))/12)+(MONTH($E$1))*J10,""))</f>
        <v>33006.78</v>
      </c>
      <c r="M10" s="19"/>
      <c r="R10" s="19"/>
    </row>
    <row r="11" spans="1:18" x14ac:dyDescent="0.25">
      <c r="A11">
        <f t="shared" ref="A11:A74" si="2">IF(YEAR($E$1)+70&lt;=A10,"",A10+1)</f>
        <v>2024</v>
      </c>
      <c r="B11">
        <f t="shared" si="0"/>
        <v>0</v>
      </c>
      <c r="C11" t="str">
        <f t="shared" ref="C11:C74" si="3">IF(B11="","",C10)</f>
        <v>c</v>
      </c>
      <c r="D11">
        <f>IF(A11="","",IF(D10=MAX(Gehaltstabelle_alt!$H$5:$H$34),Alt_Gehalt!D10,IF(MOD(B11,2)=0,IF(ISNA(VLOOKUP(D10+1+2*Dienstprüfung_1Jahr,Gehaltstabelle_alt!$A$14:$A$24,1,FALSE)),MIN(D10+1+2*Dienstprüfung_1Jahr,MAX(Gehaltstabelle_alt!$H$5:$H$34)),IF(ISNA(VLOOKUP(D10+2+2*Dienstprüfung_1Jahr,Gehaltstabelle_alt!$A$14:$A$24,1,FALSE)),MIN(D10+2+2*Dienstprüfung_1Jahr,MAX(Gehaltstabelle_alt!$H$5:$H$34)),IF(ISNA(VLOOKUP(D10+3+2*Dienstprüfung_1Jahr,Gehaltstabelle_alt!$A$14:$A$24,1,FALSE)),MIN(D10+3+2*Dienstprüfung_1Jahr,MAX(Gehaltstabelle_alt!$H$5:$H$34)),D10))),IF(Dienstprüfung_1Jahr,IF(ISNA(VLOOKUP(D10+2,Gehaltstabelle_alt!$A$14:$A$24,1,FALSE)),MIN(D10+2,MAX(Gehaltstabelle_alt!$H$5:$H$34)),IF(ISNA(VLOOKUP(D10+3,Gehaltstabelle_alt!$A$14:$A$24,1,FALSE)),MIN(D10+3,MAX(Gehaltstabelle_alt!$H$5:$H$34)),IF(ISNA(VLOOKUP(D10+4,Gehaltstabelle_alt!$A$14:$A$24,1,FALSE)),MIN(D10+4,MAX(Gehaltstabelle_alt!$H$5:$H$34)),MAX(Gehaltstabelle_alt!$H$5:$H$34)))),D10))))</f>
        <v>6</v>
      </c>
      <c r="E11">
        <f>IF(MONTH($E$6)=1,D11,IF(D12="",IF(A11="","",IF(D11=MAX(Gehaltstabelle_alt!$H$5:$H$34),Alt_Gehalt!D11,IF(MOD(B11+1,2)=0,IF(ISNA(VLOOKUP(D11+1+2*Dienstprüfung_1Jahr,Gehaltstabelle_alt!$A$14:$A$24,1,FALSE)),MIN(D11+1+2*Dienstprüfung_1Jahr,MAX(Gehaltstabelle_alt!$H$5:$H$34)),IF(ISNA(VLOOKUP(D11+2+2*Dienstprüfung_1Jahr,Gehaltstabelle_alt!$A$14:$A$24,1,FALSE)),MIN(D11+2+2*Dienstprüfung_1Jahr,MAX(Gehaltstabelle_alt!$H$5:$H$34)),IF(ISNA(VLOOKUP(D11+3+2*Dienstprüfung_1Jahr,Gehaltstabelle_alt!$A$14:$A$24,1,FALSE)),MIN(D11+3+2*Dienstprüfung_1Jahr,MAX(Gehaltstabelle_alt!$H$5:$H$34)),D11))),IF(Dienstprüfung_1Jahr,IF(ISNA(VLOOKUP(D11+2,Gehaltstabelle_alt!$A$14:$A$24,1,FALSE)),MIN(D11+2,MAX(Gehaltstabelle_alt!$H$5:$H$34)),IF(ISNA(VLOOKUP(D11+3,Gehaltstabelle_alt!$A$14:$A$24,1,FALSE)),MIN(D11+3,MAX(Gehaltstabelle_alt!$H$5:$H$34)),IF(ISNA(VLOOKUP(D11+4,Gehaltstabelle_alt!$A$14:$A$24,1,FALSE)),MIN(D11+4,MAX(Gehaltstabelle_alt!$H$5:$H$34)),MAX(Gehaltstabelle_alt!$H$5:$H$34)))),D11)))),D12))</f>
        <v>6</v>
      </c>
      <c r="F11">
        <f>IF(D11="","",HLOOKUP(C11,Gehaltstabelle_alt!$I$3:$R$34,Alt_Gehalt!D11+2,FALSE))</f>
        <v>1951.24</v>
      </c>
      <c r="G11">
        <f>IF(E11="","",HLOOKUP(C11,Gehaltstabelle_alt!$I$3:$R$34,Alt_Gehalt!E11+2,FALSE))</f>
        <v>1951.24</v>
      </c>
      <c r="H11">
        <f>IF(F11="",0,IF(F11&lt;=Gehaltstabelle_alt!$B$2,Gehaltstabelle_alt!$E$2,IF(F11&lt;=Gehaltstabelle_alt!$B$3,Gehaltstabelle_alt!$E$3,IF(F11&lt;=Gehaltstabelle_alt!$B$4,Gehaltstabelle_alt!$E$4,IF(F11&lt;=Gehaltstabelle_alt!$B$5,Gehaltstabelle_alt!$E$5,IF(F11&lt;=Gehaltstabelle_alt!$B$6,Gehaltstabelle_alt!$E$6,Gehaltstabelle_alt!$E$7)))))+IF(F11="","",IF(AND(D11&gt;Gehaltstabelle_alt!$C$10,C11="a"),Gehaltstabelle_alt!$E$11,Gehaltstabelle_alt!$E$10))+Gehaltsrechner!$G$10)+IF(Dienstprüfung_akt,(HLOOKUP(C11,Gehaltstabelle_alt!$I$3:$R$34,Dienstprüfer_akt_Stufe+2,FALSE)-HLOOKUP(C11,Gehaltstabelle_alt!$I$3:$R$34,D11+2,FALSE))*Anteil_Dienstprüfung,0)</f>
        <v>358</v>
      </c>
      <c r="I11">
        <f>IF(G11="",0,IF(G11&lt;=Gehaltstabelle_alt!$B$2,Gehaltstabelle_alt!$E$2,IF(G11&lt;=Gehaltstabelle_alt!$B$3,Gehaltstabelle_alt!$E$3,IF(G11&lt;=Gehaltstabelle_alt!$B$4,Gehaltstabelle_alt!$E$4,IF(G11&lt;=Gehaltstabelle_alt!$B$5,Gehaltstabelle_alt!$E$5,IF(G11&lt;=Gehaltstabelle_alt!$B$6,Gehaltstabelle_alt!$E$6,Gehaltstabelle_alt!$E$7)))))+IF(G11="","",IF(AND(D11&gt;Gehaltstabelle_alt!$C$10,C11="a"),Gehaltstabelle_alt!$E$11,Gehaltstabelle_alt!$E$10))+Gehaltsrechner!$G$10)+IF(Dienstprüfung_akt,(HLOOKUP(C11,Gehaltstabelle_alt!$I$3:$R$34,Dienstprüfer_akt_Stufe+2,FALSE)-HLOOKUP(C11,Gehaltstabelle_alt!$I$3:$R$34,D11+2,FALSE))*Anteil_Dienstprüfung,0)</f>
        <v>358</v>
      </c>
      <c r="J11">
        <f>IF(H11="","",Gehaltsrechner!$G$9)</f>
        <v>137.29</v>
      </c>
      <c r="K11" s="19">
        <f t="shared" si="1"/>
        <v>33976.839999999997</v>
      </c>
      <c r="M11" s="19"/>
    </row>
    <row r="12" spans="1:18" x14ac:dyDescent="0.25">
      <c r="A12">
        <f t="shared" si="2"/>
        <v>2025</v>
      </c>
      <c r="B12">
        <f t="shared" si="0"/>
        <v>1</v>
      </c>
      <c r="C12" t="str">
        <f t="shared" si="3"/>
        <v>c</v>
      </c>
      <c r="D12">
        <f>IF(A12="","",IF(D11=MAX(Gehaltstabelle_alt!$H$5:$H$34),Alt_Gehalt!D11,IF(MOD(B12,2)=0,IF(ISNA(VLOOKUP(D11+1+2*Dienstprüfung_1Jahr,Gehaltstabelle_alt!$A$14:$A$24,1,FALSE)),MIN(D11+1+2*Dienstprüfung_1Jahr,MAX(Gehaltstabelle_alt!$H$5:$H$34)),IF(ISNA(VLOOKUP(D11+2+2*Dienstprüfung_1Jahr,Gehaltstabelle_alt!$A$14:$A$24,1,FALSE)),MIN(D11+2+2*Dienstprüfung_1Jahr,MAX(Gehaltstabelle_alt!$H$5:$H$34)),IF(ISNA(VLOOKUP(D11+3+2*Dienstprüfung_1Jahr,Gehaltstabelle_alt!$A$14:$A$24,1,FALSE)),MIN(D11+3+2*Dienstprüfung_1Jahr,MAX(Gehaltstabelle_alt!$H$5:$H$34)),D11))),IF(Dienstprüfung_1Jahr,IF(ISNA(VLOOKUP(D11+2,Gehaltstabelle_alt!$A$14:$A$24,1,FALSE)),MIN(D11+2,MAX(Gehaltstabelle_alt!$H$5:$H$34)),IF(ISNA(VLOOKUP(D11+3,Gehaltstabelle_alt!$A$14:$A$24,1,FALSE)),MIN(D11+3,MAX(Gehaltstabelle_alt!$H$5:$H$34)),IF(ISNA(VLOOKUP(D11+4,Gehaltstabelle_alt!$A$14:$A$24,1,FALSE)),MIN(D11+4,MAX(Gehaltstabelle_alt!$H$5:$H$34)),MAX(Gehaltstabelle_alt!$H$5:$H$34)))),D11))))</f>
        <v>6</v>
      </c>
      <c r="E12">
        <f>IF(MONTH($E$6)=1,D12,IF(D13="",IF(A12="","",IF(D12=MAX(Gehaltstabelle_alt!$H$5:$H$34),Alt_Gehalt!D12,IF(MOD(B12+1,2)=0,IF(ISNA(VLOOKUP(D12+1+2*Dienstprüfung_1Jahr,Gehaltstabelle_alt!$A$14:$A$24,1,FALSE)),MIN(D12+1+2*Dienstprüfung_1Jahr,MAX(Gehaltstabelle_alt!$H$5:$H$34)),IF(ISNA(VLOOKUP(D12+2+2*Dienstprüfung_1Jahr,Gehaltstabelle_alt!$A$14:$A$24,1,FALSE)),MIN(D12+2+2*Dienstprüfung_1Jahr,MAX(Gehaltstabelle_alt!$H$5:$H$34)),IF(ISNA(VLOOKUP(D12+3+2*Dienstprüfung_1Jahr,Gehaltstabelle_alt!$A$14:$A$24,1,FALSE)),MIN(D12+3+2*Dienstprüfung_1Jahr,MAX(Gehaltstabelle_alt!$H$5:$H$34)),D12))),IF(Dienstprüfung_1Jahr,IF(ISNA(VLOOKUP(D12+2,Gehaltstabelle_alt!$A$14:$A$24,1,FALSE)),MIN(D12+2,MAX(Gehaltstabelle_alt!$H$5:$H$34)),IF(ISNA(VLOOKUP(D12+3,Gehaltstabelle_alt!$A$14:$A$24,1,FALSE)),MIN(D12+3,MAX(Gehaltstabelle_alt!$H$5:$H$34)),IF(ISNA(VLOOKUP(D12+4,Gehaltstabelle_alt!$A$14:$A$24,1,FALSE)),MIN(D12+4,MAX(Gehaltstabelle_alt!$H$5:$H$34)),MAX(Gehaltstabelle_alt!$H$5:$H$34)))),D12)))),D13))</f>
        <v>6</v>
      </c>
      <c r="F12">
        <f>IF(D12="","",HLOOKUP(C12,Gehaltstabelle_alt!$I$3:$R$34,Alt_Gehalt!D12+2,FALSE))</f>
        <v>1951.24</v>
      </c>
      <c r="G12">
        <f>IF(E12="","",HLOOKUP(C12,Gehaltstabelle_alt!$I$3:$R$34,Alt_Gehalt!E12+2,FALSE))</f>
        <v>1951.24</v>
      </c>
      <c r="H12">
        <f>IF(F12="",0,IF(F12&lt;=Gehaltstabelle_alt!$B$2,Gehaltstabelle_alt!$E$2,IF(F12&lt;=Gehaltstabelle_alt!$B$3,Gehaltstabelle_alt!$E$3,IF(F12&lt;=Gehaltstabelle_alt!$B$4,Gehaltstabelle_alt!$E$4,IF(F12&lt;=Gehaltstabelle_alt!$B$5,Gehaltstabelle_alt!$E$5,IF(F12&lt;=Gehaltstabelle_alt!$B$6,Gehaltstabelle_alt!$E$6,Gehaltstabelle_alt!$E$7)))))+IF(F12="","",IF(AND(D12&gt;Gehaltstabelle_alt!$C$10,C12="a"),Gehaltstabelle_alt!$E$11,Gehaltstabelle_alt!$E$10))+Gehaltsrechner!$G$10)+IF(Dienstprüfung_akt,(HLOOKUP(C12,Gehaltstabelle_alt!$I$3:$R$34,Dienstprüfer_akt_Stufe+2,FALSE)-HLOOKUP(C12,Gehaltstabelle_alt!$I$3:$R$34,D12+2,FALSE))*Anteil_Dienstprüfung,0)</f>
        <v>358</v>
      </c>
      <c r="I12">
        <f>IF(G12="",0,IF(G12&lt;=Gehaltstabelle_alt!$B$2,Gehaltstabelle_alt!$E$2,IF(G12&lt;=Gehaltstabelle_alt!$B$3,Gehaltstabelle_alt!$E$3,IF(G12&lt;=Gehaltstabelle_alt!$B$4,Gehaltstabelle_alt!$E$4,IF(G12&lt;=Gehaltstabelle_alt!$B$5,Gehaltstabelle_alt!$E$5,IF(G12&lt;=Gehaltstabelle_alt!$B$6,Gehaltstabelle_alt!$E$6,Gehaltstabelle_alt!$E$7)))))+IF(G12="","",IF(AND(D12&gt;Gehaltstabelle_alt!$C$10,C12="a"),Gehaltstabelle_alt!$E$11,Gehaltstabelle_alt!$E$10))+Gehaltsrechner!$G$10)+IF(Dienstprüfung_akt,(HLOOKUP(C12,Gehaltstabelle_alt!$I$3:$R$34,Dienstprüfer_akt_Stufe+2,FALSE)-HLOOKUP(C12,Gehaltstabelle_alt!$I$3:$R$34,D12+2,FALSE))*Anteil_Dienstprüfung,0)</f>
        <v>358</v>
      </c>
      <c r="J12">
        <f>IF(H12="","",Gehaltsrechner!$G$9)</f>
        <v>137.29</v>
      </c>
      <c r="K12" s="19">
        <f t="shared" si="1"/>
        <v>33976.839999999997</v>
      </c>
      <c r="M12" s="19"/>
    </row>
    <row r="13" spans="1:18" x14ac:dyDescent="0.25">
      <c r="A13">
        <f t="shared" si="2"/>
        <v>2026</v>
      </c>
      <c r="B13">
        <f t="shared" si="0"/>
        <v>2</v>
      </c>
      <c r="C13" t="str">
        <f t="shared" si="3"/>
        <v>c</v>
      </c>
      <c r="D13">
        <f>IF(A13="","",IF(D12=MAX(Gehaltstabelle_alt!$H$5:$H$34),Alt_Gehalt!D12,IF(MOD(B13,2)=0,IF(ISNA(VLOOKUP(D12+1+2*Dienstprüfung_1Jahr,Gehaltstabelle_alt!$A$14:$A$24,1,FALSE)),MIN(D12+1+2*Dienstprüfung_1Jahr,MAX(Gehaltstabelle_alt!$H$5:$H$34)),IF(ISNA(VLOOKUP(D12+2+2*Dienstprüfung_1Jahr,Gehaltstabelle_alt!$A$14:$A$24,1,FALSE)),MIN(D12+2+2*Dienstprüfung_1Jahr,MAX(Gehaltstabelle_alt!$H$5:$H$34)),IF(ISNA(VLOOKUP(D12+3+2*Dienstprüfung_1Jahr,Gehaltstabelle_alt!$A$14:$A$24,1,FALSE)),MIN(D12+3+2*Dienstprüfung_1Jahr,MAX(Gehaltstabelle_alt!$H$5:$H$34)),D12))),IF(Dienstprüfung_1Jahr,IF(ISNA(VLOOKUP(D12+2,Gehaltstabelle_alt!$A$14:$A$24,1,FALSE)),MIN(D12+2,MAX(Gehaltstabelle_alt!$H$5:$H$34)),IF(ISNA(VLOOKUP(D12+3,Gehaltstabelle_alt!$A$14:$A$24,1,FALSE)),MIN(D12+3,MAX(Gehaltstabelle_alt!$H$5:$H$34)),IF(ISNA(VLOOKUP(D12+4,Gehaltstabelle_alt!$A$14:$A$24,1,FALSE)),MIN(D12+4,MAX(Gehaltstabelle_alt!$H$5:$H$34)),MAX(Gehaltstabelle_alt!$H$5:$H$34)))),D12))))</f>
        <v>7</v>
      </c>
      <c r="E13">
        <f>IF(MONTH($E$6)=1,D13,IF(D14="",IF(A13="","",IF(D13=MAX(Gehaltstabelle_alt!$H$5:$H$34),Alt_Gehalt!D13,IF(MOD(B13+1,2)=0,IF(ISNA(VLOOKUP(D13+1+2*Dienstprüfung_1Jahr,Gehaltstabelle_alt!$A$14:$A$24,1,FALSE)),MIN(D13+1+2*Dienstprüfung_1Jahr,MAX(Gehaltstabelle_alt!$H$5:$H$34)),IF(ISNA(VLOOKUP(D13+2+2*Dienstprüfung_1Jahr,Gehaltstabelle_alt!$A$14:$A$24,1,FALSE)),MIN(D13+2+2*Dienstprüfung_1Jahr,MAX(Gehaltstabelle_alt!$H$5:$H$34)),IF(ISNA(VLOOKUP(D13+3+2*Dienstprüfung_1Jahr,Gehaltstabelle_alt!$A$14:$A$24,1,FALSE)),MIN(D13+3+2*Dienstprüfung_1Jahr,MAX(Gehaltstabelle_alt!$H$5:$H$34)),D13))),IF(Dienstprüfung_1Jahr,IF(ISNA(VLOOKUP(D13+2,Gehaltstabelle_alt!$A$14:$A$24,1,FALSE)),MIN(D13+2,MAX(Gehaltstabelle_alt!$H$5:$H$34)),IF(ISNA(VLOOKUP(D13+3,Gehaltstabelle_alt!$A$14:$A$24,1,FALSE)),MIN(D13+3,MAX(Gehaltstabelle_alt!$H$5:$H$34)),IF(ISNA(VLOOKUP(D13+4,Gehaltstabelle_alt!$A$14:$A$24,1,FALSE)),MIN(D13+4,MAX(Gehaltstabelle_alt!$H$5:$H$34)),MAX(Gehaltstabelle_alt!$H$5:$H$34)))),D13)))),D14))</f>
        <v>7</v>
      </c>
      <c r="F13">
        <f>IF(D13="","",HLOOKUP(C13,Gehaltstabelle_alt!$I$3:$R$34,Alt_Gehalt!D13+2,FALSE))</f>
        <v>1985.99</v>
      </c>
      <c r="G13">
        <f>IF(E13="","",HLOOKUP(C13,Gehaltstabelle_alt!$I$3:$R$34,Alt_Gehalt!E13+2,FALSE))</f>
        <v>1985.99</v>
      </c>
      <c r="H13">
        <f>IF(F13="",0,IF(F13&lt;=Gehaltstabelle_alt!$B$2,Gehaltstabelle_alt!$E$2,IF(F13&lt;=Gehaltstabelle_alt!$B$3,Gehaltstabelle_alt!$E$3,IF(F13&lt;=Gehaltstabelle_alt!$B$4,Gehaltstabelle_alt!$E$4,IF(F13&lt;=Gehaltstabelle_alt!$B$5,Gehaltstabelle_alt!$E$5,IF(F13&lt;=Gehaltstabelle_alt!$B$6,Gehaltstabelle_alt!$E$6,Gehaltstabelle_alt!$E$7)))))+IF(F13="","",IF(AND(D13&gt;Gehaltstabelle_alt!$C$10,C13="a"),Gehaltstabelle_alt!$E$11,Gehaltstabelle_alt!$E$10))+Gehaltsrechner!$G$10)+IF(Dienstprüfung_akt,(HLOOKUP(C13,Gehaltstabelle_alt!$I$3:$R$34,Dienstprüfer_akt_Stufe+2,FALSE)-HLOOKUP(C13,Gehaltstabelle_alt!$I$3:$R$34,D13+2,FALSE))*Anteil_Dienstprüfung,0)</f>
        <v>358</v>
      </c>
      <c r="I13">
        <f>IF(G13="",0,IF(G13&lt;=Gehaltstabelle_alt!$B$2,Gehaltstabelle_alt!$E$2,IF(G13&lt;=Gehaltstabelle_alt!$B$3,Gehaltstabelle_alt!$E$3,IF(G13&lt;=Gehaltstabelle_alt!$B$4,Gehaltstabelle_alt!$E$4,IF(G13&lt;=Gehaltstabelle_alt!$B$5,Gehaltstabelle_alt!$E$5,IF(G13&lt;=Gehaltstabelle_alt!$B$6,Gehaltstabelle_alt!$E$6,Gehaltstabelle_alt!$E$7)))))+IF(G13="","",IF(AND(D13&gt;Gehaltstabelle_alt!$C$10,C13="a"),Gehaltstabelle_alt!$E$11,Gehaltstabelle_alt!$E$10))+Gehaltsrechner!$G$10)+IF(Dienstprüfung_akt,(HLOOKUP(C13,Gehaltstabelle_alt!$I$3:$R$34,Dienstprüfer_akt_Stufe+2,FALSE)-HLOOKUP(C13,Gehaltstabelle_alt!$I$3:$R$34,D13+2,FALSE))*Anteil_Dienstprüfung,0)</f>
        <v>358</v>
      </c>
      <c r="J13">
        <f>IF(H13="","",Gehaltsrechner!$G$9)</f>
        <v>137.29</v>
      </c>
      <c r="K13" s="19">
        <f t="shared" si="1"/>
        <v>34463.340000000004</v>
      </c>
      <c r="M13" s="19"/>
    </row>
    <row r="14" spans="1:18" x14ac:dyDescent="0.25">
      <c r="A14">
        <f t="shared" si="2"/>
        <v>2027</v>
      </c>
      <c r="B14">
        <f t="shared" si="0"/>
        <v>3</v>
      </c>
      <c r="C14" t="str">
        <f t="shared" si="3"/>
        <v>c</v>
      </c>
      <c r="D14">
        <f>IF(A14="","",IF(D13=MAX(Gehaltstabelle_alt!$H$5:$H$34),Alt_Gehalt!D13,IF(MOD(B14,2)=0,IF(ISNA(VLOOKUP(D13+1+2*Dienstprüfung_1Jahr,Gehaltstabelle_alt!$A$14:$A$24,1,FALSE)),MIN(D13+1+2*Dienstprüfung_1Jahr,MAX(Gehaltstabelle_alt!$H$5:$H$34)),IF(ISNA(VLOOKUP(D13+2+2*Dienstprüfung_1Jahr,Gehaltstabelle_alt!$A$14:$A$24,1,FALSE)),MIN(D13+2+2*Dienstprüfung_1Jahr,MAX(Gehaltstabelle_alt!$H$5:$H$34)),IF(ISNA(VLOOKUP(D13+3+2*Dienstprüfung_1Jahr,Gehaltstabelle_alt!$A$14:$A$24,1,FALSE)),MIN(D13+3+2*Dienstprüfung_1Jahr,MAX(Gehaltstabelle_alt!$H$5:$H$34)),D13))),IF(Dienstprüfung_1Jahr,IF(ISNA(VLOOKUP(D13+2,Gehaltstabelle_alt!$A$14:$A$24,1,FALSE)),MIN(D13+2,MAX(Gehaltstabelle_alt!$H$5:$H$34)),IF(ISNA(VLOOKUP(D13+3,Gehaltstabelle_alt!$A$14:$A$24,1,FALSE)),MIN(D13+3,MAX(Gehaltstabelle_alt!$H$5:$H$34)),IF(ISNA(VLOOKUP(D13+4,Gehaltstabelle_alt!$A$14:$A$24,1,FALSE)),MIN(D13+4,MAX(Gehaltstabelle_alt!$H$5:$H$34)),MAX(Gehaltstabelle_alt!$H$5:$H$34)))),D13))))</f>
        <v>7</v>
      </c>
      <c r="E14">
        <f>IF(MONTH($E$6)=1,D14,IF(D15="",IF(A14="","",IF(D14=MAX(Gehaltstabelle_alt!$H$5:$H$34),Alt_Gehalt!D14,IF(MOD(B14+1,2)=0,IF(ISNA(VLOOKUP(D14+1+2*Dienstprüfung_1Jahr,Gehaltstabelle_alt!$A$14:$A$24,1,FALSE)),MIN(D14+1+2*Dienstprüfung_1Jahr,MAX(Gehaltstabelle_alt!$H$5:$H$34)),IF(ISNA(VLOOKUP(D14+2+2*Dienstprüfung_1Jahr,Gehaltstabelle_alt!$A$14:$A$24,1,FALSE)),MIN(D14+2+2*Dienstprüfung_1Jahr,MAX(Gehaltstabelle_alt!$H$5:$H$34)),IF(ISNA(VLOOKUP(D14+3+2*Dienstprüfung_1Jahr,Gehaltstabelle_alt!$A$14:$A$24,1,FALSE)),MIN(D14+3+2*Dienstprüfung_1Jahr,MAX(Gehaltstabelle_alt!$H$5:$H$34)),D14))),IF(Dienstprüfung_1Jahr,IF(ISNA(VLOOKUP(D14+2,Gehaltstabelle_alt!$A$14:$A$24,1,FALSE)),MIN(D14+2,MAX(Gehaltstabelle_alt!$H$5:$H$34)),IF(ISNA(VLOOKUP(D14+3,Gehaltstabelle_alt!$A$14:$A$24,1,FALSE)),MIN(D14+3,MAX(Gehaltstabelle_alt!$H$5:$H$34)),IF(ISNA(VLOOKUP(D14+4,Gehaltstabelle_alt!$A$14:$A$24,1,FALSE)),MIN(D14+4,MAX(Gehaltstabelle_alt!$H$5:$H$34)),MAX(Gehaltstabelle_alt!$H$5:$H$34)))),D14)))),D15))</f>
        <v>7</v>
      </c>
      <c r="F14">
        <f>IF(D14="","",HLOOKUP(C14,Gehaltstabelle_alt!$I$3:$R$34,Alt_Gehalt!D14+2,FALSE))</f>
        <v>1985.99</v>
      </c>
      <c r="G14">
        <f>IF(E14="","",HLOOKUP(C14,Gehaltstabelle_alt!$I$3:$R$34,Alt_Gehalt!E14+2,FALSE))</f>
        <v>1985.99</v>
      </c>
      <c r="H14">
        <f>IF(F14="",0,IF(F14&lt;=Gehaltstabelle_alt!$B$2,Gehaltstabelle_alt!$E$2,IF(F14&lt;=Gehaltstabelle_alt!$B$3,Gehaltstabelle_alt!$E$3,IF(F14&lt;=Gehaltstabelle_alt!$B$4,Gehaltstabelle_alt!$E$4,IF(F14&lt;=Gehaltstabelle_alt!$B$5,Gehaltstabelle_alt!$E$5,IF(F14&lt;=Gehaltstabelle_alt!$B$6,Gehaltstabelle_alt!$E$6,Gehaltstabelle_alt!$E$7)))))+IF(F14="","",IF(AND(D14&gt;Gehaltstabelle_alt!$C$10,C14="a"),Gehaltstabelle_alt!$E$11,Gehaltstabelle_alt!$E$10))+Gehaltsrechner!$G$10)+IF(Dienstprüfung_akt,(HLOOKUP(C14,Gehaltstabelle_alt!$I$3:$R$34,Dienstprüfer_akt_Stufe+2,FALSE)-HLOOKUP(C14,Gehaltstabelle_alt!$I$3:$R$34,D14+2,FALSE))*Anteil_Dienstprüfung,0)</f>
        <v>358</v>
      </c>
      <c r="I14">
        <f>IF(G14="",0,IF(G14&lt;=Gehaltstabelle_alt!$B$2,Gehaltstabelle_alt!$E$2,IF(G14&lt;=Gehaltstabelle_alt!$B$3,Gehaltstabelle_alt!$E$3,IF(G14&lt;=Gehaltstabelle_alt!$B$4,Gehaltstabelle_alt!$E$4,IF(G14&lt;=Gehaltstabelle_alt!$B$5,Gehaltstabelle_alt!$E$5,IF(G14&lt;=Gehaltstabelle_alt!$B$6,Gehaltstabelle_alt!$E$6,Gehaltstabelle_alt!$E$7)))))+IF(G14="","",IF(AND(D14&gt;Gehaltstabelle_alt!$C$10,C14="a"),Gehaltstabelle_alt!$E$11,Gehaltstabelle_alt!$E$10))+Gehaltsrechner!$G$10)+IF(Dienstprüfung_akt,(HLOOKUP(C14,Gehaltstabelle_alt!$I$3:$R$34,Dienstprüfer_akt_Stufe+2,FALSE)-HLOOKUP(C14,Gehaltstabelle_alt!$I$3:$R$34,D14+2,FALSE))*Anteil_Dienstprüfung,0)</f>
        <v>358</v>
      </c>
      <c r="J14">
        <f>IF(H14="","",Gehaltsrechner!$G$9)</f>
        <v>137.29</v>
      </c>
      <c r="K14" s="19">
        <f t="shared" si="1"/>
        <v>34463.340000000004</v>
      </c>
      <c r="M14" s="19"/>
    </row>
    <row r="15" spans="1:18" x14ac:dyDescent="0.25">
      <c r="A15">
        <f t="shared" si="2"/>
        <v>2028</v>
      </c>
      <c r="B15">
        <f t="shared" si="0"/>
        <v>4</v>
      </c>
      <c r="C15" t="str">
        <f t="shared" si="3"/>
        <v>c</v>
      </c>
      <c r="D15">
        <f>IF(A15="","",IF(D14=MAX(Gehaltstabelle_alt!$H$5:$H$34),Alt_Gehalt!D14,IF(MOD(B15,2)=0,IF(ISNA(VLOOKUP(D14+1+2*Dienstprüfung_1Jahr,Gehaltstabelle_alt!$A$14:$A$24,1,FALSE)),MIN(D14+1+2*Dienstprüfung_1Jahr,MAX(Gehaltstabelle_alt!$H$5:$H$34)),IF(ISNA(VLOOKUP(D14+2+2*Dienstprüfung_1Jahr,Gehaltstabelle_alt!$A$14:$A$24,1,FALSE)),MIN(D14+2+2*Dienstprüfung_1Jahr,MAX(Gehaltstabelle_alt!$H$5:$H$34)),IF(ISNA(VLOOKUP(D14+3+2*Dienstprüfung_1Jahr,Gehaltstabelle_alt!$A$14:$A$24,1,FALSE)),MIN(D14+3+2*Dienstprüfung_1Jahr,MAX(Gehaltstabelle_alt!$H$5:$H$34)),D14))),IF(Dienstprüfung_1Jahr,IF(ISNA(VLOOKUP(D14+2,Gehaltstabelle_alt!$A$14:$A$24,1,FALSE)),MIN(D14+2,MAX(Gehaltstabelle_alt!$H$5:$H$34)),IF(ISNA(VLOOKUP(D14+3,Gehaltstabelle_alt!$A$14:$A$24,1,FALSE)),MIN(D14+3,MAX(Gehaltstabelle_alt!$H$5:$H$34)),IF(ISNA(VLOOKUP(D14+4,Gehaltstabelle_alt!$A$14:$A$24,1,FALSE)),MIN(D14+4,MAX(Gehaltstabelle_alt!$H$5:$H$34)),MAX(Gehaltstabelle_alt!$H$5:$H$34)))),D14))))</f>
        <v>8</v>
      </c>
      <c r="E15">
        <f>IF(MONTH($E$6)=1,D15,IF(D16="",IF(A15="","",IF(D15=MAX(Gehaltstabelle_alt!$H$5:$H$34),Alt_Gehalt!D15,IF(MOD(B15+1,2)=0,IF(ISNA(VLOOKUP(D15+1+2*Dienstprüfung_1Jahr,Gehaltstabelle_alt!$A$14:$A$24,1,FALSE)),MIN(D15+1+2*Dienstprüfung_1Jahr,MAX(Gehaltstabelle_alt!$H$5:$H$34)),IF(ISNA(VLOOKUP(D15+2+2*Dienstprüfung_1Jahr,Gehaltstabelle_alt!$A$14:$A$24,1,FALSE)),MIN(D15+2+2*Dienstprüfung_1Jahr,MAX(Gehaltstabelle_alt!$H$5:$H$34)),IF(ISNA(VLOOKUP(D15+3+2*Dienstprüfung_1Jahr,Gehaltstabelle_alt!$A$14:$A$24,1,FALSE)),MIN(D15+3+2*Dienstprüfung_1Jahr,MAX(Gehaltstabelle_alt!$H$5:$H$34)),D15))),IF(Dienstprüfung_1Jahr,IF(ISNA(VLOOKUP(D15+2,Gehaltstabelle_alt!$A$14:$A$24,1,FALSE)),MIN(D15+2,MAX(Gehaltstabelle_alt!$H$5:$H$34)),IF(ISNA(VLOOKUP(D15+3,Gehaltstabelle_alt!$A$14:$A$24,1,FALSE)),MIN(D15+3,MAX(Gehaltstabelle_alt!$H$5:$H$34)),IF(ISNA(VLOOKUP(D15+4,Gehaltstabelle_alt!$A$14:$A$24,1,FALSE)),MIN(D15+4,MAX(Gehaltstabelle_alt!$H$5:$H$34)),MAX(Gehaltstabelle_alt!$H$5:$H$34)))),D15)))),D16))</f>
        <v>8</v>
      </c>
      <c r="F15">
        <f>IF(D15="","",HLOOKUP(C15,Gehaltstabelle_alt!$I$3:$R$34,Alt_Gehalt!D15+2,FALSE))</f>
        <v>2020.64</v>
      </c>
      <c r="G15">
        <f>IF(E15="","",HLOOKUP(C15,Gehaltstabelle_alt!$I$3:$R$34,Alt_Gehalt!E15+2,FALSE))</f>
        <v>2020.64</v>
      </c>
      <c r="H15">
        <f>IF(F15="",0,IF(F15&lt;=Gehaltstabelle_alt!$B$2,Gehaltstabelle_alt!$E$2,IF(F15&lt;=Gehaltstabelle_alt!$B$3,Gehaltstabelle_alt!$E$3,IF(F15&lt;=Gehaltstabelle_alt!$B$4,Gehaltstabelle_alt!$E$4,IF(F15&lt;=Gehaltstabelle_alt!$B$5,Gehaltstabelle_alt!$E$5,IF(F15&lt;=Gehaltstabelle_alt!$B$6,Gehaltstabelle_alt!$E$6,Gehaltstabelle_alt!$E$7)))))+IF(F15="","",IF(AND(D15&gt;Gehaltstabelle_alt!$C$10,C15="a"),Gehaltstabelle_alt!$E$11,Gehaltstabelle_alt!$E$10))+Gehaltsrechner!$G$10)+IF(Dienstprüfung_akt,(HLOOKUP(C15,Gehaltstabelle_alt!$I$3:$R$34,Dienstprüfer_akt_Stufe+2,FALSE)-HLOOKUP(C15,Gehaltstabelle_alt!$I$3:$R$34,D15+2,FALSE))*Anteil_Dienstprüfung,0)</f>
        <v>358</v>
      </c>
      <c r="I15">
        <f>IF(G15="",0,IF(G15&lt;=Gehaltstabelle_alt!$B$2,Gehaltstabelle_alt!$E$2,IF(G15&lt;=Gehaltstabelle_alt!$B$3,Gehaltstabelle_alt!$E$3,IF(G15&lt;=Gehaltstabelle_alt!$B$4,Gehaltstabelle_alt!$E$4,IF(G15&lt;=Gehaltstabelle_alt!$B$5,Gehaltstabelle_alt!$E$5,IF(G15&lt;=Gehaltstabelle_alt!$B$6,Gehaltstabelle_alt!$E$6,Gehaltstabelle_alt!$E$7)))))+IF(G15="","",IF(AND(D15&gt;Gehaltstabelle_alt!$C$10,C15="a"),Gehaltstabelle_alt!$E$11,Gehaltstabelle_alt!$E$10))+Gehaltsrechner!$G$10)+IF(Dienstprüfung_akt,(HLOOKUP(C15,Gehaltstabelle_alt!$I$3:$R$34,Dienstprüfer_akt_Stufe+2,FALSE)-HLOOKUP(C15,Gehaltstabelle_alt!$I$3:$R$34,D15+2,FALSE))*Anteil_Dienstprüfung,0)</f>
        <v>358</v>
      </c>
      <c r="J15">
        <f>IF(H15="","",Gehaltsrechner!$G$9)</f>
        <v>137.29</v>
      </c>
      <c r="K15" s="19">
        <f t="shared" si="1"/>
        <v>34948.44000000001</v>
      </c>
      <c r="M15" s="19"/>
    </row>
    <row r="16" spans="1:18" x14ac:dyDescent="0.25">
      <c r="A16">
        <f t="shared" si="2"/>
        <v>2029</v>
      </c>
      <c r="B16">
        <f t="shared" si="0"/>
        <v>5</v>
      </c>
      <c r="C16" t="str">
        <f t="shared" si="3"/>
        <v>c</v>
      </c>
      <c r="D16">
        <f>IF(A16="","",IF(D15=MAX(Gehaltstabelle_alt!$H$5:$H$34),Alt_Gehalt!D15,IF(MOD(B16,2)=0,IF(ISNA(VLOOKUP(D15+1+2*Dienstprüfung_1Jahr,Gehaltstabelle_alt!$A$14:$A$24,1,FALSE)),MIN(D15+1+2*Dienstprüfung_1Jahr,MAX(Gehaltstabelle_alt!$H$5:$H$34)),IF(ISNA(VLOOKUP(D15+2+2*Dienstprüfung_1Jahr,Gehaltstabelle_alt!$A$14:$A$24,1,FALSE)),MIN(D15+2+2*Dienstprüfung_1Jahr,MAX(Gehaltstabelle_alt!$H$5:$H$34)),IF(ISNA(VLOOKUP(D15+3+2*Dienstprüfung_1Jahr,Gehaltstabelle_alt!$A$14:$A$24,1,FALSE)),MIN(D15+3+2*Dienstprüfung_1Jahr,MAX(Gehaltstabelle_alt!$H$5:$H$34)),D15))),IF(Dienstprüfung_1Jahr,IF(ISNA(VLOOKUP(D15+2,Gehaltstabelle_alt!$A$14:$A$24,1,FALSE)),MIN(D15+2,MAX(Gehaltstabelle_alt!$H$5:$H$34)),IF(ISNA(VLOOKUP(D15+3,Gehaltstabelle_alt!$A$14:$A$24,1,FALSE)),MIN(D15+3,MAX(Gehaltstabelle_alt!$H$5:$H$34)),IF(ISNA(VLOOKUP(D15+4,Gehaltstabelle_alt!$A$14:$A$24,1,FALSE)),MIN(D15+4,MAX(Gehaltstabelle_alt!$H$5:$H$34)),MAX(Gehaltstabelle_alt!$H$5:$H$34)))),D15))))</f>
        <v>8</v>
      </c>
      <c r="E16">
        <f>IF(MONTH($E$6)=1,D16,IF(D17="",IF(A16="","",IF(D16=MAX(Gehaltstabelle_alt!$H$5:$H$34),Alt_Gehalt!D16,IF(MOD(B16+1,2)=0,IF(ISNA(VLOOKUP(D16+1+2*Dienstprüfung_1Jahr,Gehaltstabelle_alt!$A$14:$A$24,1,FALSE)),MIN(D16+1+2*Dienstprüfung_1Jahr,MAX(Gehaltstabelle_alt!$H$5:$H$34)),IF(ISNA(VLOOKUP(D16+2+2*Dienstprüfung_1Jahr,Gehaltstabelle_alt!$A$14:$A$24,1,FALSE)),MIN(D16+2+2*Dienstprüfung_1Jahr,MAX(Gehaltstabelle_alt!$H$5:$H$34)),IF(ISNA(VLOOKUP(D16+3+2*Dienstprüfung_1Jahr,Gehaltstabelle_alt!$A$14:$A$24,1,FALSE)),MIN(D16+3+2*Dienstprüfung_1Jahr,MAX(Gehaltstabelle_alt!$H$5:$H$34)),D16))),IF(Dienstprüfung_1Jahr,IF(ISNA(VLOOKUP(D16+2,Gehaltstabelle_alt!$A$14:$A$24,1,FALSE)),MIN(D16+2,MAX(Gehaltstabelle_alt!$H$5:$H$34)),IF(ISNA(VLOOKUP(D16+3,Gehaltstabelle_alt!$A$14:$A$24,1,FALSE)),MIN(D16+3,MAX(Gehaltstabelle_alt!$H$5:$H$34)),IF(ISNA(VLOOKUP(D16+4,Gehaltstabelle_alt!$A$14:$A$24,1,FALSE)),MIN(D16+4,MAX(Gehaltstabelle_alt!$H$5:$H$34)),MAX(Gehaltstabelle_alt!$H$5:$H$34)))),D16)))),D17))</f>
        <v>8</v>
      </c>
      <c r="F16">
        <f>IF(D16="","",HLOOKUP(C16,Gehaltstabelle_alt!$I$3:$R$34,Alt_Gehalt!D16+2,FALSE))</f>
        <v>2020.64</v>
      </c>
      <c r="G16">
        <f>IF(E16="","",HLOOKUP(C16,Gehaltstabelle_alt!$I$3:$R$34,Alt_Gehalt!E16+2,FALSE))</f>
        <v>2020.64</v>
      </c>
      <c r="H16">
        <f>IF(F16="",0,IF(F16&lt;=Gehaltstabelle_alt!$B$2,Gehaltstabelle_alt!$E$2,IF(F16&lt;=Gehaltstabelle_alt!$B$3,Gehaltstabelle_alt!$E$3,IF(F16&lt;=Gehaltstabelle_alt!$B$4,Gehaltstabelle_alt!$E$4,IF(F16&lt;=Gehaltstabelle_alt!$B$5,Gehaltstabelle_alt!$E$5,IF(F16&lt;=Gehaltstabelle_alt!$B$6,Gehaltstabelle_alt!$E$6,Gehaltstabelle_alt!$E$7)))))+IF(F16="","",IF(AND(D16&gt;Gehaltstabelle_alt!$C$10,C16="a"),Gehaltstabelle_alt!$E$11,Gehaltstabelle_alt!$E$10))+Gehaltsrechner!$G$10)+IF(Dienstprüfung_akt,(HLOOKUP(C16,Gehaltstabelle_alt!$I$3:$R$34,Dienstprüfer_akt_Stufe+2,FALSE)-HLOOKUP(C16,Gehaltstabelle_alt!$I$3:$R$34,D16+2,FALSE))*Anteil_Dienstprüfung,0)</f>
        <v>358</v>
      </c>
      <c r="I16">
        <f>IF(G16="",0,IF(G16&lt;=Gehaltstabelle_alt!$B$2,Gehaltstabelle_alt!$E$2,IF(G16&lt;=Gehaltstabelle_alt!$B$3,Gehaltstabelle_alt!$E$3,IF(G16&lt;=Gehaltstabelle_alt!$B$4,Gehaltstabelle_alt!$E$4,IF(G16&lt;=Gehaltstabelle_alt!$B$5,Gehaltstabelle_alt!$E$5,IF(G16&lt;=Gehaltstabelle_alt!$B$6,Gehaltstabelle_alt!$E$6,Gehaltstabelle_alt!$E$7)))))+IF(G16="","",IF(AND(D16&gt;Gehaltstabelle_alt!$C$10,C16="a"),Gehaltstabelle_alt!$E$11,Gehaltstabelle_alt!$E$10))+Gehaltsrechner!$G$10)+IF(Dienstprüfung_akt,(HLOOKUP(C16,Gehaltstabelle_alt!$I$3:$R$34,Dienstprüfer_akt_Stufe+2,FALSE)-HLOOKUP(C16,Gehaltstabelle_alt!$I$3:$R$34,D16+2,FALSE))*Anteil_Dienstprüfung,0)</f>
        <v>358</v>
      </c>
      <c r="J16">
        <f>IF(H16="","",Gehaltsrechner!$G$9)</f>
        <v>137.29</v>
      </c>
      <c r="K16" s="19">
        <f t="shared" si="1"/>
        <v>34948.44000000001</v>
      </c>
      <c r="M16" s="19"/>
    </row>
    <row r="17" spans="1:18" x14ac:dyDescent="0.25">
      <c r="A17">
        <f t="shared" si="2"/>
        <v>2030</v>
      </c>
      <c r="B17">
        <f t="shared" si="0"/>
        <v>6</v>
      </c>
      <c r="C17" t="str">
        <f t="shared" si="3"/>
        <v>c</v>
      </c>
      <c r="D17">
        <f>IF(A17="","",IF(D16=MAX(Gehaltstabelle_alt!$H$5:$H$34),Alt_Gehalt!D16,IF(MOD(B17,2)=0,IF(ISNA(VLOOKUP(D16+1+2*Dienstprüfung_1Jahr,Gehaltstabelle_alt!$A$14:$A$24,1,FALSE)),MIN(D16+1+2*Dienstprüfung_1Jahr,MAX(Gehaltstabelle_alt!$H$5:$H$34)),IF(ISNA(VLOOKUP(D16+2+2*Dienstprüfung_1Jahr,Gehaltstabelle_alt!$A$14:$A$24,1,FALSE)),MIN(D16+2+2*Dienstprüfung_1Jahr,MAX(Gehaltstabelle_alt!$H$5:$H$34)),IF(ISNA(VLOOKUP(D16+3+2*Dienstprüfung_1Jahr,Gehaltstabelle_alt!$A$14:$A$24,1,FALSE)),MIN(D16+3+2*Dienstprüfung_1Jahr,MAX(Gehaltstabelle_alt!$H$5:$H$34)),D16))),IF(Dienstprüfung_1Jahr,IF(ISNA(VLOOKUP(D16+2,Gehaltstabelle_alt!$A$14:$A$24,1,FALSE)),MIN(D16+2,MAX(Gehaltstabelle_alt!$H$5:$H$34)),IF(ISNA(VLOOKUP(D16+3,Gehaltstabelle_alt!$A$14:$A$24,1,FALSE)),MIN(D16+3,MAX(Gehaltstabelle_alt!$H$5:$H$34)),IF(ISNA(VLOOKUP(D16+4,Gehaltstabelle_alt!$A$14:$A$24,1,FALSE)),MIN(D16+4,MAX(Gehaltstabelle_alt!$H$5:$H$34)),MAX(Gehaltstabelle_alt!$H$5:$H$34)))),D16))))</f>
        <v>9</v>
      </c>
      <c r="E17">
        <f>IF(MONTH($E$6)=1,D17,IF(D18="",IF(A17="","",IF(D17=MAX(Gehaltstabelle_alt!$H$5:$H$34),Alt_Gehalt!D17,IF(MOD(B17+1,2)=0,IF(ISNA(VLOOKUP(D17+1+2*Dienstprüfung_1Jahr,Gehaltstabelle_alt!$A$14:$A$24,1,FALSE)),MIN(D17+1+2*Dienstprüfung_1Jahr,MAX(Gehaltstabelle_alt!$H$5:$H$34)),IF(ISNA(VLOOKUP(D17+2+2*Dienstprüfung_1Jahr,Gehaltstabelle_alt!$A$14:$A$24,1,FALSE)),MIN(D17+2+2*Dienstprüfung_1Jahr,MAX(Gehaltstabelle_alt!$H$5:$H$34)),IF(ISNA(VLOOKUP(D17+3+2*Dienstprüfung_1Jahr,Gehaltstabelle_alt!$A$14:$A$24,1,FALSE)),MIN(D17+3+2*Dienstprüfung_1Jahr,MAX(Gehaltstabelle_alt!$H$5:$H$34)),D17))),IF(Dienstprüfung_1Jahr,IF(ISNA(VLOOKUP(D17+2,Gehaltstabelle_alt!$A$14:$A$24,1,FALSE)),MIN(D17+2,MAX(Gehaltstabelle_alt!$H$5:$H$34)),IF(ISNA(VLOOKUP(D17+3,Gehaltstabelle_alt!$A$14:$A$24,1,FALSE)),MIN(D17+3,MAX(Gehaltstabelle_alt!$H$5:$H$34)),IF(ISNA(VLOOKUP(D17+4,Gehaltstabelle_alt!$A$14:$A$24,1,FALSE)),MIN(D17+4,MAX(Gehaltstabelle_alt!$H$5:$H$34)),MAX(Gehaltstabelle_alt!$H$5:$H$34)))),D17)))),D18))</f>
        <v>9</v>
      </c>
      <c r="F17">
        <f>IF(D17="","",HLOOKUP(C17,Gehaltstabelle_alt!$I$3:$R$34,Alt_Gehalt!D17+2,FALSE))</f>
        <v>2055.1799999999998</v>
      </c>
      <c r="G17">
        <f>IF(E17="","",HLOOKUP(C17,Gehaltstabelle_alt!$I$3:$R$34,Alt_Gehalt!E17+2,FALSE))</f>
        <v>2055.1799999999998</v>
      </c>
      <c r="H17">
        <f>IF(F17="",0,IF(F17&lt;=Gehaltstabelle_alt!$B$2,Gehaltstabelle_alt!$E$2,IF(F17&lt;=Gehaltstabelle_alt!$B$3,Gehaltstabelle_alt!$E$3,IF(F17&lt;=Gehaltstabelle_alt!$B$4,Gehaltstabelle_alt!$E$4,IF(F17&lt;=Gehaltstabelle_alt!$B$5,Gehaltstabelle_alt!$E$5,IF(F17&lt;=Gehaltstabelle_alt!$B$6,Gehaltstabelle_alt!$E$6,Gehaltstabelle_alt!$E$7)))))+IF(F17="","",IF(AND(D17&gt;Gehaltstabelle_alt!$C$10,C17="a"),Gehaltstabelle_alt!$E$11,Gehaltstabelle_alt!$E$10))+Gehaltsrechner!$G$10)+IF(Dienstprüfung_akt,(HLOOKUP(C17,Gehaltstabelle_alt!$I$3:$R$34,Dienstprüfer_akt_Stufe+2,FALSE)-HLOOKUP(C17,Gehaltstabelle_alt!$I$3:$R$34,D17+2,FALSE))*Anteil_Dienstprüfung,0)</f>
        <v>358</v>
      </c>
      <c r="I17">
        <f>IF(G17="",0,IF(G17&lt;=Gehaltstabelle_alt!$B$2,Gehaltstabelle_alt!$E$2,IF(G17&lt;=Gehaltstabelle_alt!$B$3,Gehaltstabelle_alt!$E$3,IF(G17&lt;=Gehaltstabelle_alt!$B$4,Gehaltstabelle_alt!$E$4,IF(G17&lt;=Gehaltstabelle_alt!$B$5,Gehaltstabelle_alt!$E$5,IF(G17&lt;=Gehaltstabelle_alt!$B$6,Gehaltstabelle_alt!$E$6,Gehaltstabelle_alt!$E$7)))))+IF(G17="","",IF(AND(D17&gt;Gehaltstabelle_alt!$C$10,C17="a"),Gehaltstabelle_alt!$E$11,Gehaltstabelle_alt!$E$10))+Gehaltsrechner!$G$10)+IF(Dienstprüfung_akt,(HLOOKUP(C17,Gehaltstabelle_alt!$I$3:$R$34,Dienstprüfer_akt_Stufe+2,FALSE)-HLOOKUP(C17,Gehaltstabelle_alt!$I$3:$R$34,D17+2,FALSE))*Anteil_Dienstprüfung,0)</f>
        <v>358</v>
      </c>
      <c r="J17">
        <f>IF(H17="","",Gehaltsrechner!$G$9)</f>
        <v>137.29</v>
      </c>
      <c r="K17" s="19">
        <f t="shared" si="1"/>
        <v>35432</v>
      </c>
      <c r="M17" s="19"/>
    </row>
    <row r="18" spans="1:18" x14ac:dyDescent="0.25">
      <c r="A18">
        <f t="shared" si="2"/>
        <v>2031</v>
      </c>
      <c r="B18">
        <f t="shared" si="0"/>
        <v>7</v>
      </c>
      <c r="C18" t="str">
        <f t="shared" si="3"/>
        <v>c</v>
      </c>
      <c r="D18">
        <f>IF(A18="","",IF(D17=MAX(Gehaltstabelle_alt!$H$5:$H$34),Alt_Gehalt!D17,IF(MOD(B18,2)=0,IF(ISNA(VLOOKUP(D17+1+2*Dienstprüfung_1Jahr,Gehaltstabelle_alt!$A$14:$A$24,1,FALSE)),MIN(D17+1+2*Dienstprüfung_1Jahr,MAX(Gehaltstabelle_alt!$H$5:$H$34)),IF(ISNA(VLOOKUP(D17+2+2*Dienstprüfung_1Jahr,Gehaltstabelle_alt!$A$14:$A$24,1,FALSE)),MIN(D17+2+2*Dienstprüfung_1Jahr,MAX(Gehaltstabelle_alt!$H$5:$H$34)),IF(ISNA(VLOOKUP(D17+3+2*Dienstprüfung_1Jahr,Gehaltstabelle_alt!$A$14:$A$24,1,FALSE)),MIN(D17+3+2*Dienstprüfung_1Jahr,MAX(Gehaltstabelle_alt!$H$5:$H$34)),D17))),IF(Dienstprüfung_1Jahr,IF(ISNA(VLOOKUP(D17+2,Gehaltstabelle_alt!$A$14:$A$24,1,FALSE)),MIN(D17+2,MAX(Gehaltstabelle_alt!$H$5:$H$34)),IF(ISNA(VLOOKUP(D17+3,Gehaltstabelle_alt!$A$14:$A$24,1,FALSE)),MIN(D17+3,MAX(Gehaltstabelle_alt!$H$5:$H$34)),IF(ISNA(VLOOKUP(D17+4,Gehaltstabelle_alt!$A$14:$A$24,1,FALSE)),MIN(D17+4,MAX(Gehaltstabelle_alt!$H$5:$H$34)),MAX(Gehaltstabelle_alt!$H$5:$H$34)))),D17))))</f>
        <v>9</v>
      </c>
      <c r="E18">
        <f>IF(MONTH($E$6)=1,D18,IF(D19="",IF(A18="","",IF(D18=MAX(Gehaltstabelle_alt!$H$5:$H$34),Alt_Gehalt!D18,IF(MOD(B18+1,2)=0,IF(ISNA(VLOOKUP(D18+1+2*Dienstprüfung_1Jahr,Gehaltstabelle_alt!$A$14:$A$24,1,FALSE)),MIN(D18+1+2*Dienstprüfung_1Jahr,MAX(Gehaltstabelle_alt!$H$5:$H$34)),IF(ISNA(VLOOKUP(D18+2+2*Dienstprüfung_1Jahr,Gehaltstabelle_alt!$A$14:$A$24,1,FALSE)),MIN(D18+2+2*Dienstprüfung_1Jahr,MAX(Gehaltstabelle_alt!$H$5:$H$34)),IF(ISNA(VLOOKUP(D18+3+2*Dienstprüfung_1Jahr,Gehaltstabelle_alt!$A$14:$A$24,1,FALSE)),MIN(D18+3+2*Dienstprüfung_1Jahr,MAX(Gehaltstabelle_alt!$H$5:$H$34)),D18))),IF(Dienstprüfung_1Jahr,IF(ISNA(VLOOKUP(D18+2,Gehaltstabelle_alt!$A$14:$A$24,1,FALSE)),MIN(D18+2,MAX(Gehaltstabelle_alt!$H$5:$H$34)),IF(ISNA(VLOOKUP(D18+3,Gehaltstabelle_alt!$A$14:$A$24,1,FALSE)),MIN(D18+3,MAX(Gehaltstabelle_alt!$H$5:$H$34)),IF(ISNA(VLOOKUP(D18+4,Gehaltstabelle_alt!$A$14:$A$24,1,FALSE)),MIN(D18+4,MAX(Gehaltstabelle_alt!$H$5:$H$34)),MAX(Gehaltstabelle_alt!$H$5:$H$34)))),D18)))),D19))</f>
        <v>9</v>
      </c>
      <c r="F18">
        <f>IF(D18="","",HLOOKUP(C18,Gehaltstabelle_alt!$I$3:$R$34,Alt_Gehalt!D18+2,FALSE))</f>
        <v>2055.1799999999998</v>
      </c>
      <c r="G18">
        <f>IF(E18="","",HLOOKUP(C18,Gehaltstabelle_alt!$I$3:$R$34,Alt_Gehalt!E18+2,FALSE))</f>
        <v>2055.1799999999998</v>
      </c>
      <c r="H18">
        <f>IF(F18="",0,IF(F18&lt;=Gehaltstabelle_alt!$B$2,Gehaltstabelle_alt!$E$2,IF(F18&lt;=Gehaltstabelle_alt!$B$3,Gehaltstabelle_alt!$E$3,IF(F18&lt;=Gehaltstabelle_alt!$B$4,Gehaltstabelle_alt!$E$4,IF(F18&lt;=Gehaltstabelle_alt!$B$5,Gehaltstabelle_alt!$E$5,IF(F18&lt;=Gehaltstabelle_alt!$B$6,Gehaltstabelle_alt!$E$6,Gehaltstabelle_alt!$E$7)))))+IF(F18="","",IF(AND(D18&gt;Gehaltstabelle_alt!$C$10,C18="a"),Gehaltstabelle_alt!$E$11,Gehaltstabelle_alt!$E$10))+Gehaltsrechner!$G$10)+IF(Dienstprüfung_akt,(HLOOKUP(C18,Gehaltstabelle_alt!$I$3:$R$34,Dienstprüfer_akt_Stufe+2,FALSE)-HLOOKUP(C18,Gehaltstabelle_alt!$I$3:$R$34,D18+2,FALSE))*Anteil_Dienstprüfung,0)</f>
        <v>358</v>
      </c>
      <c r="I18">
        <f>IF(G18="",0,IF(G18&lt;=Gehaltstabelle_alt!$B$2,Gehaltstabelle_alt!$E$2,IF(G18&lt;=Gehaltstabelle_alt!$B$3,Gehaltstabelle_alt!$E$3,IF(G18&lt;=Gehaltstabelle_alt!$B$4,Gehaltstabelle_alt!$E$4,IF(G18&lt;=Gehaltstabelle_alt!$B$5,Gehaltstabelle_alt!$E$5,IF(G18&lt;=Gehaltstabelle_alt!$B$6,Gehaltstabelle_alt!$E$6,Gehaltstabelle_alt!$E$7)))))+IF(G18="","",IF(AND(D18&gt;Gehaltstabelle_alt!$C$10,C18="a"),Gehaltstabelle_alt!$E$11,Gehaltstabelle_alt!$E$10))+Gehaltsrechner!$G$10)+IF(Dienstprüfung_akt,(HLOOKUP(C18,Gehaltstabelle_alt!$I$3:$R$34,Dienstprüfer_akt_Stufe+2,FALSE)-HLOOKUP(C18,Gehaltstabelle_alt!$I$3:$R$34,D18+2,FALSE))*Anteil_Dienstprüfung,0)</f>
        <v>358</v>
      </c>
      <c r="J18">
        <f>IF(H18="","",Gehaltsrechner!$G$9)</f>
        <v>137.29</v>
      </c>
      <c r="K18" s="19">
        <f t="shared" si="1"/>
        <v>35432</v>
      </c>
      <c r="M18" s="19"/>
    </row>
    <row r="19" spans="1:18" x14ac:dyDescent="0.25">
      <c r="A19">
        <f t="shared" si="2"/>
        <v>2032</v>
      </c>
      <c r="B19">
        <f t="shared" si="0"/>
        <v>8</v>
      </c>
      <c r="C19" t="str">
        <f t="shared" si="3"/>
        <v>c</v>
      </c>
      <c r="D19">
        <f>IF(A19="","",IF(D18=MAX(Gehaltstabelle_alt!$H$5:$H$34),Alt_Gehalt!D18,IF(MOD(B19,2)=0,IF(ISNA(VLOOKUP(D18+1+2*Dienstprüfung_1Jahr,Gehaltstabelle_alt!$A$14:$A$24,1,FALSE)),MIN(D18+1+2*Dienstprüfung_1Jahr,MAX(Gehaltstabelle_alt!$H$5:$H$34)),IF(ISNA(VLOOKUP(D18+2+2*Dienstprüfung_1Jahr,Gehaltstabelle_alt!$A$14:$A$24,1,FALSE)),MIN(D18+2+2*Dienstprüfung_1Jahr,MAX(Gehaltstabelle_alt!$H$5:$H$34)),IF(ISNA(VLOOKUP(D18+3+2*Dienstprüfung_1Jahr,Gehaltstabelle_alt!$A$14:$A$24,1,FALSE)),MIN(D18+3+2*Dienstprüfung_1Jahr,MAX(Gehaltstabelle_alt!$H$5:$H$34)),D18))),IF(Dienstprüfung_1Jahr,IF(ISNA(VLOOKUP(D18+2,Gehaltstabelle_alt!$A$14:$A$24,1,FALSE)),MIN(D18+2,MAX(Gehaltstabelle_alt!$H$5:$H$34)),IF(ISNA(VLOOKUP(D18+3,Gehaltstabelle_alt!$A$14:$A$24,1,FALSE)),MIN(D18+3,MAX(Gehaltstabelle_alt!$H$5:$H$34)),IF(ISNA(VLOOKUP(D18+4,Gehaltstabelle_alt!$A$14:$A$24,1,FALSE)),MIN(D18+4,MAX(Gehaltstabelle_alt!$H$5:$H$34)),MAX(Gehaltstabelle_alt!$H$5:$H$34)))),D18))))</f>
        <v>11</v>
      </c>
      <c r="E19">
        <f>IF(MONTH($E$6)=1,D19,IF(D20="",IF(A19="","",IF(D19=MAX(Gehaltstabelle_alt!$H$5:$H$34),Alt_Gehalt!D19,IF(MOD(B19+1,2)=0,IF(ISNA(VLOOKUP(D19+1+2*Dienstprüfung_1Jahr,Gehaltstabelle_alt!$A$14:$A$24,1,FALSE)),MIN(D19+1+2*Dienstprüfung_1Jahr,MAX(Gehaltstabelle_alt!$H$5:$H$34)),IF(ISNA(VLOOKUP(D19+2+2*Dienstprüfung_1Jahr,Gehaltstabelle_alt!$A$14:$A$24,1,FALSE)),MIN(D19+2+2*Dienstprüfung_1Jahr,MAX(Gehaltstabelle_alt!$H$5:$H$34)),IF(ISNA(VLOOKUP(D19+3+2*Dienstprüfung_1Jahr,Gehaltstabelle_alt!$A$14:$A$24,1,FALSE)),MIN(D19+3+2*Dienstprüfung_1Jahr,MAX(Gehaltstabelle_alt!$H$5:$H$34)),D19))),IF(Dienstprüfung_1Jahr,IF(ISNA(VLOOKUP(D19+2,Gehaltstabelle_alt!$A$14:$A$24,1,FALSE)),MIN(D19+2,MAX(Gehaltstabelle_alt!$H$5:$H$34)),IF(ISNA(VLOOKUP(D19+3,Gehaltstabelle_alt!$A$14:$A$24,1,FALSE)),MIN(D19+3,MAX(Gehaltstabelle_alt!$H$5:$H$34)),IF(ISNA(VLOOKUP(D19+4,Gehaltstabelle_alt!$A$14:$A$24,1,FALSE)),MIN(D19+4,MAX(Gehaltstabelle_alt!$H$5:$H$34)),MAX(Gehaltstabelle_alt!$H$5:$H$34)))),D19)))),D20))</f>
        <v>11</v>
      </c>
      <c r="F19">
        <f>IF(D19="","",HLOOKUP(C19,Gehaltstabelle_alt!$I$3:$R$34,Alt_Gehalt!D19+2,FALSE))</f>
        <v>2127.13</v>
      </c>
      <c r="G19">
        <f>IF(E19="","",HLOOKUP(C19,Gehaltstabelle_alt!$I$3:$R$34,Alt_Gehalt!E19+2,FALSE))</f>
        <v>2127.13</v>
      </c>
      <c r="H19" s="67">
        <f>IF(F19="",0,IF(F19&lt;=Gehaltstabelle_alt!$B$2,Gehaltstabelle_alt!$E$2,IF(F19&lt;=Gehaltstabelle_alt!$B$3,Gehaltstabelle_alt!$E$3,IF(F19&lt;=Gehaltstabelle_alt!$B$4,Gehaltstabelle_alt!$E$4,IF(F19&lt;=Gehaltstabelle_alt!$B$5,Gehaltstabelle_alt!$E$5,IF(F19&lt;=Gehaltstabelle_alt!$B$6,Gehaltstabelle_alt!$E$6,Gehaltstabelle_alt!$E$7)))))+IF(F19="","",IF(AND(D19&gt;Gehaltstabelle_alt!$C$10,C19="a"),Gehaltstabelle_alt!$E$11,Gehaltstabelle_alt!$E$10))+Gehaltsrechner!$G$10)+IF(Dienstprüfung_akt,(HLOOKUP(C19,Gehaltstabelle_alt!$I$3:$R$34,Dienstprüfer_akt_Stufe+2,FALSE)-HLOOKUP(C19,Gehaltstabelle_alt!$I$3:$R$34,D19+2,FALSE))*Anteil_Dienstprüfung,0)</f>
        <v>358</v>
      </c>
      <c r="I19">
        <f>IF(G19="",0,IF(G19&lt;=Gehaltstabelle_alt!$B$2,Gehaltstabelle_alt!$E$2,IF(G19&lt;=Gehaltstabelle_alt!$B$3,Gehaltstabelle_alt!$E$3,IF(G19&lt;=Gehaltstabelle_alt!$B$4,Gehaltstabelle_alt!$E$4,IF(G19&lt;=Gehaltstabelle_alt!$B$5,Gehaltstabelle_alt!$E$5,IF(G19&lt;=Gehaltstabelle_alt!$B$6,Gehaltstabelle_alt!$E$6,Gehaltstabelle_alt!$E$7)))))+IF(G19="","",IF(AND(D19&gt;Gehaltstabelle_alt!$C$10,C19="a"),Gehaltstabelle_alt!$E$11,Gehaltstabelle_alt!$E$10))+Gehaltsrechner!$G$10)+IF(Dienstprüfung_akt,(HLOOKUP(C19,Gehaltstabelle_alt!$I$3:$R$34,Dienstprüfer_akt_Stufe+2,FALSE)-HLOOKUP(C19,Gehaltstabelle_alt!$I$3:$R$34,D19+2,FALSE))*Anteil_Dienstprüfung,0)</f>
        <v>358</v>
      </c>
      <c r="J19">
        <f>IF(H19="","",Gehaltsrechner!$G$9)</f>
        <v>137.29</v>
      </c>
      <c r="K19" s="19">
        <f t="shared" si="1"/>
        <v>36439.300000000003</v>
      </c>
      <c r="M19" s="19"/>
    </row>
    <row r="20" spans="1:18" x14ac:dyDescent="0.25">
      <c r="A20">
        <f t="shared" si="2"/>
        <v>2033</v>
      </c>
      <c r="B20">
        <f t="shared" si="0"/>
        <v>9</v>
      </c>
      <c r="C20" t="str">
        <f t="shared" si="3"/>
        <v>c</v>
      </c>
      <c r="D20">
        <f>IF(A20="","",IF(D19=MAX(Gehaltstabelle_alt!$H$5:$H$34),Alt_Gehalt!D19,IF(MOD(B20,2)=0,IF(ISNA(VLOOKUP(D19+1+2*Dienstprüfung_1Jahr,Gehaltstabelle_alt!$A$14:$A$24,1,FALSE)),MIN(D19+1+2*Dienstprüfung_1Jahr,MAX(Gehaltstabelle_alt!$H$5:$H$34)),IF(ISNA(VLOOKUP(D19+2+2*Dienstprüfung_1Jahr,Gehaltstabelle_alt!$A$14:$A$24,1,FALSE)),MIN(D19+2+2*Dienstprüfung_1Jahr,MAX(Gehaltstabelle_alt!$H$5:$H$34)),IF(ISNA(VLOOKUP(D19+3+2*Dienstprüfung_1Jahr,Gehaltstabelle_alt!$A$14:$A$24,1,FALSE)),MIN(D19+3+2*Dienstprüfung_1Jahr,MAX(Gehaltstabelle_alt!$H$5:$H$34)),D19))),IF(Dienstprüfung_1Jahr,IF(ISNA(VLOOKUP(D19+2,Gehaltstabelle_alt!$A$14:$A$24,1,FALSE)),MIN(D19+2,MAX(Gehaltstabelle_alt!$H$5:$H$34)),IF(ISNA(VLOOKUP(D19+3,Gehaltstabelle_alt!$A$14:$A$24,1,FALSE)),MIN(D19+3,MAX(Gehaltstabelle_alt!$H$5:$H$34)),IF(ISNA(VLOOKUP(D19+4,Gehaltstabelle_alt!$A$14:$A$24,1,FALSE)),MIN(D19+4,MAX(Gehaltstabelle_alt!$H$5:$H$34)),MAX(Gehaltstabelle_alt!$H$5:$H$34)))),D19))))</f>
        <v>11</v>
      </c>
      <c r="E20">
        <f>IF(MONTH($E$6)=1,D20,IF(D21="",IF(A20="","",IF(D20=MAX(Gehaltstabelle_alt!$H$5:$H$34),Alt_Gehalt!D20,IF(MOD(B20+1,2)=0,IF(ISNA(VLOOKUP(D20+1+2*Dienstprüfung_1Jahr,Gehaltstabelle_alt!$A$14:$A$24,1,FALSE)),MIN(D20+1+2*Dienstprüfung_1Jahr,MAX(Gehaltstabelle_alt!$H$5:$H$34)),IF(ISNA(VLOOKUP(D20+2+2*Dienstprüfung_1Jahr,Gehaltstabelle_alt!$A$14:$A$24,1,FALSE)),MIN(D20+2+2*Dienstprüfung_1Jahr,MAX(Gehaltstabelle_alt!$H$5:$H$34)),IF(ISNA(VLOOKUP(D20+3+2*Dienstprüfung_1Jahr,Gehaltstabelle_alt!$A$14:$A$24,1,FALSE)),MIN(D20+3+2*Dienstprüfung_1Jahr,MAX(Gehaltstabelle_alt!$H$5:$H$34)),D20))),IF(Dienstprüfung_1Jahr,IF(ISNA(VLOOKUP(D20+2,Gehaltstabelle_alt!$A$14:$A$24,1,FALSE)),MIN(D20+2,MAX(Gehaltstabelle_alt!$H$5:$H$34)),IF(ISNA(VLOOKUP(D20+3,Gehaltstabelle_alt!$A$14:$A$24,1,FALSE)),MIN(D20+3,MAX(Gehaltstabelle_alt!$H$5:$H$34)),IF(ISNA(VLOOKUP(D20+4,Gehaltstabelle_alt!$A$14:$A$24,1,FALSE)),MIN(D20+4,MAX(Gehaltstabelle_alt!$H$5:$H$34)),MAX(Gehaltstabelle_alt!$H$5:$H$34)))),D20)))),D21))</f>
        <v>11</v>
      </c>
      <c r="F20">
        <f>IF(D20="","",HLOOKUP(C20,Gehaltstabelle_alt!$I$3:$R$34,Alt_Gehalt!D20+2,FALSE))</f>
        <v>2127.13</v>
      </c>
      <c r="G20">
        <f>IF(E20="","",HLOOKUP(C20,Gehaltstabelle_alt!$I$3:$R$34,Alt_Gehalt!E20+2,FALSE))</f>
        <v>2127.13</v>
      </c>
      <c r="H20">
        <f>IF(F20="",0,IF(F20&lt;=Gehaltstabelle_alt!$B$2,Gehaltstabelle_alt!$E$2,IF(F20&lt;=Gehaltstabelle_alt!$B$3,Gehaltstabelle_alt!$E$3,IF(F20&lt;=Gehaltstabelle_alt!$B$4,Gehaltstabelle_alt!$E$4,IF(F20&lt;=Gehaltstabelle_alt!$B$5,Gehaltstabelle_alt!$E$5,IF(F20&lt;=Gehaltstabelle_alt!$B$6,Gehaltstabelle_alt!$E$6,Gehaltstabelle_alt!$E$7)))))+IF(F20="","",IF(AND(D20&gt;Gehaltstabelle_alt!$C$10,C20="a"),Gehaltstabelle_alt!$E$11,Gehaltstabelle_alt!$E$10))+Gehaltsrechner!$G$10)+IF(Dienstprüfung_akt,(HLOOKUP(C20,Gehaltstabelle_alt!$I$3:$R$34,Dienstprüfer_akt_Stufe+2,FALSE)-HLOOKUP(C20,Gehaltstabelle_alt!$I$3:$R$34,D20+2,FALSE))*Anteil_Dienstprüfung,0)</f>
        <v>358</v>
      </c>
      <c r="I20">
        <f>IF(G20="",0,IF(G20&lt;=Gehaltstabelle_alt!$B$2,Gehaltstabelle_alt!$E$2,IF(G20&lt;=Gehaltstabelle_alt!$B$3,Gehaltstabelle_alt!$E$3,IF(G20&lt;=Gehaltstabelle_alt!$B$4,Gehaltstabelle_alt!$E$4,IF(G20&lt;=Gehaltstabelle_alt!$B$5,Gehaltstabelle_alt!$E$5,IF(G20&lt;=Gehaltstabelle_alt!$B$6,Gehaltstabelle_alt!$E$6,Gehaltstabelle_alt!$E$7)))))+IF(G20="","",IF(AND(D20&gt;Gehaltstabelle_alt!$C$10,C20="a"),Gehaltstabelle_alt!$E$11,Gehaltstabelle_alt!$E$10))+Gehaltsrechner!$G$10)+IF(Dienstprüfung_akt,(HLOOKUP(C20,Gehaltstabelle_alt!$I$3:$R$34,Dienstprüfer_akt_Stufe+2,FALSE)-HLOOKUP(C20,Gehaltstabelle_alt!$I$3:$R$34,D20+2,FALSE))*Anteil_Dienstprüfung,0)</f>
        <v>358</v>
      </c>
      <c r="J20">
        <f>IF(H20="","",Gehaltsrechner!$G$9)</f>
        <v>137.29</v>
      </c>
      <c r="K20" s="19">
        <f t="shared" si="1"/>
        <v>36439.300000000003</v>
      </c>
      <c r="M20" s="19"/>
    </row>
    <row r="21" spans="1:18" x14ac:dyDescent="0.25">
      <c r="A21">
        <f t="shared" si="2"/>
        <v>2034</v>
      </c>
      <c r="B21">
        <f t="shared" si="0"/>
        <v>10</v>
      </c>
      <c r="C21" t="str">
        <f t="shared" si="3"/>
        <v>c</v>
      </c>
      <c r="D21">
        <f>IF(A21="","",IF(D20=MAX(Gehaltstabelle_alt!$H$5:$H$34),Alt_Gehalt!D20,IF(MOD(B21,2)=0,IF(ISNA(VLOOKUP(D20+1+2*Dienstprüfung_1Jahr,Gehaltstabelle_alt!$A$14:$A$24,1,FALSE)),MIN(D20+1+2*Dienstprüfung_1Jahr,MAX(Gehaltstabelle_alt!$H$5:$H$34)),IF(ISNA(VLOOKUP(D20+2+2*Dienstprüfung_1Jahr,Gehaltstabelle_alt!$A$14:$A$24,1,FALSE)),MIN(D20+2+2*Dienstprüfung_1Jahr,MAX(Gehaltstabelle_alt!$H$5:$H$34)),IF(ISNA(VLOOKUP(D20+3+2*Dienstprüfung_1Jahr,Gehaltstabelle_alt!$A$14:$A$24,1,FALSE)),MIN(D20+3+2*Dienstprüfung_1Jahr,MAX(Gehaltstabelle_alt!$H$5:$H$34)),D20))),IF(Dienstprüfung_1Jahr,IF(ISNA(VLOOKUP(D20+2,Gehaltstabelle_alt!$A$14:$A$24,1,FALSE)),MIN(D20+2,MAX(Gehaltstabelle_alt!$H$5:$H$34)),IF(ISNA(VLOOKUP(D20+3,Gehaltstabelle_alt!$A$14:$A$24,1,FALSE)),MIN(D20+3,MAX(Gehaltstabelle_alt!$H$5:$H$34)),IF(ISNA(VLOOKUP(D20+4,Gehaltstabelle_alt!$A$14:$A$24,1,FALSE)),MIN(D20+4,MAX(Gehaltstabelle_alt!$H$5:$H$34)),MAX(Gehaltstabelle_alt!$H$5:$H$34)))),D20))))</f>
        <v>12</v>
      </c>
      <c r="E21">
        <f>IF(MONTH($E$6)=1,D21,IF(D22="",IF(A21="","",IF(D21=MAX(Gehaltstabelle_alt!$H$5:$H$34),Alt_Gehalt!D21,IF(MOD(B21+1,2)=0,IF(ISNA(VLOOKUP(D21+1+2*Dienstprüfung_1Jahr,Gehaltstabelle_alt!$A$14:$A$24,1,FALSE)),MIN(D21+1+2*Dienstprüfung_1Jahr,MAX(Gehaltstabelle_alt!$H$5:$H$34)),IF(ISNA(VLOOKUP(D21+2+2*Dienstprüfung_1Jahr,Gehaltstabelle_alt!$A$14:$A$24,1,FALSE)),MIN(D21+2+2*Dienstprüfung_1Jahr,MAX(Gehaltstabelle_alt!$H$5:$H$34)),IF(ISNA(VLOOKUP(D21+3+2*Dienstprüfung_1Jahr,Gehaltstabelle_alt!$A$14:$A$24,1,FALSE)),MIN(D21+3+2*Dienstprüfung_1Jahr,MAX(Gehaltstabelle_alt!$H$5:$H$34)),D21))),IF(Dienstprüfung_1Jahr,IF(ISNA(VLOOKUP(D21+2,Gehaltstabelle_alt!$A$14:$A$24,1,FALSE)),MIN(D21+2,MAX(Gehaltstabelle_alt!$H$5:$H$34)),IF(ISNA(VLOOKUP(D21+3,Gehaltstabelle_alt!$A$14:$A$24,1,FALSE)),MIN(D21+3,MAX(Gehaltstabelle_alt!$H$5:$H$34)),IF(ISNA(VLOOKUP(D21+4,Gehaltstabelle_alt!$A$14:$A$24,1,FALSE)),MIN(D21+4,MAX(Gehaltstabelle_alt!$H$5:$H$34)),MAX(Gehaltstabelle_alt!$H$5:$H$34)))),D21)))),D22))</f>
        <v>12</v>
      </c>
      <c r="F21">
        <f>IF(D21="","",HLOOKUP(C21,Gehaltstabelle_alt!$I$3:$R$34,Alt_Gehalt!D21+2,FALSE))</f>
        <v>2164.7600000000002</v>
      </c>
      <c r="G21">
        <f>IF(E21="","",HLOOKUP(C21,Gehaltstabelle_alt!$I$3:$R$34,Alt_Gehalt!E21+2,FALSE))</f>
        <v>2164.7600000000002</v>
      </c>
      <c r="H21">
        <f>IF(F21="",0,IF(F21&lt;=Gehaltstabelle_alt!$B$2,Gehaltstabelle_alt!$E$2,IF(F21&lt;=Gehaltstabelle_alt!$B$3,Gehaltstabelle_alt!$E$3,IF(F21&lt;=Gehaltstabelle_alt!$B$4,Gehaltstabelle_alt!$E$4,IF(F21&lt;=Gehaltstabelle_alt!$B$5,Gehaltstabelle_alt!$E$5,IF(F21&lt;=Gehaltstabelle_alt!$B$6,Gehaltstabelle_alt!$E$6,Gehaltstabelle_alt!$E$7)))))+IF(F21="","",IF(AND(D21&gt;Gehaltstabelle_alt!$C$10,C21="a"),Gehaltstabelle_alt!$E$11,Gehaltstabelle_alt!$E$10))+Gehaltsrechner!$G$10)+IF(Dienstprüfung_akt,(HLOOKUP(C21,Gehaltstabelle_alt!$I$3:$R$34,Dienstprüfer_akt_Stufe+2,FALSE)-HLOOKUP(C21,Gehaltstabelle_alt!$I$3:$R$34,D21+2,FALSE))*Anteil_Dienstprüfung,0)</f>
        <v>358</v>
      </c>
      <c r="I21">
        <f>IF(G21="",0,IF(G21&lt;=Gehaltstabelle_alt!$B$2,Gehaltstabelle_alt!$E$2,IF(G21&lt;=Gehaltstabelle_alt!$B$3,Gehaltstabelle_alt!$E$3,IF(G21&lt;=Gehaltstabelle_alt!$B$4,Gehaltstabelle_alt!$E$4,IF(G21&lt;=Gehaltstabelle_alt!$B$5,Gehaltstabelle_alt!$E$5,IF(G21&lt;=Gehaltstabelle_alt!$B$6,Gehaltstabelle_alt!$E$6,Gehaltstabelle_alt!$E$7)))))+IF(G21="","",IF(AND(D21&gt;Gehaltstabelle_alt!$C$10,C21="a"),Gehaltstabelle_alt!$E$11,Gehaltstabelle_alt!$E$10))+Gehaltsrechner!$G$10)+IF(Dienstprüfung_akt,(HLOOKUP(C21,Gehaltstabelle_alt!$I$3:$R$34,Dienstprüfer_akt_Stufe+2,FALSE)-HLOOKUP(C21,Gehaltstabelle_alt!$I$3:$R$34,D21+2,FALSE))*Anteil_Dienstprüfung,0)</f>
        <v>358</v>
      </c>
      <c r="J21">
        <f>IF(H21="","",Gehaltsrechner!$G$9)</f>
        <v>137.29</v>
      </c>
      <c r="K21" s="19">
        <f t="shared" si="1"/>
        <v>36966.120000000003</v>
      </c>
      <c r="M21" s="19"/>
    </row>
    <row r="22" spans="1:18" x14ac:dyDescent="0.25">
      <c r="A22">
        <f t="shared" si="2"/>
        <v>2035</v>
      </c>
      <c r="B22">
        <f t="shared" si="0"/>
        <v>11</v>
      </c>
      <c r="C22" t="str">
        <f t="shared" si="3"/>
        <v>c</v>
      </c>
      <c r="D22">
        <f>IF(A22="","",IF(D21=MAX(Gehaltstabelle_alt!$H$5:$H$34),Alt_Gehalt!D21,IF(MOD(B22,2)=0,IF(ISNA(VLOOKUP(D21+1+2*Dienstprüfung_1Jahr,Gehaltstabelle_alt!$A$14:$A$24,1,FALSE)),MIN(D21+1+2*Dienstprüfung_1Jahr,MAX(Gehaltstabelle_alt!$H$5:$H$34)),IF(ISNA(VLOOKUP(D21+2+2*Dienstprüfung_1Jahr,Gehaltstabelle_alt!$A$14:$A$24,1,FALSE)),MIN(D21+2+2*Dienstprüfung_1Jahr,MAX(Gehaltstabelle_alt!$H$5:$H$34)),IF(ISNA(VLOOKUP(D21+3+2*Dienstprüfung_1Jahr,Gehaltstabelle_alt!$A$14:$A$24,1,FALSE)),MIN(D21+3+2*Dienstprüfung_1Jahr,MAX(Gehaltstabelle_alt!$H$5:$H$34)),D21))),IF(Dienstprüfung_1Jahr,IF(ISNA(VLOOKUP(D21+2,Gehaltstabelle_alt!$A$14:$A$24,1,FALSE)),MIN(D21+2,MAX(Gehaltstabelle_alt!$H$5:$H$34)),IF(ISNA(VLOOKUP(D21+3,Gehaltstabelle_alt!$A$14:$A$24,1,FALSE)),MIN(D21+3,MAX(Gehaltstabelle_alt!$H$5:$H$34)),IF(ISNA(VLOOKUP(D21+4,Gehaltstabelle_alt!$A$14:$A$24,1,FALSE)),MIN(D21+4,MAX(Gehaltstabelle_alt!$H$5:$H$34)),MAX(Gehaltstabelle_alt!$H$5:$H$34)))),D21))))</f>
        <v>12</v>
      </c>
      <c r="E22">
        <f>IF(MONTH($E$6)=1,D22,IF(D23="",IF(A22="","",IF(D22=MAX(Gehaltstabelle_alt!$H$5:$H$34),Alt_Gehalt!D22,IF(MOD(B22+1,2)=0,IF(ISNA(VLOOKUP(D22+1+2*Dienstprüfung_1Jahr,Gehaltstabelle_alt!$A$14:$A$24,1,FALSE)),MIN(D22+1+2*Dienstprüfung_1Jahr,MAX(Gehaltstabelle_alt!$H$5:$H$34)),IF(ISNA(VLOOKUP(D22+2+2*Dienstprüfung_1Jahr,Gehaltstabelle_alt!$A$14:$A$24,1,FALSE)),MIN(D22+2+2*Dienstprüfung_1Jahr,MAX(Gehaltstabelle_alt!$H$5:$H$34)),IF(ISNA(VLOOKUP(D22+3+2*Dienstprüfung_1Jahr,Gehaltstabelle_alt!$A$14:$A$24,1,FALSE)),MIN(D22+3+2*Dienstprüfung_1Jahr,MAX(Gehaltstabelle_alt!$H$5:$H$34)),D22))),IF(Dienstprüfung_1Jahr,IF(ISNA(VLOOKUP(D22+2,Gehaltstabelle_alt!$A$14:$A$24,1,FALSE)),MIN(D22+2,MAX(Gehaltstabelle_alt!$H$5:$H$34)),IF(ISNA(VLOOKUP(D22+3,Gehaltstabelle_alt!$A$14:$A$24,1,FALSE)),MIN(D22+3,MAX(Gehaltstabelle_alt!$H$5:$H$34)),IF(ISNA(VLOOKUP(D22+4,Gehaltstabelle_alt!$A$14:$A$24,1,FALSE)),MIN(D22+4,MAX(Gehaltstabelle_alt!$H$5:$H$34)),MAX(Gehaltstabelle_alt!$H$5:$H$34)))),D22)))),D23))</f>
        <v>12</v>
      </c>
      <c r="F22">
        <f>IF(D22="","",HLOOKUP(C22,Gehaltstabelle_alt!$I$3:$R$34,Alt_Gehalt!D22+2,FALSE))</f>
        <v>2164.7600000000002</v>
      </c>
      <c r="G22">
        <f>IF(E22="","",HLOOKUP(C22,Gehaltstabelle_alt!$I$3:$R$34,Alt_Gehalt!E22+2,FALSE))</f>
        <v>2164.7600000000002</v>
      </c>
      <c r="H22">
        <f>IF(F22="",0,IF(F22&lt;=Gehaltstabelle_alt!$B$2,Gehaltstabelle_alt!$E$2,IF(F22&lt;=Gehaltstabelle_alt!$B$3,Gehaltstabelle_alt!$E$3,IF(F22&lt;=Gehaltstabelle_alt!$B$4,Gehaltstabelle_alt!$E$4,IF(F22&lt;=Gehaltstabelle_alt!$B$5,Gehaltstabelle_alt!$E$5,IF(F22&lt;=Gehaltstabelle_alt!$B$6,Gehaltstabelle_alt!$E$6,Gehaltstabelle_alt!$E$7)))))+IF(F22="","",IF(AND(D22&gt;Gehaltstabelle_alt!$C$10,C22="a"),Gehaltstabelle_alt!$E$11,Gehaltstabelle_alt!$E$10))+Gehaltsrechner!$G$10)+IF(Dienstprüfung_akt,(HLOOKUP(C22,Gehaltstabelle_alt!$I$3:$R$34,Dienstprüfer_akt_Stufe+2,FALSE)-HLOOKUP(C22,Gehaltstabelle_alt!$I$3:$R$34,D22+2,FALSE))*Anteil_Dienstprüfung,0)</f>
        <v>358</v>
      </c>
      <c r="I22">
        <f>IF(G22="",0,IF(G22&lt;=Gehaltstabelle_alt!$B$2,Gehaltstabelle_alt!$E$2,IF(G22&lt;=Gehaltstabelle_alt!$B$3,Gehaltstabelle_alt!$E$3,IF(G22&lt;=Gehaltstabelle_alt!$B$4,Gehaltstabelle_alt!$E$4,IF(G22&lt;=Gehaltstabelle_alt!$B$5,Gehaltstabelle_alt!$E$5,IF(G22&lt;=Gehaltstabelle_alt!$B$6,Gehaltstabelle_alt!$E$6,Gehaltstabelle_alt!$E$7)))))+IF(G22="","",IF(AND(D22&gt;Gehaltstabelle_alt!$C$10,C22="a"),Gehaltstabelle_alt!$E$11,Gehaltstabelle_alt!$E$10))+Gehaltsrechner!$G$10)+IF(Dienstprüfung_akt,(HLOOKUP(C22,Gehaltstabelle_alt!$I$3:$R$34,Dienstprüfer_akt_Stufe+2,FALSE)-HLOOKUP(C22,Gehaltstabelle_alt!$I$3:$R$34,D22+2,FALSE))*Anteil_Dienstprüfung,0)</f>
        <v>358</v>
      </c>
      <c r="J22">
        <f>IF(H22="","",Gehaltsrechner!$G$9)</f>
        <v>137.29</v>
      </c>
      <c r="K22" s="19">
        <f t="shared" si="1"/>
        <v>36966.120000000003</v>
      </c>
      <c r="M22" s="19"/>
    </row>
    <row r="23" spans="1:18" x14ac:dyDescent="0.25">
      <c r="A23">
        <f t="shared" si="2"/>
        <v>2036</v>
      </c>
      <c r="B23">
        <f t="shared" si="0"/>
        <v>12</v>
      </c>
      <c r="C23" t="str">
        <f t="shared" si="3"/>
        <v>c</v>
      </c>
      <c r="D23">
        <f>IF(A23="","",IF(D22=MAX(Gehaltstabelle_alt!$H$5:$H$34),Alt_Gehalt!D22,IF(MOD(B23,2)=0,IF(ISNA(VLOOKUP(D22+1+2*Dienstprüfung_1Jahr,Gehaltstabelle_alt!$A$14:$A$24,1,FALSE)),MIN(D22+1+2*Dienstprüfung_1Jahr,MAX(Gehaltstabelle_alt!$H$5:$H$34)),IF(ISNA(VLOOKUP(D22+2+2*Dienstprüfung_1Jahr,Gehaltstabelle_alt!$A$14:$A$24,1,FALSE)),MIN(D22+2+2*Dienstprüfung_1Jahr,MAX(Gehaltstabelle_alt!$H$5:$H$34)),IF(ISNA(VLOOKUP(D22+3+2*Dienstprüfung_1Jahr,Gehaltstabelle_alt!$A$14:$A$24,1,FALSE)),MIN(D22+3+2*Dienstprüfung_1Jahr,MAX(Gehaltstabelle_alt!$H$5:$H$34)),D22))),IF(Dienstprüfung_1Jahr,IF(ISNA(VLOOKUP(D22+2,Gehaltstabelle_alt!$A$14:$A$24,1,FALSE)),MIN(D22+2,MAX(Gehaltstabelle_alt!$H$5:$H$34)),IF(ISNA(VLOOKUP(D22+3,Gehaltstabelle_alt!$A$14:$A$24,1,FALSE)),MIN(D22+3,MAX(Gehaltstabelle_alt!$H$5:$H$34)),IF(ISNA(VLOOKUP(D22+4,Gehaltstabelle_alt!$A$14:$A$24,1,FALSE)),MIN(D22+4,MAX(Gehaltstabelle_alt!$H$5:$H$34)),MAX(Gehaltstabelle_alt!$H$5:$H$34)))),D22))))</f>
        <v>13</v>
      </c>
      <c r="E23">
        <f>IF(MONTH($E$6)=1,D23,IF(D24="",IF(A23="","",IF(D23=MAX(Gehaltstabelle_alt!$H$5:$H$34),Alt_Gehalt!D23,IF(MOD(B23+1,2)=0,IF(ISNA(VLOOKUP(D23+1+2*Dienstprüfung_1Jahr,Gehaltstabelle_alt!$A$14:$A$24,1,FALSE)),MIN(D23+1+2*Dienstprüfung_1Jahr,MAX(Gehaltstabelle_alt!$H$5:$H$34)),IF(ISNA(VLOOKUP(D23+2+2*Dienstprüfung_1Jahr,Gehaltstabelle_alt!$A$14:$A$24,1,FALSE)),MIN(D23+2+2*Dienstprüfung_1Jahr,MAX(Gehaltstabelle_alt!$H$5:$H$34)),IF(ISNA(VLOOKUP(D23+3+2*Dienstprüfung_1Jahr,Gehaltstabelle_alt!$A$14:$A$24,1,FALSE)),MIN(D23+3+2*Dienstprüfung_1Jahr,MAX(Gehaltstabelle_alt!$H$5:$H$34)),D23))),IF(Dienstprüfung_1Jahr,IF(ISNA(VLOOKUP(D23+2,Gehaltstabelle_alt!$A$14:$A$24,1,FALSE)),MIN(D23+2,MAX(Gehaltstabelle_alt!$H$5:$H$34)),IF(ISNA(VLOOKUP(D23+3,Gehaltstabelle_alt!$A$14:$A$24,1,FALSE)),MIN(D23+3,MAX(Gehaltstabelle_alt!$H$5:$H$34)),IF(ISNA(VLOOKUP(D23+4,Gehaltstabelle_alt!$A$14:$A$24,1,FALSE)),MIN(D23+4,MAX(Gehaltstabelle_alt!$H$5:$H$34)),MAX(Gehaltstabelle_alt!$H$5:$H$34)))),D23)))),D24))</f>
        <v>13</v>
      </c>
      <c r="F23">
        <f>IF(D23="","",HLOOKUP(C23,Gehaltstabelle_alt!$I$3:$R$34,Alt_Gehalt!D23+2,FALSE))</f>
        <v>2203.65</v>
      </c>
      <c r="G23">
        <f>IF(E23="","",HLOOKUP(C23,Gehaltstabelle_alt!$I$3:$R$34,Alt_Gehalt!E23+2,FALSE))</f>
        <v>2203.65</v>
      </c>
      <c r="H23">
        <f>IF(F23="",0,IF(F23&lt;=Gehaltstabelle_alt!$B$2,Gehaltstabelle_alt!$E$2,IF(F23&lt;=Gehaltstabelle_alt!$B$3,Gehaltstabelle_alt!$E$3,IF(F23&lt;=Gehaltstabelle_alt!$B$4,Gehaltstabelle_alt!$E$4,IF(F23&lt;=Gehaltstabelle_alt!$B$5,Gehaltstabelle_alt!$E$5,IF(F23&lt;=Gehaltstabelle_alt!$B$6,Gehaltstabelle_alt!$E$6,Gehaltstabelle_alt!$E$7)))))+IF(F23="","",IF(AND(D23&gt;Gehaltstabelle_alt!$C$10,C23="a"),Gehaltstabelle_alt!$E$11,Gehaltstabelle_alt!$E$10))+Gehaltsrechner!$G$10)+IF(Dienstprüfung_akt,(HLOOKUP(C23,Gehaltstabelle_alt!$I$3:$R$34,Dienstprüfer_akt_Stufe+2,FALSE)-HLOOKUP(C23,Gehaltstabelle_alt!$I$3:$R$34,D23+2,FALSE))*Anteil_Dienstprüfung,0)</f>
        <v>358</v>
      </c>
      <c r="I23">
        <f>IF(G23="",0,IF(G23&lt;=Gehaltstabelle_alt!$B$2,Gehaltstabelle_alt!$E$2,IF(G23&lt;=Gehaltstabelle_alt!$B$3,Gehaltstabelle_alt!$E$3,IF(G23&lt;=Gehaltstabelle_alt!$B$4,Gehaltstabelle_alt!$E$4,IF(G23&lt;=Gehaltstabelle_alt!$B$5,Gehaltstabelle_alt!$E$5,IF(G23&lt;=Gehaltstabelle_alt!$B$6,Gehaltstabelle_alt!$E$6,Gehaltstabelle_alt!$E$7)))))+IF(G23="","",IF(AND(D23&gt;Gehaltstabelle_alt!$C$10,C23="a"),Gehaltstabelle_alt!$E$11,Gehaltstabelle_alt!$E$10))+Gehaltsrechner!$G$10)+IF(Dienstprüfung_akt,(HLOOKUP(C23,Gehaltstabelle_alt!$I$3:$R$34,Dienstprüfer_akt_Stufe+2,FALSE)-HLOOKUP(C23,Gehaltstabelle_alt!$I$3:$R$34,D23+2,FALSE))*Anteil_Dienstprüfung,0)</f>
        <v>358</v>
      </c>
      <c r="J23">
        <f>IF(H23="","",Gehaltsrechner!$G$9)</f>
        <v>137.29</v>
      </c>
      <c r="K23" s="19">
        <f t="shared" si="1"/>
        <v>37510.58</v>
      </c>
      <c r="M23" s="19"/>
    </row>
    <row r="24" spans="1:18" x14ac:dyDescent="0.25">
      <c r="A24">
        <f t="shared" si="2"/>
        <v>2037</v>
      </c>
      <c r="B24">
        <f t="shared" si="0"/>
        <v>13</v>
      </c>
      <c r="C24" t="str">
        <f t="shared" si="3"/>
        <v>c</v>
      </c>
      <c r="D24">
        <f>IF(A24="","",IF(D23=MAX(Gehaltstabelle_alt!$H$5:$H$34),Alt_Gehalt!D23,IF(MOD(B24,2)=0,IF(ISNA(VLOOKUP(D23+1+2*Dienstprüfung_1Jahr,Gehaltstabelle_alt!$A$14:$A$24,1,FALSE)),MIN(D23+1+2*Dienstprüfung_1Jahr,MAX(Gehaltstabelle_alt!$H$5:$H$34)),IF(ISNA(VLOOKUP(D23+2+2*Dienstprüfung_1Jahr,Gehaltstabelle_alt!$A$14:$A$24,1,FALSE)),MIN(D23+2+2*Dienstprüfung_1Jahr,MAX(Gehaltstabelle_alt!$H$5:$H$34)),IF(ISNA(VLOOKUP(D23+3+2*Dienstprüfung_1Jahr,Gehaltstabelle_alt!$A$14:$A$24,1,FALSE)),MIN(D23+3+2*Dienstprüfung_1Jahr,MAX(Gehaltstabelle_alt!$H$5:$H$34)),D23))),IF(Dienstprüfung_1Jahr,IF(ISNA(VLOOKUP(D23+2,Gehaltstabelle_alt!$A$14:$A$24,1,FALSE)),MIN(D23+2,MAX(Gehaltstabelle_alt!$H$5:$H$34)),IF(ISNA(VLOOKUP(D23+3,Gehaltstabelle_alt!$A$14:$A$24,1,FALSE)),MIN(D23+3,MAX(Gehaltstabelle_alt!$H$5:$H$34)),IF(ISNA(VLOOKUP(D23+4,Gehaltstabelle_alt!$A$14:$A$24,1,FALSE)),MIN(D23+4,MAX(Gehaltstabelle_alt!$H$5:$H$34)),MAX(Gehaltstabelle_alt!$H$5:$H$34)))),D23))))</f>
        <v>13</v>
      </c>
      <c r="E24">
        <f>IF(MONTH($E$6)=1,D24,IF(D25="",IF(A24="","",IF(D24=MAX(Gehaltstabelle_alt!$H$5:$H$34),Alt_Gehalt!D24,IF(MOD(B24+1,2)=0,IF(ISNA(VLOOKUP(D24+1+2*Dienstprüfung_1Jahr,Gehaltstabelle_alt!$A$14:$A$24,1,FALSE)),MIN(D24+1+2*Dienstprüfung_1Jahr,MAX(Gehaltstabelle_alt!$H$5:$H$34)),IF(ISNA(VLOOKUP(D24+2+2*Dienstprüfung_1Jahr,Gehaltstabelle_alt!$A$14:$A$24,1,FALSE)),MIN(D24+2+2*Dienstprüfung_1Jahr,MAX(Gehaltstabelle_alt!$H$5:$H$34)),IF(ISNA(VLOOKUP(D24+3+2*Dienstprüfung_1Jahr,Gehaltstabelle_alt!$A$14:$A$24,1,FALSE)),MIN(D24+3+2*Dienstprüfung_1Jahr,MAX(Gehaltstabelle_alt!$H$5:$H$34)),D24))),IF(Dienstprüfung_1Jahr,IF(ISNA(VLOOKUP(D24+2,Gehaltstabelle_alt!$A$14:$A$24,1,FALSE)),MIN(D24+2,MAX(Gehaltstabelle_alt!$H$5:$H$34)),IF(ISNA(VLOOKUP(D24+3,Gehaltstabelle_alt!$A$14:$A$24,1,FALSE)),MIN(D24+3,MAX(Gehaltstabelle_alt!$H$5:$H$34)),IF(ISNA(VLOOKUP(D24+4,Gehaltstabelle_alt!$A$14:$A$24,1,FALSE)),MIN(D24+4,MAX(Gehaltstabelle_alt!$H$5:$H$34)),MAX(Gehaltstabelle_alt!$H$5:$H$34)))),D24)))),D25))</f>
        <v>13</v>
      </c>
      <c r="F24">
        <f>IF(D24="","",HLOOKUP(C24,Gehaltstabelle_alt!$I$3:$R$34,Alt_Gehalt!D24+2,FALSE))</f>
        <v>2203.65</v>
      </c>
      <c r="G24">
        <f>IF(E24="","",HLOOKUP(C24,Gehaltstabelle_alt!$I$3:$R$34,Alt_Gehalt!E24+2,FALSE))</f>
        <v>2203.65</v>
      </c>
      <c r="H24">
        <f>IF(F24="",0,IF(F24&lt;=Gehaltstabelle_alt!$B$2,Gehaltstabelle_alt!$E$2,IF(F24&lt;=Gehaltstabelle_alt!$B$3,Gehaltstabelle_alt!$E$3,IF(F24&lt;=Gehaltstabelle_alt!$B$4,Gehaltstabelle_alt!$E$4,IF(F24&lt;=Gehaltstabelle_alt!$B$5,Gehaltstabelle_alt!$E$5,IF(F24&lt;=Gehaltstabelle_alt!$B$6,Gehaltstabelle_alt!$E$6,Gehaltstabelle_alt!$E$7)))))+IF(F24="","",IF(AND(D24&gt;Gehaltstabelle_alt!$C$10,C24="a"),Gehaltstabelle_alt!$E$11,Gehaltstabelle_alt!$E$10))+Gehaltsrechner!$G$10)+IF(Dienstprüfung_akt,(HLOOKUP(C24,Gehaltstabelle_alt!$I$3:$R$34,Dienstprüfer_akt_Stufe+2,FALSE)-HLOOKUP(C24,Gehaltstabelle_alt!$I$3:$R$34,D24+2,FALSE))*Anteil_Dienstprüfung,0)</f>
        <v>358</v>
      </c>
      <c r="I24">
        <f>IF(G24="",0,IF(G24&lt;=Gehaltstabelle_alt!$B$2,Gehaltstabelle_alt!$E$2,IF(G24&lt;=Gehaltstabelle_alt!$B$3,Gehaltstabelle_alt!$E$3,IF(G24&lt;=Gehaltstabelle_alt!$B$4,Gehaltstabelle_alt!$E$4,IF(G24&lt;=Gehaltstabelle_alt!$B$5,Gehaltstabelle_alt!$E$5,IF(G24&lt;=Gehaltstabelle_alt!$B$6,Gehaltstabelle_alt!$E$6,Gehaltstabelle_alt!$E$7)))))+IF(G24="","",IF(AND(D24&gt;Gehaltstabelle_alt!$C$10,C24="a"),Gehaltstabelle_alt!$E$11,Gehaltstabelle_alt!$E$10))+Gehaltsrechner!$G$10)+IF(Dienstprüfung_akt,(HLOOKUP(C24,Gehaltstabelle_alt!$I$3:$R$34,Dienstprüfer_akt_Stufe+2,FALSE)-HLOOKUP(C24,Gehaltstabelle_alt!$I$3:$R$34,D24+2,FALSE))*Anteil_Dienstprüfung,0)</f>
        <v>358</v>
      </c>
      <c r="J24">
        <f>IF(H24="","",Gehaltsrechner!$G$9)</f>
        <v>137.29</v>
      </c>
      <c r="K24" s="19">
        <f t="shared" si="1"/>
        <v>37510.58</v>
      </c>
      <c r="M24" s="19"/>
    </row>
    <row r="25" spans="1:18" x14ac:dyDescent="0.25">
      <c r="A25">
        <f t="shared" si="2"/>
        <v>2038</v>
      </c>
      <c r="B25">
        <f t="shared" si="0"/>
        <v>14</v>
      </c>
      <c r="C25" t="str">
        <f t="shared" si="3"/>
        <v>c</v>
      </c>
      <c r="D25">
        <f>IF(A25="","",IF(D24=MAX(Gehaltstabelle_alt!$H$5:$H$34),Alt_Gehalt!D24,IF(MOD(B25,2)=0,IF(ISNA(VLOOKUP(D24+1+2*Dienstprüfung_1Jahr,Gehaltstabelle_alt!$A$14:$A$24,1,FALSE)),MIN(D24+1+2*Dienstprüfung_1Jahr,MAX(Gehaltstabelle_alt!$H$5:$H$34)),IF(ISNA(VLOOKUP(D24+2+2*Dienstprüfung_1Jahr,Gehaltstabelle_alt!$A$14:$A$24,1,FALSE)),MIN(D24+2+2*Dienstprüfung_1Jahr,MAX(Gehaltstabelle_alt!$H$5:$H$34)),IF(ISNA(VLOOKUP(D24+3+2*Dienstprüfung_1Jahr,Gehaltstabelle_alt!$A$14:$A$24,1,FALSE)),MIN(D24+3+2*Dienstprüfung_1Jahr,MAX(Gehaltstabelle_alt!$H$5:$H$34)),D24))),IF(Dienstprüfung_1Jahr,IF(ISNA(VLOOKUP(D24+2,Gehaltstabelle_alt!$A$14:$A$24,1,FALSE)),MIN(D24+2,MAX(Gehaltstabelle_alt!$H$5:$H$34)),IF(ISNA(VLOOKUP(D24+3,Gehaltstabelle_alt!$A$14:$A$24,1,FALSE)),MIN(D24+3,MAX(Gehaltstabelle_alt!$H$5:$H$34)),IF(ISNA(VLOOKUP(D24+4,Gehaltstabelle_alt!$A$14:$A$24,1,FALSE)),MIN(D24+4,MAX(Gehaltstabelle_alt!$H$5:$H$34)),MAX(Gehaltstabelle_alt!$H$5:$H$34)))),D24))))</f>
        <v>14</v>
      </c>
      <c r="E25">
        <f>IF(MONTH($E$6)=1,D25,IF(D26="",IF(A25="","",IF(D25=MAX(Gehaltstabelle_alt!$H$5:$H$34),Alt_Gehalt!D25,IF(MOD(B25+1,2)=0,IF(ISNA(VLOOKUP(D25+1+2*Dienstprüfung_1Jahr,Gehaltstabelle_alt!$A$14:$A$24,1,FALSE)),MIN(D25+1+2*Dienstprüfung_1Jahr,MAX(Gehaltstabelle_alt!$H$5:$H$34)),IF(ISNA(VLOOKUP(D25+2+2*Dienstprüfung_1Jahr,Gehaltstabelle_alt!$A$14:$A$24,1,FALSE)),MIN(D25+2+2*Dienstprüfung_1Jahr,MAX(Gehaltstabelle_alt!$H$5:$H$34)),IF(ISNA(VLOOKUP(D25+3+2*Dienstprüfung_1Jahr,Gehaltstabelle_alt!$A$14:$A$24,1,FALSE)),MIN(D25+3+2*Dienstprüfung_1Jahr,MAX(Gehaltstabelle_alt!$H$5:$H$34)),D25))),IF(Dienstprüfung_1Jahr,IF(ISNA(VLOOKUP(D25+2,Gehaltstabelle_alt!$A$14:$A$24,1,FALSE)),MIN(D25+2,MAX(Gehaltstabelle_alt!$H$5:$H$34)),IF(ISNA(VLOOKUP(D25+3,Gehaltstabelle_alt!$A$14:$A$24,1,FALSE)),MIN(D25+3,MAX(Gehaltstabelle_alt!$H$5:$H$34)),IF(ISNA(VLOOKUP(D25+4,Gehaltstabelle_alt!$A$14:$A$24,1,FALSE)),MIN(D25+4,MAX(Gehaltstabelle_alt!$H$5:$H$34)),MAX(Gehaltstabelle_alt!$H$5:$H$34)))),D25)))),D26))</f>
        <v>14</v>
      </c>
      <c r="F25">
        <f>IF(D25="","",HLOOKUP(C25,Gehaltstabelle_alt!$I$3:$R$34,Alt_Gehalt!D25+2,FALSE))</f>
        <v>2242.9899999999998</v>
      </c>
      <c r="G25">
        <f>IF(E25="","",HLOOKUP(C25,Gehaltstabelle_alt!$I$3:$R$34,Alt_Gehalt!E25+2,FALSE))</f>
        <v>2242.9899999999998</v>
      </c>
      <c r="H25">
        <f>IF(F25="",0,IF(F25&lt;=Gehaltstabelle_alt!$B$2,Gehaltstabelle_alt!$E$2,IF(F25&lt;=Gehaltstabelle_alt!$B$3,Gehaltstabelle_alt!$E$3,IF(F25&lt;=Gehaltstabelle_alt!$B$4,Gehaltstabelle_alt!$E$4,IF(F25&lt;=Gehaltstabelle_alt!$B$5,Gehaltstabelle_alt!$E$5,IF(F25&lt;=Gehaltstabelle_alt!$B$6,Gehaltstabelle_alt!$E$6,Gehaltstabelle_alt!$E$7)))))+IF(F25="","",IF(AND(D25&gt;Gehaltstabelle_alt!$C$10,C25="a"),Gehaltstabelle_alt!$E$11,Gehaltstabelle_alt!$E$10))+Gehaltsrechner!$G$10)+IF(Dienstprüfung_akt,(HLOOKUP(C25,Gehaltstabelle_alt!$I$3:$R$34,Dienstprüfer_akt_Stufe+2,FALSE)-HLOOKUP(C25,Gehaltstabelle_alt!$I$3:$R$34,D25+2,FALSE))*Anteil_Dienstprüfung,0)</f>
        <v>358</v>
      </c>
      <c r="I25">
        <f>IF(G25="",0,IF(G25&lt;=Gehaltstabelle_alt!$B$2,Gehaltstabelle_alt!$E$2,IF(G25&lt;=Gehaltstabelle_alt!$B$3,Gehaltstabelle_alt!$E$3,IF(G25&lt;=Gehaltstabelle_alt!$B$4,Gehaltstabelle_alt!$E$4,IF(G25&lt;=Gehaltstabelle_alt!$B$5,Gehaltstabelle_alt!$E$5,IF(G25&lt;=Gehaltstabelle_alt!$B$6,Gehaltstabelle_alt!$E$6,Gehaltstabelle_alt!$E$7)))))+IF(G25="","",IF(AND(D25&gt;Gehaltstabelle_alt!$C$10,C25="a"),Gehaltstabelle_alt!$E$11,Gehaltstabelle_alt!$E$10))+Gehaltsrechner!$G$10)+IF(Dienstprüfung_akt,(HLOOKUP(C25,Gehaltstabelle_alt!$I$3:$R$34,Dienstprüfer_akt_Stufe+2,FALSE)-HLOOKUP(C25,Gehaltstabelle_alt!$I$3:$R$34,D25+2,FALSE))*Anteil_Dienstprüfung,0)</f>
        <v>358</v>
      </c>
      <c r="J25">
        <f>IF(H25="","",Gehaltsrechner!$G$9)</f>
        <v>137.29</v>
      </c>
      <c r="K25" s="19">
        <f t="shared" si="1"/>
        <v>38061.340000000004</v>
      </c>
      <c r="M25" s="19"/>
    </row>
    <row r="26" spans="1:18" x14ac:dyDescent="0.25">
      <c r="A26">
        <f t="shared" si="2"/>
        <v>2039</v>
      </c>
      <c r="B26">
        <f t="shared" si="0"/>
        <v>15</v>
      </c>
      <c r="C26" t="str">
        <f t="shared" si="3"/>
        <v>c</v>
      </c>
      <c r="D26">
        <f>IF(A26="","",IF(D25=MAX(Gehaltstabelle_alt!$H$5:$H$34),Alt_Gehalt!D25,IF(MOD(B26,2)=0,IF(ISNA(VLOOKUP(D25+1+2*Dienstprüfung_1Jahr,Gehaltstabelle_alt!$A$14:$A$24,1,FALSE)),MIN(D25+1+2*Dienstprüfung_1Jahr,MAX(Gehaltstabelle_alt!$H$5:$H$34)),IF(ISNA(VLOOKUP(D25+2+2*Dienstprüfung_1Jahr,Gehaltstabelle_alt!$A$14:$A$24,1,FALSE)),MIN(D25+2+2*Dienstprüfung_1Jahr,MAX(Gehaltstabelle_alt!$H$5:$H$34)),IF(ISNA(VLOOKUP(D25+3+2*Dienstprüfung_1Jahr,Gehaltstabelle_alt!$A$14:$A$24,1,FALSE)),MIN(D25+3+2*Dienstprüfung_1Jahr,MAX(Gehaltstabelle_alt!$H$5:$H$34)),D25))),IF(Dienstprüfung_1Jahr,IF(ISNA(VLOOKUP(D25+2,Gehaltstabelle_alt!$A$14:$A$24,1,FALSE)),MIN(D25+2,MAX(Gehaltstabelle_alt!$H$5:$H$34)),IF(ISNA(VLOOKUP(D25+3,Gehaltstabelle_alt!$A$14:$A$24,1,FALSE)),MIN(D25+3,MAX(Gehaltstabelle_alt!$H$5:$H$34)),IF(ISNA(VLOOKUP(D25+4,Gehaltstabelle_alt!$A$14:$A$24,1,FALSE)),MIN(D25+4,MAX(Gehaltstabelle_alt!$H$5:$H$34)),MAX(Gehaltstabelle_alt!$H$5:$H$34)))),D25))))</f>
        <v>14</v>
      </c>
      <c r="E26">
        <f>IF(MONTH($E$6)=1,D26,IF(D27="",IF(A26="","",IF(D26=MAX(Gehaltstabelle_alt!$H$5:$H$34),Alt_Gehalt!D26,IF(MOD(B26+1,2)=0,IF(ISNA(VLOOKUP(D26+1+2*Dienstprüfung_1Jahr,Gehaltstabelle_alt!$A$14:$A$24,1,FALSE)),MIN(D26+1+2*Dienstprüfung_1Jahr,MAX(Gehaltstabelle_alt!$H$5:$H$34)),IF(ISNA(VLOOKUP(D26+2+2*Dienstprüfung_1Jahr,Gehaltstabelle_alt!$A$14:$A$24,1,FALSE)),MIN(D26+2+2*Dienstprüfung_1Jahr,MAX(Gehaltstabelle_alt!$H$5:$H$34)),IF(ISNA(VLOOKUP(D26+3+2*Dienstprüfung_1Jahr,Gehaltstabelle_alt!$A$14:$A$24,1,FALSE)),MIN(D26+3+2*Dienstprüfung_1Jahr,MAX(Gehaltstabelle_alt!$H$5:$H$34)),D26))),IF(Dienstprüfung_1Jahr,IF(ISNA(VLOOKUP(D26+2,Gehaltstabelle_alt!$A$14:$A$24,1,FALSE)),MIN(D26+2,MAX(Gehaltstabelle_alt!$H$5:$H$34)),IF(ISNA(VLOOKUP(D26+3,Gehaltstabelle_alt!$A$14:$A$24,1,FALSE)),MIN(D26+3,MAX(Gehaltstabelle_alt!$H$5:$H$34)),IF(ISNA(VLOOKUP(D26+4,Gehaltstabelle_alt!$A$14:$A$24,1,FALSE)),MIN(D26+4,MAX(Gehaltstabelle_alt!$H$5:$H$34)),MAX(Gehaltstabelle_alt!$H$5:$H$34)))),D26)))),D27))</f>
        <v>14</v>
      </c>
      <c r="F26">
        <f>IF(D26="","",HLOOKUP(C26,Gehaltstabelle_alt!$I$3:$R$34,Alt_Gehalt!D26+2,FALSE))</f>
        <v>2242.9899999999998</v>
      </c>
      <c r="G26">
        <f>IF(E26="","",HLOOKUP(C26,Gehaltstabelle_alt!$I$3:$R$34,Alt_Gehalt!E26+2,FALSE))</f>
        <v>2242.9899999999998</v>
      </c>
      <c r="H26">
        <f>IF(F26="",0,IF(F26&lt;=Gehaltstabelle_alt!$B$2,Gehaltstabelle_alt!$E$2,IF(F26&lt;=Gehaltstabelle_alt!$B$3,Gehaltstabelle_alt!$E$3,IF(F26&lt;=Gehaltstabelle_alt!$B$4,Gehaltstabelle_alt!$E$4,IF(F26&lt;=Gehaltstabelle_alt!$B$5,Gehaltstabelle_alt!$E$5,IF(F26&lt;=Gehaltstabelle_alt!$B$6,Gehaltstabelle_alt!$E$6,Gehaltstabelle_alt!$E$7)))))+IF(F26="","",IF(AND(D26&gt;Gehaltstabelle_alt!$C$10,C26="a"),Gehaltstabelle_alt!$E$11,Gehaltstabelle_alt!$E$10))+Gehaltsrechner!$G$10)+IF(Dienstprüfung_akt,(HLOOKUP(C26,Gehaltstabelle_alt!$I$3:$R$34,Dienstprüfer_akt_Stufe+2,FALSE)-HLOOKUP(C26,Gehaltstabelle_alt!$I$3:$R$34,D26+2,FALSE))*Anteil_Dienstprüfung,0)</f>
        <v>358</v>
      </c>
      <c r="I26">
        <f>IF(G26="",0,IF(G26&lt;=Gehaltstabelle_alt!$B$2,Gehaltstabelle_alt!$E$2,IF(G26&lt;=Gehaltstabelle_alt!$B$3,Gehaltstabelle_alt!$E$3,IF(G26&lt;=Gehaltstabelle_alt!$B$4,Gehaltstabelle_alt!$E$4,IF(G26&lt;=Gehaltstabelle_alt!$B$5,Gehaltstabelle_alt!$E$5,IF(G26&lt;=Gehaltstabelle_alt!$B$6,Gehaltstabelle_alt!$E$6,Gehaltstabelle_alt!$E$7)))))+IF(G26="","",IF(AND(D26&gt;Gehaltstabelle_alt!$C$10,C26="a"),Gehaltstabelle_alt!$E$11,Gehaltstabelle_alt!$E$10))+Gehaltsrechner!$G$10)+IF(Dienstprüfung_akt,(HLOOKUP(C26,Gehaltstabelle_alt!$I$3:$R$34,Dienstprüfer_akt_Stufe+2,FALSE)-HLOOKUP(C26,Gehaltstabelle_alt!$I$3:$R$34,D26+2,FALSE))*Anteil_Dienstprüfung,0)</f>
        <v>358</v>
      </c>
      <c r="J26">
        <f>IF(H26="","",Gehaltsrechner!$G$9)</f>
        <v>137.29</v>
      </c>
      <c r="K26" s="19">
        <f t="shared" si="1"/>
        <v>38061.340000000004</v>
      </c>
      <c r="M26" s="19"/>
    </row>
    <row r="27" spans="1:18" x14ac:dyDescent="0.25">
      <c r="A27">
        <f t="shared" si="2"/>
        <v>2040</v>
      </c>
      <c r="B27">
        <f t="shared" si="0"/>
        <v>16</v>
      </c>
      <c r="C27" t="str">
        <f t="shared" si="3"/>
        <v>c</v>
      </c>
      <c r="D27">
        <f>IF(A27="","",IF(D26=MAX(Gehaltstabelle_alt!$H$5:$H$34),Alt_Gehalt!D26,IF(MOD(B27,2)=0,IF(ISNA(VLOOKUP(D26+1+2*Dienstprüfung_1Jahr,Gehaltstabelle_alt!$A$14:$A$24,1,FALSE)),MIN(D26+1+2*Dienstprüfung_1Jahr,MAX(Gehaltstabelle_alt!$H$5:$H$34)),IF(ISNA(VLOOKUP(D26+2+2*Dienstprüfung_1Jahr,Gehaltstabelle_alt!$A$14:$A$24,1,FALSE)),MIN(D26+2+2*Dienstprüfung_1Jahr,MAX(Gehaltstabelle_alt!$H$5:$H$34)),IF(ISNA(VLOOKUP(D26+3+2*Dienstprüfung_1Jahr,Gehaltstabelle_alt!$A$14:$A$24,1,FALSE)),MIN(D26+3+2*Dienstprüfung_1Jahr,MAX(Gehaltstabelle_alt!$H$5:$H$34)),D26))),IF(Dienstprüfung_1Jahr,IF(ISNA(VLOOKUP(D26+2,Gehaltstabelle_alt!$A$14:$A$24,1,FALSE)),MIN(D26+2,MAX(Gehaltstabelle_alt!$H$5:$H$34)),IF(ISNA(VLOOKUP(D26+3,Gehaltstabelle_alt!$A$14:$A$24,1,FALSE)),MIN(D26+3,MAX(Gehaltstabelle_alt!$H$5:$H$34)),IF(ISNA(VLOOKUP(D26+4,Gehaltstabelle_alt!$A$14:$A$24,1,FALSE)),MIN(D26+4,MAX(Gehaltstabelle_alt!$H$5:$H$34)),MAX(Gehaltstabelle_alt!$H$5:$H$34)))),D26))))</f>
        <v>17</v>
      </c>
      <c r="E27">
        <f>IF(MONTH($E$6)=1,D27,IF(D28="",IF(A27="","",IF(D27=MAX(Gehaltstabelle_alt!$H$5:$H$34),Alt_Gehalt!D27,IF(MOD(B27+1,2)=0,IF(ISNA(VLOOKUP(D27+1+2*Dienstprüfung_1Jahr,Gehaltstabelle_alt!$A$14:$A$24,1,FALSE)),MIN(D27+1+2*Dienstprüfung_1Jahr,MAX(Gehaltstabelle_alt!$H$5:$H$34)),IF(ISNA(VLOOKUP(D27+2+2*Dienstprüfung_1Jahr,Gehaltstabelle_alt!$A$14:$A$24,1,FALSE)),MIN(D27+2+2*Dienstprüfung_1Jahr,MAX(Gehaltstabelle_alt!$H$5:$H$34)),IF(ISNA(VLOOKUP(D27+3+2*Dienstprüfung_1Jahr,Gehaltstabelle_alt!$A$14:$A$24,1,FALSE)),MIN(D27+3+2*Dienstprüfung_1Jahr,MAX(Gehaltstabelle_alt!$H$5:$H$34)),D27))),IF(Dienstprüfung_1Jahr,IF(ISNA(VLOOKUP(D27+2,Gehaltstabelle_alt!$A$14:$A$24,1,FALSE)),MIN(D27+2,MAX(Gehaltstabelle_alt!$H$5:$H$34)),IF(ISNA(VLOOKUP(D27+3,Gehaltstabelle_alt!$A$14:$A$24,1,FALSE)),MIN(D27+3,MAX(Gehaltstabelle_alt!$H$5:$H$34)),IF(ISNA(VLOOKUP(D27+4,Gehaltstabelle_alt!$A$14:$A$24,1,FALSE)),MIN(D27+4,MAX(Gehaltstabelle_alt!$H$5:$H$34)),MAX(Gehaltstabelle_alt!$H$5:$H$34)))),D27)))),D28))</f>
        <v>17</v>
      </c>
      <c r="F27">
        <f>IF(D27="","",HLOOKUP(C27,Gehaltstabelle_alt!$I$3:$R$34,Alt_Gehalt!D27+2,FALSE))</f>
        <v>2363.71</v>
      </c>
      <c r="G27">
        <f>IF(E27="","",HLOOKUP(C27,Gehaltstabelle_alt!$I$3:$R$34,Alt_Gehalt!E27+2,FALSE))</f>
        <v>2363.71</v>
      </c>
      <c r="H27">
        <f>IF(F27="",0,IF(F27&lt;=Gehaltstabelle_alt!$B$2,Gehaltstabelle_alt!$E$2,IF(F27&lt;=Gehaltstabelle_alt!$B$3,Gehaltstabelle_alt!$E$3,IF(F27&lt;=Gehaltstabelle_alt!$B$4,Gehaltstabelle_alt!$E$4,IF(F27&lt;=Gehaltstabelle_alt!$B$5,Gehaltstabelle_alt!$E$5,IF(F27&lt;=Gehaltstabelle_alt!$B$6,Gehaltstabelle_alt!$E$6,Gehaltstabelle_alt!$E$7)))))+IF(F27="","",IF(AND(D27&gt;Gehaltstabelle_alt!$C$10,C27="a"),Gehaltstabelle_alt!$E$11,Gehaltstabelle_alt!$E$10))+Gehaltsrechner!$G$10)+IF(Dienstprüfung_akt,(HLOOKUP(C27,Gehaltstabelle_alt!$I$3:$R$34,Dienstprüfer_akt_Stufe+2,FALSE)-HLOOKUP(C27,Gehaltstabelle_alt!$I$3:$R$34,D27+2,FALSE))*Anteil_Dienstprüfung,0)</f>
        <v>358</v>
      </c>
      <c r="I27">
        <f>IF(G27="",0,IF(G27&lt;=Gehaltstabelle_alt!$B$2,Gehaltstabelle_alt!$E$2,IF(G27&lt;=Gehaltstabelle_alt!$B$3,Gehaltstabelle_alt!$E$3,IF(G27&lt;=Gehaltstabelle_alt!$B$4,Gehaltstabelle_alt!$E$4,IF(G27&lt;=Gehaltstabelle_alt!$B$5,Gehaltstabelle_alt!$E$5,IF(G27&lt;=Gehaltstabelle_alt!$B$6,Gehaltstabelle_alt!$E$6,Gehaltstabelle_alt!$E$7)))))+IF(G27="","",IF(AND(D27&gt;Gehaltstabelle_alt!$C$10,C27="a"),Gehaltstabelle_alt!$E$11,Gehaltstabelle_alt!$E$10))+Gehaltsrechner!$G$10)+IF(Dienstprüfung_akt,(HLOOKUP(C27,Gehaltstabelle_alt!$I$3:$R$34,Dienstprüfer_akt_Stufe+2,FALSE)-HLOOKUP(C27,Gehaltstabelle_alt!$I$3:$R$34,D27+2,FALSE))*Anteil_Dienstprüfung,0)</f>
        <v>358</v>
      </c>
      <c r="J27">
        <f>IF(H27="","",Gehaltsrechner!$G$9)</f>
        <v>137.29</v>
      </c>
      <c r="K27" s="19">
        <f t="shared" si="1"/>
        <v>39751.420000000006</v>
      </c>
      <c r="M27" s="19"/>
    </row>
    <row r="28" spans="1:18" x14ac:dyDescent="0.25">
      <c r="A28">
        <f t="shared" si="2"/>
        <v>2041</v>
      </c>
      <c r="B28">
        <f t="shared" si="0"/>
        <v>17</v>
      </c>
      <c r="C28" t="str">
        <f t="shared" si="3"/>
        <v>c</v>
      </c>
      <c r="D28">
        <f>IF(A28="","",IF(D27=MAX(Gehaltstabelle_alt!$H$5:$H$34),Alt_Gehalt!D27,IF(MOD(B28,2)=0,IF(ISNA(VLOOKUP(D27+1+2*Dienstprüfung_1Jahr,Gehaltstabelle_alt!$A$14:$A$24,1,FALSE)),MIN(D27+1+2*Dienstprüfung_1Jahr,MAX(Gehaltstabelle_alt!$H$5:$H$34)),IF(ISNA(VLOOKUP(D27+2+2*Dienstprüfung_1Jahr,Gehaltstabelle_alt!$A$14:$A$24,1,FALSE)),MIN(D27+2+2*Dienstprüfung_1Jahr,MAX(Gehaltstabelle_alt!$H$5:$H$34)),IF(ISNA(VLOOKUP(D27+3+2*Dienstprüfung_1Jahr,Gehaltstabelle_alt!$A$14:$A$24,1,FALSE)),MIN(D27+3+2*Dienstprüfung_1Jahr,MAX(Gehaltstabelle_alt!$H$5:$H$34)),D27))),IF(Dienstprüfung_1Jahr,IF(ISNA(VLOOKUP(D27+2,Gehaltstabelle_alt!$A$14:$A$24,1,FALSE)),MIN(D27+2,MAX(Gehaltstabelle_alt!$H$5:$H$34)),IF(ISNA(VLOOKUP(D27+3,Gehaltstabelle_alt!$A$14:$A$24,1,FALSE)),MIN(D27+3,MAX(Gehaltstabelle_alt!$H$5:$H$34)),IF(ISNA(VLOOKUP(D27+4,Gehaltstabelle_alt!$A$14:$A$24,1,FALSE)),MIN(D27+4,MAX(Gehaltstabelle_alt!$H$5:$H$34)),MAX(Gehaltstabelle_alt!$H$5:$H$34)))),D27))))</f>
        <v>17</v>
      </c>
      <c r="E28">
        <f>IF(MONTH($E$6)=1,D28,IF(D29="",IF(A28="","",IF(D28=MAX(Gehaltstabelle_alt!$H$5:$H$34),Alt_Gehalt!D28,IF(MOD(B28+1,2)=0,IF(ISNA(VLOOKUP(D28+1+2*Dienstprüfung_1Jahr,Gehaltstabelle_alt!$A$14:$A$24,1,FALSE)),MIN(D28+1+2*Dienstprüfung_1Jahr,MAX(Gehaltstabelle_alt!$H$5:$H$34)),IF(ISNA(VLOOKUP(D28+2+2*Dienstprüfung_1Jahr,Gehaltstabelle_alt!$A$14:$A$24,1,FALSE)),MIN(D28+2+2*Dienstprüfung_1Jahr,MAX(Gehaltstabelle_alt!$H$5:$H$34)),IF(ISNA(VLOOKUP(D28+3+2*Dienstprüfung_1Jahr,Gehaltstabelle_alt!$A$14:$A$24,1,FALSE)),MIN(D28+3+2*Dienstprüfung_1Jahr,MAX(Gehaltstabelle_alt!$H$5:$H$34)),D28))),IF(Dienstprüfung_1Jahr,IF(ISNA(VLOOKUP(D28+2,Gehaltstabelle_alt!$A$14:$A$24,1,FALSE)),MIN(D28+2,MAX(Gehaltstabelle_alt!$H$5:$H$34)),IF(ISNA(VLOOKUP(D28+3,Gehaltstabelle_alt!$A$14:$A$24,1,FALSE)),MIN(D28+3,MAX(Gehaltstabelle_alt!$H$5:$H$34)),IF(ISNA(VLOOKUP(D28+4,Gehaltstabelle_alt!$A$14:$A$24,1,FALSE)),MIN(D28+4,MAX(Gehaltstabelle_alt!$H$5:$H$34)),MAX(Gehaltstabelle_alt!$H$5:$H$34)))),D28)))),D29))</f>
        <v>17</v>
      </c>
      <c r="F28">
        <f>IF(D28="","",HLOOKUP(C28,Gehaltstabelle_alt!$I$3:$R$34,Alt_Gehalt!D28+2,FALSE))</f>
        <v>2363.71</v>
      </c>
      <c r="G28">
        <f>IF(E28="","",HLOOKUP(C28,Gehaltstabelle_alt!$I$3:$R$34,Alt_Gehalt!E28+2,FALSE))</f>
        <v>2363.71</v>
      </c>
      <c r="H28">
        <f>IF(F28="",0,IF(F28&lt;=Gehaltstabelle_alt!$B$2,Gehaltstabelle_alt!$E$2,IF(F28&lt;=Gehaltstabelle_alt!$B$3,Gehaltstabelle_alt!$E$3,IF(F28&lt;=Gehaltstabelle_alt!$B$4,Gehaltstabelle_alt!$E$4,IF(F28&lt;=Gehaltstabelle_alt!$B$5,Gehaltstabelle_alt!$E$5,IF(F28&lt;=Gehaltstabelle_alt!$B$6,Gehaltstabelle_alt!$E$6,Gehaltstabelle_alt!$E$7)))))+IF(F28="","",IF(AND(D28&gt;Gehaltstabelle_alt!$C$10,C28="a"),Gehaltstabelle_alt!$E$11,Gehaltstabelle_alt!$E$10))+Gehaltsrechner!$G$10)+IF(Dienstprüfung_akt,(HLOOKUP(C28,Gehaltstabelle_alt!$I$3:$R$34,Dienstprüfer_akt_Stufe+2,FALSE)-HLOOKUP(C28,Gehaltstabelle_alt!$I$3:$R$34,D28+2,FALSE))*Anteil_Dienstprüfung,0)</f>
        <v>358</v>
      </c>
      <c r="I28">
        <f>IF(G28="",0,IF(G28&lt;=Gehaltstabelle_alt!$B$2,Gehaltstabelle_alt!$E$2,IF(G28&lt;=Gehaltstabelle_alt!$B$3,Gehaltstabelle_alt!$E$3,IF(G28&lt;=Gehaltstabelle_alt!$B$4,Gehaltstabelle_alt!$E$4,IF(G28&lt;=Gehaltstabelle_alt!$B$5,Gehaltstabelle_alt!$E$5,IF(G28&lt;=Gehaltstabelle_alt!$B$6,Gehaltstabelle_alt!$E$6,Gehaltstabelle_alt!$E$7)))))+IF(G28="","",IF(AND(D28&gt;Gehaltstabelle_alt!$C$10,C28="a"),Gehaltstabelle_alt!$E$11,Gehaltstabelle_alt!$E$10))+Gehaltsrechner!$G$10)+IF(Dienstprüfung_akt,(HLOOKUP(C28,Gehaltstabelle_alt!$I$3:$R$34,Dienstprüfer_akt_Stufe+2,FALSE)-HLOOKUP(C28,Gehaltstabelle_alt!$I$3:$R$34,D28+2,FALSE))*Anteil_Dienstprüfung,0)</f>
        <v>358</v>
      </c>
      <c r="J28">
        <f>IF(H28="","",Gehaltsrechner!$G$9)</f>
        <v>137.29</v>
      </c>
      <c r="K28" s="19">
        <f t="shared" si="1"/>
        <v>39751.420000000006</v>
      </c>
      <c r="M28" s="19"/>
    </row>
    <row r="29" spans="1:18" x14ac:dyDescent="0.25">
      <c r="A29">
        <f t="shared" si="2"/>
        <v>2042</v>
      </c>
      <c r="B29">
        <f t="shared" si="0"/>
        <v>18</v>
      </c>
      <c r="C29" t="str">
        <f t="shared" si="3"/>
        <v>c</v>
      </c>
      <c r="D29">
        <f>IF(A29="","",IF(D28=MAX(Gehaltstabelle_alt!$H$5:$H$34),Alt_Gehalt!D28,IF(MOD(B29,2)=0,IF(ISNA(VLOOKUP(D28+1+2*Dienstprüfung_1Jahr,Gehaltstabelle_alt!$A$14:$A$24,1,FALSE)),MIN(D28+1+2*Dienstprüfung_1Jahr,MAX(Gehaltstabelle_alt!$H$5:$H$34)),IF(ISNA(VLOOKUP(D28+2+2*Dienstprüfung_1Jahr,Gehaltstabelle_alt!$A$14:$A$24,1,FALSE)),MIN(D28+2+2*Dienstprüfung_1Jahr,MAX(Gehaltstabelle_alt!$H$5:$H$34)),IF(ISNA(VLOOKUP(D28+3+2*Dienstprüfung_1Jahr,Gehaltstabelle_alt!$A$14:$A$24,1,FALSE)),MIN(D28+3+2*Dienstprüfung_1Jahr,MAX(Gehaltstabelle_alt!$H$5:$H$34)),D28))),IF(Dienstprüfung_1Jahr,IF(ISNA(VLOOKUP(D28+2,Gehaltstabelle_alt!$A$14:$A$24,1,FALSE)),MIN(D28+2,MAX(Gehaltstabelle_alt!$H$5:$H$34)),IF(ISNA(VLOOKUP(D28+3,Gehaltstabelle_alt!$A$14:$A$24,1,FALSE)),MIN(D28+3,MAX(Gehaltstabelle_alt!$H$5:$H$34)),IF(ISNA(VLOOKUP(D28+4,Gehaltstabelle_alt!$A$14:$A$24,1,FALSE)),MIN(D28+4,MAX(Gehaltstabelle_alt!$H$5:$H$34)),MAX(Gehaltstabelle_alt!$H$5:$H$34)))),D28))))</f>
        <v>18</v>
      </c>
      <c r="E29">
        <f>IF(MONTH($E$6)=1,D29,IF(D30="",IF(A29="","",IF(D29=MAX(Gehaltstabelle_alt!$H$5:$H$34),Alt_Gehalt!D29,IF(MOD(B29+1,2)=0,IF(ISNA(VLOOKUP(D29+1+2*Dienstprüfung_1Jahr,Gehaltstabelle_alt!$A$14:$A$24,1,FALSE)),MIN(D29+1+2*Dienstprüfung_1Jahr,MAX(Gehaltstabelle_alt!$H$5:$H$34)),IF(ISNA(VLOOKUP(D29+2+2*Dienstprüfung_1Jahr,Gehaltstabelle_alt!$A$14:$A$24,1,FALSE)),MIN(D29+2+2*Dienstprüfung_1Jahr,MAX(Gehaltstabelle_alt!$H$5:$H$34)),IF(ISNA(VLOOKUP(D29+3+2*Dienstprüfung_1Jahr,Gehaltstabelle_alt!$A$14:$A$24,1,FALSE)),MIN(D29+3+2*Dienstprüfung_1Jahr,MAX(Gehaltstabelle_alt!$H$5:$H$34)),D29))),IF(Dienstprüfung_1Jahr,IF(ISNA(VLOOKUP(D29+2,Gehaltstabelle_alt!$A$14:$A$24,1,FALSE)),MIN(D29+2,MAX(Gehaltstabelle_alt!$H$5:$H$34)),IF(ISNA(VLOOKUP(D29+3,Gehaltstabelle_alt!$A$14:$A$24,1,FALSE)),MIN(D29+3,MAX(Gehaltstabelle_alt!$H$5:$H$34)),IF(ISNA(VLOOKUP(D29+4,Gehaltstabelle_alt!$A$14:$A$24,1,FALSE)),MIN(D29+4,MAX(Gehaltstabelle_alt!$H$5:$H$34)),MAX(Gehaltstabelle_alt!$H$5:$H$34)))),D29)))),D30))</f>
        <v>18</v>
      </c>
      <c r="F29">
        <f>IF(D29="","",HLOOKUP(C29,Gehaltstabelle_alt!$I$3:$R$34,Alt_Gehalt!D29+2,FALSE))</f>
        <v>2404.7199999999998</v>
      </c>
      <c r="G29">
        <f>IF(E29="","",HLOOKUP(C29,Gehaltstabelle_alt!$I$3:$R$34,Alt_Gehalt!E29+2,FALSE))</f>
        <v>2404.7199999999998</v>
      </c>
      <c r="H29">
        <f>IF(F29="",0,IF(F29&lt;=Gehaltstabelle_alt!$B$2,Gehaltstabelle_alt!$E$2,IF(F29&lt;=Gehaltstabelle_alt!$B$3,Gehaltstabelle_alt!$E$3,IF(F29&lt;=Gehaltstabelle_alt!$B$4,Gehaltstabelle_alt!$E$4,IF(F29&lt;=Gehaltstabelle_alt!$B$5,Gehaltstabelle_alt!$E$5,IF(F29&lt;=Gehaltstabelle_alt!$B$6,Gehaltstabelle_alt!$E$6,Gehaltstabelle_alt!$E$7)))))+IF(F29="","",IF(AND(D29&gt;Gehaltstabelle_alt!$C$10,C29="a"),Gehaltstabelle_alt!$E$11,Gehaltstabelle_alt!$E$10))+Gehaltsrechner!$G$10)+IF(Dienstprüfung_akt,(HLOOKUP(C29,Gehaltstabelle_alt!$I$3:$R$34,Dienstprüfer_akt_Stufe+2,FALSE)-HLOOKUP(C29,Gehaltstabelle_alt!$I$3:$R$34,D29+2,FALSE))*Anteil_Dienstprüfung,0)</f>
        <v>358</v>
      </c>
      <c r="I29">
        <f>IF(G29="",0,IF(G29&lt;=Gehaltstabelle_alt!$B$2,Gehaltstabelle_alt!$E$2,IF(G29&lt;=Gehaltstabelle_alt!$B$3,Gehaltstabelle_alt!$E$3,IF(G29&lt;=Gehaltstabelle_alt!$B$4,Gehaltstabelle_alt!$E$4,IF(G29&lt;=Gehaltstabelle_alt!$B$5,Gehaltstabelle_alt!$E$5,IF(G29&lt;=Gehaltstabelle_alt!$B$6,Gehaltstabelle_alt!$E$6,Gehaltstabelle_alt!$E$7)))))+IF(G29="","",IF(AND(D29&gt;Gehaltstabelle_alt!$C$10,C29="a"),Gehaltstabelle_alt!$E$11,Gehaltstabelle_alt!$E$10))+Gehaltsrechner!$G$10)+IF(Dienstprüfung_akt,(HLOOKUP(C29,Gehaltstabelle_alt!$I$3:$R$34,Dienstprüfer_akt_Stufe+2,FALSE)-HLOOKUP(C29,Gehaltstabelle_alt!$I$3:$R$34,D29+2,FALSE))*Anteil_Dienstprüfung,0)</f>
        <v>358</v>
      </c>
      <c r="J29">
        <f>IF(H29="","",Gehaltsrechner!$G$9)</f>
        <v>137.29</v>
      </c>
      <c r="K29" s="19">
        <f t="shared" si="1"/>
        <v>40325.56</v>
      </c>
      <c r="M29" s="19"/>
    </row>
    <row r="30" spans="1:18" x14ac:dyDescent="0.25">
      <c r="A30">
        <f t="shared" si="2"/>
        <v>2043</v>
      </c>
      <c r="B30">
        <f t="shared" si="0"/>
        <v>19</v>
      </c>
      <c r="C30" t="str">
        <f t="shared" si="3"/>
        <v>c</v>
      </c>
      <c r="D30">
        <f>IF(A30="","",IF(D29=MAX(Gehaltstabelle_alt!$H$5:$H$34),Alt_Gehalt!D29,IF(MOD(B30,2)=0,IF(ISNA(VLOOKUP(D29+1+2*Dienstprüfung_1Jahr,Gehaltstabelle_alt!$A$14:$A$24,1,FALSE)),MIN(D29+1+2*Dienstprüfung_1Jahr,MAX(Gehaltstabelle_alt!$H$5:$H$34)),IF(ISNA(VLOOKUP(D29+2+2*Dienstprüfung_1Jahr,Gehaltstabelle_alt!$A$14:$A$24,1,FALSE)),MIN(D29+2+2*Dienstprüfung_1Jahr,MAX(Gehaltstabelle_alt!$H$5:$H$34)),IF(ISNA(VLOOKUP(D29+3+2*Dienstprüfung_1Jahr,Gehaltstabelle_alt!$A$14:$A$24,1,FALSE)),MIN(D29+3+2*Dienstprüfung_1Jahr,MAX(Gehaltstabelle_alt!$H$5:$H$34)),D29))),IF(Dienstprüfung_1Jahr,IF(ISNA(VLOOKUP(D29+2,Gehaltstabelle_alt!$A$14:$A$24,1,FALSE)),MIN(D29+2,MAX(Gehaltstabelle_alt!$H$5:$H$34)),IF(ISNA(VLOOKUP(D29+3,Gehaltstabelle_alt!$A$14:$A$24,1,FALSE)),MIN(D29+3,MAX(Gehaltstabelle_alt!$H$5:$H$34)),IF(ISNA(VLOOKUP(D29+4,Gehaltstabelle_alt!$A$14:$A$24,1,FALSE)),MIN(D29+4,MAX(Gehaltstabelle_alt!$H$5:$H$34)),MAX(Gehaltstabelle_alt!$H$5:$H$34)))),D29))))</f>
        <v>18</v>
      </c>
      <c r="E30">
        <f>IF(MONTH($E$6)=1,D30,IF(D31="",IF(A30="","",IF(D30=MAX(Gehaltstabelle_alt!$H$5:$H$34),Alt_Gehalt!D30,IF(MOD(B30+1,2)=0,IF(ISNA(VLOOKUP(D30+1+2*Dienstprüfung_1Jahr,Gehaltstabelle_alt!$A$14:$A$24,1,FALSE)),MIN(D30+1+2*Dienstprüfung_1Jahr,MAX(Gehaltstabelle_alt!$H$5:$H$34)),IF(ISNA(VLOOKUP(D30+2+2*Dienstprüfung_1Jahr,Gehaltstabelle_alt!$A$14:$A$24,1,FALSE)),MIN(D30+2+2*Dienstprüfung_1Jahr,MAX(Gehaltstabelle_alt!$H$5:$H$34)),IF(ISNA(VLOOKUP(D30+3+2*Dienstprüfung_1Jahr,Gehaltstabelle_alt!$A$14:$A$24,1,FALSE)),MIN(D30+3+2*Dienstprüfung_1Jahr,MAX(Gehaltstabelle_alt!$H$5:$H$34)),D30))),IF(Dienstprüfung_1Jahr,IF(ISNA(VLOOKUP(D30+2,Gehaltstabelle_alt!$A$14:$A$24,1,FALSE)),MIN(D30+2,MAX(Gehaltstabelle_alt!$H$5:$H$34)),IF(ISNA(VLOOKUP(D30+3,Gehaltstabelle_alt!$A$14:$A$24,1,FALSE)),MIN(D30+3,MAX(Gehaltstabelle_alt!$H$5:$H$34)),IF(ISNA(VLOOKUP(D30+4,Gehaltstabelle_alt!$A$14:$A$24,1,FALSE)),MIN(D30+4,MAX(Gehaltstabelle_alt!$H$5:$H$34)),MAX(Gehaltstabelle_alt!$H$5:$H$34)))),D30)))),D31))</f>
        <v>18</v>
      </c>
      <c r="F30">
        <f>IF(D30="","",HLOOKUP(C30,Gehaltstabelle_alt!$I$3:$R$34,Alt_Gehalt!D30+2,FALSE))</f>
        <v>2404.7199999999998</v>
      </c>
      <c r="G30">
        <f>IF(E30="","",HLOOKUP(C30,Gehaltstabelle_alt!$I$3:$R$34,Alt_Gehalt!E30+2,FALSE))</f>
        <v>2404.7199999999998</v>
      </c>
      <c r="H30">
        <f>IF(F30="",0,IF(F30&lt;=Gehaltstabelle_alt!$B$2,Gehaltstabelle_alt!$E$2,IF(F30&lt;=Gehaltstabelle_alt!$B$3,Gehaltstabelle_alt!$E$3,IF(F30&lt;=Gehaltstabelle_alt!$B$4,Gehaltstabelle_alt!$E$4,IF(F30&lt;=Gehaltstabelle_alt!$B$5,Gehaltstabelle_alt!$E$5,IF(F30&lt;=Gehaltstabelle_alt!$B$6,Gehaltstabelle_alt!$E$6,Gehaltstabelle_alt!$E$7)))))+IF(F30="","",IF(AND(D30&gt;Gehaltstabelle_alt!$C$10,C30="a"),Gehaltstabelle_alt!$E$11,Gehaltstabelle_alt!$E$10))+Gehaltsrechner!$G$10)+IF(Dienstprüfung_akt,(HLOOKUP(C30,Gehaltstabelle_alt!$I$3:$R$34,Dienstprüfer_akt_Stufe+2,FALSE)-HLOOKUP(C30,Gehaltstabelle_alt!$I$3:$R$34,D30+2,FALSE))*Anteil_Dienstprüfung,0)</f>
        <v>358</v>
      </c>
      <c r="I30">
        <f>IF(G30="",0,IF(G30&lt;=Gehaltstabelle_alt!$B$2,Gehaltstabelle_alt!$E$2,IF(G30&lt;=Gehaltstabelle_alt!$B$3,Gehaltstabelle_alt!$E$3,IF(G30&lt;=Gehaltstabelle_alt!$B$4,Gehaltstabelle_alt!$E$4,IF(G30&lt;=Gehaltstabelle_alt!$B$5,Gehaltstabelle_alt!$E$5,IF(G30&lt;=Gehaltstabelle_alt!$B$6,Gehaltstabelle_alt!$E$6,Gehaltstabelle_alt!$E$7)))))+IF(G30="","",IF(AND(D30&gt;Gehaltstabelle_alt!$C$10,C30="a"),Gehaltstabelle_alt!$E$11,Gehaltstabelle_alt!$E$10))+Gehaltsrechner!$G$10)+IF(Dienstprüfung_akt,(HLOOKUP(C30,Gehaltstabelle_alt!$I$3:$R$34,Dienstprüfer_akt_Stufe+2,FALSE)-HLOOKUP(C30,Gehaltstabelle_alt!$I$3:$R$34,D30+2,FALSE))*Anteil_Dienstprüfung,0)</f>
        <v>358</v>
      </c>
      <c r="J30">
        <f>IF(H30="","",Gehaltsrechner!$G$9)</f>
        <v>137.29</v>
      </c>
      <c r="K30" s="19">
        <f t="shared" si="1"/>
        <v>40325.56</v>
      </c>
      <c r="M30" s="19"/>
      <c r="R30" s="57"/>
    </row>
    <row r="31" spans="1:18" x14ac:dyDescent="0.25">
      <c r="A31">
        <f t="shared" si="2"/>
        <v>2044</v>
      </c>
      <c r="B31">
        <f t="shared" si="0"/>
        <v>20</v>
      </c>
      <c r="C31" t="str">
        <f t="shared" si="3"/>
        <v>c</v>
      </c>
      <c r="D31">
        <f>IF(A31="","",IF(D30=MAX(Gehaltstabelle_alt!$H$5:$H$34),Alt_Gehalt!D30,IF(MOD(B31,2)=0,IF(ISNA(VLOOKUP(D30+1+2*Dienstprüfung_1Jahr,Gehaltstabelle_alt!$A$14:$A$24,1,FALSE)),MIN(D30+1+2*Dienstprüfung_1Jahr,MAX(Gehaltstabelle_alt!$H$5:$H$34)),IF(ISNA(VLOOKUP(D30+2+2*Dienstprüfung_1Jahr,Gehaltstabelle_alt!$A$14:$A$24,1,FALSE)),MIN(D30+2+2*Dienstprüfung_1Jahr,MAX(Gehaltstabelle_alt!$H$5:$H$34)),IF(ISNA(VLOOKUP(D30+3+2*Dienstprüfung_1Jahr,Gehaltstabelle_alt!$A$14:$A$24,1,FALSE)),MIN(D30+3+2*Dienstprüfung_1Jahr,MAX(Gehaltstabelle_alt!$H$5:$H$34)),D30))),IF(Dienstprüfung_1Jahr,IF(ISNA(VLOOKUP(D30+2,Gehaltstabelle_alt!$A$14:$A$24,1,FALSE)),MIN(D30+2,MAX(Gehaltstabelle_alt!$H$5:$H$34)),IF(ISNA(VLOOKUP(D30+3,Gehaltstabelle_alt!$A$14:$A$24,1,FALSE)),MIN(D30+3,MAX(Gehaltstabelle_alt!$H$5:$H$34)),IF(ISNA(VLOOKUP(D30+4,Gehaltstabelle_alt!$A$14:$A$24,1,FALSE)),MIN(D30+4,MAX(Gehaltstabelle_alt!$H$5:$H$34)),MAX(Gehaltstabelle_alt!$H$5:$H$34)))),D30))))</f>
        <v>19</v>
      </c>
      <c r="E31">
        <f>IF(MONTH($E$6)=1,D31,IF(D32="",IF(A31="","",IF(D31=MAX(Gehaltstabelle_alt!$H$5:$H$34),Alt_Gehalt!D31,IF(MOD(B31+1,2)=0,IF(ISNA(VLOOKUP(D31+1+2*Dienstprüfung_1Jahr,Gehaltstabelle_alt!$A$14:$A$24,1,FALSE)),MIN(D31+1+2*Dienstprüfung_1Jahr,MAX(Gehaltstabelle_alt!$H$5:$H$34)),IF(ISNA(VLOOKUP(D31+2+2*Dienstprüfung_1Jahr,Gehaltstabelle_alt!$A$14:$A$24,1,FALSE)),MIN(D31+2+2*Dienstprüfung_1Jahr,MAX(Gehaltstabelle_alt!$H$5:$H$34)),IF(ISNA(VLOOKUP(D31+3+2*Dienstprüfung_1Jahr,Gehaltstabelle_alt!$A$14:$A$24,1,FALSE)),MIN(D31+3+2*Dienstprüfung_1Jahr,MAX(Gehaltstabelle_alt!$H$5:$H$34)),D31))),IF(Dienstprüfung_1Jahr,IF(ISNA(VLOOKUP(D31+2,Gehaltstabelle_alt!$A$14:$A$24,1,FALSE)),MIN(D31+2,MAX(Gehaltstabelle_alt!$H$5:$H$34)),IF(ISNA(VLOOKUP(D31+3,Gehaltstabelle_alt!$A$14:$A$24,1,FALSE)),MIN(D31+3,MAX(Gehaltstabelle_alt!$H$5:$H$34)),IF(ISNA(VLOOKUP(D31+4,Gehaltstabelle_alt!$A$14:$A$24,1,FALSE)),MIN(D31+4,MAX(Gehaltstabelle_alt!$H$5:$H$34)),MAX(Gehaltstabelle_alt!$H$5:$H$34)))),D31)))),D32))</f>
        <v>19</v>
      </c>
      <c r="F31">
        <f>IF(D31="","",HLOOKUP(C31,Gehaltstabelle_alt!$I$3:$R$34,Alt_Gehalt!D31+2,FALSE))</f>
        <v>2445.41</v>
      </c>
      <c r="G31">
        <f>IF(E31="","",HLOOKUP(C31,Gehaltstabelle_alt!$I$3:$R$34,Alt_Gehalt!E31+2,FALSE))</f>
        <v>2445.41</v>
      </c>
      <c r="H31">
        <f>IF(F31="",0,IF(F31&lt;=Gehaltstabelle_alt!$B$2,Gehaltstabelle_alt!$E$2,IF(F31&lt;=Gehaltstabelle_alt!$B$3,Gehaltstabelle_alt!$E$3,IF(F31&lt;=Gehaltstabelle_alt!$B$4,Gehaltstabelle_alt!$E$4,IF(F31&lt;=Gehaltstabelle_alt!$B$5,Gehaltstabelle_alt!$E$5,IF(F31&lt;=Gehaltstabelle_alt!$B$6,Gehaltstabelle_alt!$E$6,Gehaltstabelle_alt!$E$7)))))+IF(F31="","",IF(AND(D31&gt;Gehaltstabelle_alt!$C$10,C31="a"),Gehaltstabelle_alt!$E$11,Gehaltstabelle_alt!$E$10))+Gehaltsrechner!$G$10)+IF(Dienstprüfung_akt,(HLOOKUP(C31,Gehaltstabelle_alt!$I$3:$R$34,Dienstprüfer_akt_Stufe+2,FALSE)-HLOOKUP(C31,Gehaltstabelle_alt!$I$3:$R$34,D31+2,FALSE))*Anteil_Dienstprüfung,0)</f>
        <v>358</v>
      </c>
      <c r="I31">
        <f>IF(G31="",0,IF(G31&lt;=Gehaltstabelle_alt!$B$2,Gehaltstabelle_alt!$E$2,IF(G31&lt;=Gehaltstabelle_alt!$B$3,Gehaltstabelle_alt!$E$3,IF(G31&lt;=Gehaltstabelle_alt!$B$4,Gehaltstabelle_alt!$E$4,IF(G31&lt;=Gehaltstabelle_alt!$B$5,Gehaltstabelle_alt!$E$5,IF(G31&lt;=Gehaltstabelle_alt!$B$6,Gehaltstabelle_alt!$E$6,Gehaltstabelle_alt!$E$7)))))+IF(G31="","",IF(AND(D31&gt;Gehaltstabelle_alt!$C$10,C31="a"),Gehaltstabelle_alt!$E$11,Gehaltstabelle_alt!$E$10))+Gehaltsrechner!$G$10)+IF(Dienstprüfung_akt,(HLOOKUP(C31,Gehaltstabelle_alt!$I$3:$R$34,Dienstprüfer_akt_Stufe+2,FALSE)-HLOOKUP(C31,Gehaltstabelle_alt!$I$3:$R$34,D31+2,FALSE))*Anteil_Dienstprüfung,0)</f>
        <v>358</v>
      </c>
      <c r="J31">
        <f>IF(H31="","",Gehaltsrechner!$G$9)</f>
        <v>137.29</v>
      </c>
      <c r="K31" s="19">
        <f t="shared" si="1"/>
        <v>40895.22</v>
      </c>
      <c r="M31" s="19"/>
    </row>
    <row r="32" spans="1:18" x14ac:dyDescent="0.25">
      <c r="A32">
        <f t="shared" si="2"/>
        <v>2045</v>
      </c>
      <c r="B32">
        <f t="shared" si="0"/>
        <v>21</v>
      </c>
      <c r="C32" t="str">
        <f t="shared" si="3"/>
        <v>c</v>
      </c>
      <c r="D32">
        <f>IF(A32="","",IF(D31=MAX(Gehaltstabelle_alt!$H$5:$H$34),Alt_Gehalt!D31,IF(MOD(B32,2)=0,IF(ISNA(VLOOKUP(D31+1+2*Dienstprüfung_1Jahr,Gehaltstabelle_alt!$A$14:$A$24,1,FALSE)),MIN(D31+1+2*Dienstprüfung_1Jahr,MAX(Gehaltstabelle_alt!$H$5:$H$34)),IF(ISNA(VLOOKUP(D31+2+2*Dienstprüfung_1Jahr,Gehaltstabelle_alt!$A$14:$A$24,1,FALSE)),MIN(D31+2+2*Dienstprüfung_1Jahr,MAX(Gehaltstabelle_alt!$H$5:$H$34)),IF(ISNA(VLOOKUP(D31+3+2*Dienstprüfung_1Jahr,Gehaltstabelle_alt!$A$14:$A$24,1,FALSE)),MIN(D31+3+2*Dienstprüfung_1Jahr,MAX(Gehaltstabelle_alt!$H$5:$H$34)),D31))),IF(Dienstprüfung_1Jahr,IF(ISNA(VLOOKUP(D31+2,Gehaltstabelle_alt!$A$14:$A$24,1,FALSE)),MIN(D31+2,MAX(Gehaltstabelle_alt!$H$5:$H$34)),IF(ISNA(VLOOKUP(D31+3,Gehaltstabelle_alt!$A$14:$A$24,1,FALSE)),MIN(D31+3,MAX(Gehaltstabelle_alt!$H$5:$H$34)),IF(ISNA(VLOOKUP(D31+4,Gehaltstabelle_alt!$A$14:$A$24,1,FALSE)),MIN(D31+4,MAX(Gehaltstabelle_alt!$H$5:$H$34)),MAX(Gehaltstabelle_alt!$H$5:$H$34)))),D31))))</f>
        <v>19</v>
      </c>
      <c r="E32">
        <f>IF(MONTH($E$6)=1,D32,IF(D33="",IF(A32="","",IF(D32=MAX(Gehaltstabelle_alt!$H$5:$H$34),Alt_Gehalt!D32,IF(MOD(B32+1,2)=0,IF(ISNA(VLOOKUP(D32+1+2*Dienstprüfung_1Jahr,Gehaltstabelle_alt!$A$14:$A$24,1,FALSE)),MIN(D32+1+2*Dienstprüfung_1Jahr,MAX(Gehaltstabelle_alt!$H$5:$H$34)),IF(ISNA(VLOOKUP(D32+2+2*Dienstprüfung_1Jahr,Gehaltstabelle_alt!$A$14:$A$24,1,FALSE)),MIN(D32+2+2*Dienstprüfung_1Jahr,MAX(Gehaltstabelle_alt!$H$5:$H$34)),IF(ISNA(VLOOKUP(D32+3+2*Dienstprüfung_1Jahr,Gehaltstabelle_alt!$A$14:$A$24,1,FALSE)),MIN(D32+3+2*Dienstprüfung_1Jahr,MAX(Gehaltstabelle_alt!$H$5:$H$34)),D32))),IF(Dienstprüfung_1Jahr,IF(ISNA(VLOOKUP(D32+2,Gehaltstabelle_alt!$A$14:$A$24,1,FALSE)),MIN(D32+2,MAX(Gehaltstabelle_alt!$H$5:$H$34)),IF(ISNA(VLOOKUP(D32+3,Gehaltstabelle_alt!$A$14:$A$24,1,FALSE)),MIN(D32+3,MAX(Gehaltstabelle_alt!$H$5:$H$34)),IF(ISNA(VLOOKUP(D32+4,Gehaltstabelle_alt!$A$14:$A$24,1,FALSE)),MIN(D32+4,MAX(Gehaltstabelle_alt!$H$5:$H$34)),MAX(Gehaltstabelle_alt!$H$5:$H$34)))),D32)))),D33))</f>
        <v>19</v>
      </c>
      <c r="F32">
        <f>IF(D32="","",HLOOKUP(C32,Gehaltstabelle_alt!$I$3:$R$34,Alt_Gehalt!D32+2,FALSE))</f>
        <v>2445.41</v>
      </c>
      <c r="G32">
        <f>IF(E32="","",HLOOKUP(C32,Gehaltstabelle_alt!$I$3:$R$34,Alt_Gehalt!E32+2,FALSE))</f>
        <v>2445.41</v>
      </c>
      <c r="H32">
        <f>IF(F32="",0,IF(F32&lt;=Gehaltstabelle_alt!$B$2,Gehaltstabelle_alt!$E$2,IF(F32&lt;=Gehaltstabelle_alt!$B$3,Gehaltstabelle_alt!$E$3,IF(F32&lt;=Gehaltstabelle_alt!$B$4,Gehaltstabelle_alt!$E$4,IF(F32&lt;=Gehaltstabelle_alt!$B$5,Gehaltstabelle_alt!$E$5,IF(F32&lt;=Gehaltstabelle_alt!$B$6,Gehaltstabelle_alt!$E$6,Gehaltstabelle_alt!$E$7)))))+IF(F32="","",IF(AND(D32&gt;Gehaltstabelle_alt!$C$10,C32="a"),Gehaltstabelle_alt!$E$11,Gehaltstabelle_alt!$E$10))+Gehaltsrechner!$G$10)+IF(Dienstprüfung_akt,(HLOOKUP(C32,Gehaltstabelle_alt!$I$3:$R$34,Dienstprüfer_akt_Stufe+2,FALSE)-HLOOKUP(C32,Gehaltstabelle_alt!$I$3:$R$34,D32+2,FALSE))*Anteil_Dienstprüfung,0)</f>
        <v>358</v>
      </c>
      <c r="I32">
        <f>IF(G32="",0,IF(G32&lt;=Gehaltstabelle_alt!$B$2,Gehaltstabelle_alt!$E$2,IF(G32&lt;=Gehaltstabelle_alt!$B$3,Gehaltstabelle_alt!$E$3,IF(G32&lt;=Gehaltstabelle_alt!$B$4,Gehaltstabelle_alt!$E$4,IF(G32&lt;=Gehaltstabelle_alt!$B$5,Gehaltstabelle_alt!$E$5,IF(G32&lt;=Gehaltstabelle_alt!$B$6,Gehaltstabelle_alt!$E$6,Gehaltstabelle_alt!$E$7)))))+IF(G32="","",IF(AND(D32&gt;Gehaltstabelle_alt!$C$10,C32="a"),Gehaltstabelle_alt!$E$11,Gehaltstabelle_alt!$E$10))+Gehaltsrechner!$G$10)+IF(Dienstprüfung_akt,(HLOOKUP(C32,Gehaltstabelle_alt!$I$3:$R$34,Dienstprüfer_akt_Stufe+2,FALSE)-HLOOKUP(C32,Gehaltstabelle_alt!$I$3:$R$34,D32+2,FALSE))*Anteil_Dienstprüfung,0)</f>
        <v>358</v>
      </c>
      <c r="J32">
        <f>IF(H32="","",Gehaltsrechner!$G$9)</f>
        <v>137.29</v>
      </c>
      <c r="K32" s="19">
        <f t="shared" si="1"/>
        <v>40895.22</v>
      </c>
      <c r="M32" s="19"/>
      <c r="O32" s="20"/>
    </row>
    <row r="33" spans="1:17" x14ac:dyDescent="0.25">
      <c r="A33">
        <f t="shared" si="2"/>
        <v>2046</v>
      </c>
      <c r="B33">
        <f t="shared" si="0"/>
        <v>22</v>
      </c>
      <c r="C33" t="str">
        <f t="shared" si="3"/>
        <v>c</v>
      </c>
      <c r="D33">
        <f>IF(A33="","",IF(D32=MAX(Gehaltstabelle_alt!$H$5:$H$34),Alt_Gehalt!D32,IF(MOD(B33,2)=0,IF(ISNA(VLOOKUP(D32+1+2*Dienstprüfung_1Jahr,Gehaltstabelle_alt!$A$14:$A$24,1,FALSE)),MIN(D32+1+2*Dienstprüfung_1Jahr,MAX(Gehaltstabelle_alt!$H$5:$H$34)),IF(ISNA(VLOOKUP(D32+2+2*Dienstprüfung_1Jahr,Gehaltstabelle_alt!$A$14:$A$24,1,FALSE)),MIN(D32+2+2*Dienstprüfung_1Jahr,MAX(Gehaltstabelle_alt!$H$5:$H$34)),IF(ISNA(VLOOKUP(D32+3+2*Dienstprüfung_1Jahr,Gehaltstabelle_alt!$A$14:$A$24,1,FALSE)),MIN(D32+3+2*Dienstprüfung_1Jahr,MAX(Gehaltstabelle_alt!$H$5:$H$34)),D32))),IF(Dienstprüfung_1Jahr,IF(ISNA(VLOOKUP(D32+2,Gehaltstabelle_alt!$A$14:$A$24,1,FALSE)),MIN(D32+2,MAX(Gehaltstabelle_alt!$H$5:$H$34)),IF(ISNA(VLOOKUP(D32+3,Gehaltstabelle_alt!$A$14:$A$24,1,FALSE)),MIN(D32+3,MAX(Gehaltstabelle_alt!$H$5:$H$34)),IF(ISNA(VLOOKUP(D32+4,Gehaltstabelle_alt!$A$14:$A$24,1,FALSE)),MIN(D32+4,MAX(Gehaltstabelle_alt!$H$5:$H$34)),MAX(Gehaltstabelle_alt!$H$5:$H$34)))),D32))))</f>
        <v>20</v>
      </c>
      <c r="E33">
        <f>IF(MONTH($E$6)=1,D33,IF(D34="",IF(A33="","",IF(D33=MAX(Gehaltstabelle_alt!$H$5:$H$34),Alt_Gehalt!D33,IF(MOD(B33+1,2)=0,IF(ISNA(VLOOKUP(D33+1+2*Dienstprüfung_1Jahr,Gehaltstabelle_alt!$A$14:$A$24,1,FALSE)),MIN(D33+1+2*Dienstprüfung_1Jahr,MAX(Gehaltstabelle_alt!$H$5:$H$34)),IF(ISNA(VLOOKUP(D33+2+2*Dienstprüfung_1Jahr,Gehaltstabelle_alt!$A$14:$A$24,1,FALSE)),MIN(D33+2+2*Dienstprüfung_1Jahr,MAX(Gehaltstabelle_alt!$H$5:$H$34)),IF(ISNA(VLOOKUP(D33+3+2*Dienstprüfung_1Jahr,Gehaltstabelle_alt!$A$14:$A$24,1,FALSE)),MIN(D33+3+2*Dienstprüfung_1Jahr,MAX(Gehaltstabelle_alt!$H$5:$H$34)),D33))),IF(Dienstprüfung_1Jahr,IF(ISNA(VLOOKUP(D33+2,Gehaltstabelle_alt!$A$14:$A$24,1,FALSE)),MIN(D33+2,MAX(Gehaltstabelle_alt!$H$5:$H$34)),IF(ISNA(VLOOKUP(D33+3,Gehaltstabelle_alt!$A$14:$A$24,1,FALSE)),MIN(D33+3,MAX(Gehaltstabelle_alt!$H$5:$H$34)),IF(ISNA(VLOOKUP(D33+4,Gehaltstabelle_alt!$A$14:$A$24,1,FALSE)),MIN(D33+4,MAX(Gehaltstabelle_alt!$H$5:$H$34)),MAX(Gehaltstabelle_alt!$H$5:$H$34)))),D33)))),D34))</f>
        <v>20</v>
      </c>
      <c r="F33">
        <f>IF(D33="","",HLOOKUP(C33,Gehaltstabelle_alt!$I$3:$R$34,Alt_Gehalt!D33+2,FALSE))</f>
        <v>2486.9899999999998</v>
      </c>
      <c r="G33">
        <f>IF(E33="","",HLOOKUP(C33,Gehaltstabelle_alt!$I$3:$R$34,Alt_Gehalt!E33+2,FALSE))</f>
        <v>2486.9899999999998</v>
      </c>
      <c r="H33">
        <f>IF(F33="",0,IF(F33&lt;=Gehaltstabelle_alt!$B$2,Gehaltstabelle_alt!$E$2,IF(F33&lt;=Gehaltstabelle_alt!$B$3,Gehaltstabelle_alt!$E$3,IF(F33&lt;=Gehaltstabelle_alt!$B$4,Gehaltstabelle_alt!$E$4,IF(F33&lt;=Gehaltstabelle_alt!$B$5,Gehaltstabelle_alt!$E$5,IF(F33&lt;=Gehaltstabelle_alt!$B$6,Gehaltstabelle_alt!$E$6,Gehaltstabelle_alt!$E$7)))))+IF(F33="","",IF(AND(D33&gt;Gehaltstabelle_alt!$C$10,C33="a"),Gehaltstabelle_alt!$E$11,Gehaltstabelle_alt!$E$10))+Gehaltsrechner!$G$10)+IF(Dienstprüfung_akt,(HLOOKUP(C33,Gehaltstabelle_alt!$I$3:$R$34,Dienstprüfer_akt_Stufe+2,FALSE)-HLOOKUP(C33,Gehaltstabelle_alt!$I$3:$R$34,D33+2,FALSE))*Anteil_Dienstprüfung,0)</f>
        <v>358</v>
      </c>
      <c r="I33">
        <f>IF(G33="",0,IF(G33&lt;=Gehaltstabelle_alt!$B$2,Gehaltstabelle_alt!$E$2,IF(G33&lt;=Gehaltstabelle_alt!$B$3,Gehaltstabelle_alt!$E$3,IF(G33&lt;=Gehaltstabelle_alt!$B$4,Gehaltstabelle_alt!$E$4,IF(G33&lt;=Gehaltstabelle_alt!$B$5,Gehaltstabelle_alt!$E$5,IF(G33&lt;=Gehaltstabelle_alt!$B$6,Gehaltstabelle_alt!$E$6,Gehaltstabelle_alt!$E$7)))))+IF(G33="","",IF(AND(D33&gt;Gehaltstabelle_alt!$C$10,C33="a"),Gehaltstabelle_alt!$E$11,Gehaltstabelle_alt!$E$10))+Gehaltsrechner!$G$10)+IF(Dienstprüfung_akt,(HLOOKUP(C33,Gehaltstabelle_alt!$I$3:$R$34,Dienstprüfer_akt_Stufe+2,FALSE)-HLOOKUP(C33,Gehaltstabelle_alt!$I$3:$R$34,D33+2,FALSE))*Anteil_Dienstprüfung,0)</f>
        <v>358</v>
      </c>
      <c r="J33">
        <f>IF(H33="","",Gehaltsrechner!$G$9)</f>
        <v>137.29</v>
      </c>
      <c r="K33" s="19">
        <f t="shared" si="1"/>
        <v>41477.340000000004</v>
      </c>
      <c r="M33" s="19"/>
      <c r="Q33" s="58"/>
    </row>
    <row r="34" spans="1:17" x14ac:dyDescent="0.25">
      <c r="A34">
        <f t="shared" si="2"/>
        <v>2047</v>
      </c>
      <c r="B34">
        <f t="shared" si="0"/>
        <v>23</v>
      </c>
      <c r="C34" t="str">
        <f t="shared" si="3"/>
        <v>c</v>
      </c>
      <c r="D34">
        <f>IF(A34="","",IF(D33=MAX(Gehaltstabelle_alt!$H$5:$H$34),Alt_Gehalt!D33,IF(MOD(B34,2)=0,IF(ISNA(VLOOKUP(D33+1+2*Dienstprüfung_1Jahr,Gehaltstabelle_alt!$A$14:$A$24,1,FALSE)),MIN(D33+1+2*Dienstprüfung_1Jahr,MAX(Gehaltstabelle_alt!$H$5:$H$34)),IF(ISNA(VLOOKUP(D33+2+2*Dienstprüfung_1Jahr,Gehaltstabelle_alt!$A$14:$A$24,1,FALSE)),MIN(D33+2+2*Dienstprüfung_1Jahr,MAX(Gehaltstabelle_alt!$H$5:$H$34)),IF(ISNA(VLOOKUP(D33+3+2*Dienstprüfung_1Jahr,Gehaltstabelle_alt!$A$14:$A$24,1,FALSE)),MIN(D33+3+2*Dienstprüfung_1Jahr,MAX(Gehaltstabelle_alt!$H$5:$H$34)),D33))),IF(Dienstprüfung_1Jahr,IF(ISNA(VLOOKUP(D33+2,Gehaltstabelle_alt!$A$14:$A$24,1,FALSE)),MIN(D33+2,MAX(Gehaltstabelle_alt!$H$5:$H$34)),IF(ISNA(VLOOKUP(D33+3,Gehaltstabelle_alt!$A$14:$A$24,1,FALSE)),MIN(D33+3,MAX(Gehaltstabelle_alt!$H$5:$H$34)),IF(ISNA(VLOOKUP(D33+4,Gehaltstabelle_alt!$A$14:$A$24,1,FALSE)),MIN(D33+4,MAX(Gehaltstabelle_alt!$H$5:$H$34)),MAX(Gehaltstabelle_alt!$H$5:$H$34)))),D33))))</f>
        <v>20</v>
      </c>
      <c r="E34">
        <f>IF(MONTH($E$6)=1,D34,IF(D35="",IF(A34="","",IF(D34=MAX(Gehaltstabelle_alt!$H$5:$H$34),Alt_Gehalt!D34,IF(MOD(B34+1,2)=0,IF(ISNA(VLOOKUP(D34+1+2*Dienstprüfung_1Jahr,Gehaltstabelle_alt!$A$14:$A$24,1,FALSE)),MIN(D34+1+2*Dienstprüfung_1Jahr,MAX(Gehaltstabelle_alt!$H$5:$H$34)),IF(ISNA(VLOOKUP(D34+2+2*Dienstprüfung_1Jahr,Gehaltstabelle_alt!$A$14:$A$24,1,FALSE)),MIN(D34+2+2*Dienstprüfung_1Jahr,MAX(Gehaltstabelle_alt!$H$5:$H$34)),IF(ISNA(VLOOKUP(D34+3+2*Dienstprüfung_1Jahr,Gehaltstabelle_alt!$A$14:$A$24,1,FALSE)),MIN(D34+3+2*Dienstprüfung_1Jahr,MAX(Gehaltstabelle_alt!$H$5:$H$34)),D34))),IF(Dienstprüfung_1Jahr,IF(ISNA(VLOOKUP(D34+2,Gehaltstabelle_alt!$A$14:$A$24,1,FALSE)),MIN(D34+2,MAX(Gehaltstabelle_alt!$H$5:$H$34)),IF(ISNA(VLOOKUP(D34+3,Gehaltstabelle_alt!$A$14:$A$24,1,FALSE)),MIN(D34+3,MAX(Gehaltstabelle_alt!$H$5:$H$34)),IF(ISNA(VLOOKUP(D34+4,Gehaltstabelle_alt!$A$14:$A$24,1,FALSE)),MIN(D34+4,MAX(Gehaltstabelle_alt!$H$5:$H$34)),MAX(Gehaltstabelle_alt!$H$5:$H$34)))),D34)))),D35))</f>
        <v>20</v>
      </c>
      <c r="F34">
        <f>IF(D34="","",HLOOKUP(C34,Gehaltstabelle_alt!$I$3:$R$34,Alt_Gehalt!D34+2,FALSE))</f>
        <v>2486.9899999999998</v>
      </c>
      <c r="G34">
        <f>IF(E34="","",HLOOKUP(C34,Gehaltstabelle_alt!$I$3:$R$34,Alt_Gehalt!E34+2,FALSE))</f>
        <v>2486.9899999999998</v>
      </c>
      <c r="H34">
        <f>IF(F34="",0,IF(F34&lt;=Gehaltstabelle_alt!$B$2,Gehaltstabelle_alt!$E$2,IF(F34&lt;=Gehaltstabelle_alt!$B$3,Gehaltstabelle_alt!$E$3,IF(F34&lt;=Gehaltstabelle_alt!$B$4,Gehaltstabelle_alt!$E$4,IF(F34&lt;=Gehaltstabelle_alt!$B$5,Gehaltstabelle_alt!$E$5,IF(F34&lt;=Gehaltstabelle_alt!$B$6,Gehaltstabelle_alt!$E$6,Gehaltstabelle_alt!$E$7)))))+IF(F34="","",IF(AND(D34&gt;Gehaltstabelle_alt!$C$10,C34="a"),Gehaltstabelle_alt!$E$11,Gehaltstabelle_alt!$E$10))+Gehaltsrechner!$G$10)+IF(Dienstprüfung_akt,(HLOOKUP(C34,Gehaltstabelle_alt!$I$3:$R$34,Dienstprüfer_akt_Stufe+2,FALSE)-HLOOKUP(C34,Gehaltstabelle_alt!$I$3:$R$34,D34+2,FALSE))*Anteil_Dienstprüfung,0)</f>
        <v>358</v>
      </c>
      <c r="I34">
        <f>IF(G34="",0,IF(G34&lt;=Gehaltstabelle_alt!$B$2,Gehaltstabelle_alt!$E$2,IF(G34&lt;=Gehaltstabelle_alt!$B$3,Gehaltstabelle_alt!$E$3,IF(G34&lt;=Gehaltstabelle_alt!$B$4,Gehaltstabelle_alt!$E$4,IF(G34&lt;=Gehaltstabelle_alt!$B$5,Gehaltstabelle_alt!$E$5,IF(G34&lt;=Gehaltstabelle_alt!$B$6,Gehaltstabelle_alt!$E$6,Gehaltstabelle_alt!$E$7)))))+IF(G34="","",IF(AND(D34&gt;Gehaltstabelle_alt!$C$10,C34="a"),Gehaltstabelle_alt!$E$11,Gehaltstabelle_alt!$E$10))+Gehaltsrechner!$G$10)+IF(Dienstprüfung_akt,(HLOOKUP(C34,Gehaltstabelle_alt!$I$3:$R$34,Dienstprüfer_akt_Stufe+2,FALSE)-HLOOKUP(C34,Gehaltstabelle_alt!$I$3:$R$34,D34+2,FALSE))*Anteil_Dienstprüfung,0)</f>
        <v>358</v>
      </c>
      <c r="J34">
        <f>IF(H34="","",Gehaltsrechner!$G$9)</f>
        <v>137.29</v>
      </c>
      <c r="K34" s="19">
        <f t="shared" ref="K34:K97" si="4">IF(A34&lt;Pensionsjahr,(F34+H34)*(14)+12*J34,IF(A34=Pensionsjahr,(F34+H34)*(MONTH($E$1)-1+2*(MONTH($E$1)-1)/12)+(MONTH($E$1)-1)*J34,""))</f>
        <v>41477.340000000004</v>
      </c>
      <c r="M34" s="19"/>
    </row>
    <row r="35" spans="1:17" x14ac:dyDescent="0.25">
      <c r="A35">
        <f t="shared" si="2"/>
        <v>2048</v>
      </c>
      <c r="B35">
        <f t="shared" si="0"/>
        <v>24</v>
      </c>
      <c r="C35" t="str">
        <f t="shared" si="3"/>
        <v>c</v>
      </c>
      <c r="D35">
        <f>IF(A35="","",IF(D34=MAX(Gehaltstabelle_alt!$H$5:$H$34),Alt_Gehalt!D34,IF(MOD(B35,2)=0,IF(ISNA(VLOOKUP(D34+1+2*Dienstprüfung_1Jahr,Gehaltstabelle_alt!$A$14:$A$24,1,FALSE)),MIN(D34+1+2*Dienstprüfung_1Jahr,MAX(Gehaltstabelle_alt!$H$5:$H$34)),IF(ISNA(VLOOKUP(D34+2+2*Dienstprüfung_1Jahr,Gehaltstabelle_alt!$A$14:$A$24,1,FALSE)),MIN(D34+2+2*Dienstprüfung_1Jahr,MAX(Gehaltstabelle_alt!$H$5:$H$34)),IF(ISNA(VLOOKUP(D34+3+2*Dienstprüfung_1Jahr,Gehaltstabelle_alt!$A$14:$A$24,1,FALSE)),MIN(D34+3+2*Dienstprüfung_1Jahr,MAX(Gehaltstabelle_alt!$H$5:$H$34)),D34))),IF(Dienstprüfung_1Jahr,IF(ISNA(VLOOKUP(D34+2,Gehaltstabelle_alt!$A$14:$A$24,1,FALSE)),MIN(D34+2,MAX(Gehaltstabelle_alt!$H$5:$H$34)),IF(ISNA(VLOOKUP(D34+3,Gehaltstabelle_alt!$A$14:$A$24,1,FALSE)),MIN(D34+3,MAX(Gehaltstabelle_alt!$H$5:$H$34)),IF(ISNA(VLOOKUP(D34+4,Gehaltstabelle_alt!$A$14:$A$24,1,FALSE)),MIN(D34+4,MAX(Gehaltstabelle_alt!$H$5:$H$34)),MAX(Gehaltstabelle_alt!$H$5:$H$34)))),D34))))</f>
        <v>21</v>
      </c>
      <c r="E35">
        <f>IF(MONTH($E$6)=1,D35,IF(D36="",IF(A35="","",IF(D35=MAX(Gehaltstabelle_alt!$H$5:$H$34),Alt_Gehalt!D35,IF(MOD(B35+1,2)=0,IF(ISNA(VLOOKUP(D35+1+2*Dienstprüfung_1Jahr,Gehaltstabelle_alt!$A$14:$A$24,1,FALSE)),MIN(D35+1+2*Dienstprüfung_1Jahr,MAX(Gehaltstabelle_alt!$H$5:$H$34)),IF(ISNA(VLOOKUP(D35+2+2*Dienstprüfung_1Jahr,Gehaltstabelle_alt!$A$14:$A$24,1,FALSE)),MIN(D35+2+2*Dienstprüfung_1Jahr,MAX(Gehaltstabelle_alt!$H$5:$H$34)),IF(ISNA(VLOOKUP(D35+3+2*Dienstprüfung_1Jahr,Gehaltstabelle_alt!$A$14:$A$24,1,FALSE)),MIN(D35+3+2*Dienstprüfung_1Jahr,MAX(Gehaltstabelle_alt!$H$5:$H$34)),D35))),IF(Dienstprüfung_1Jahr,IF(ISNA(VLOOKUP(D35+2,Gehaltstabelle_alt!$A$14:$A$24,1,FALSE)),MIN(D35+2,MAX(Gehaltstabelle_alt!$H$5:$H$34)),IF(ISNA(VLOOKUP(D35+3,Gehaltstabelle_alt!$A$14:$A$24,1,FALSE)),MIN(D35+3,MAX(Gehaltstabelle_alt!$H$5:$H$34)),IF(ISNA(VLOOKUP(D35+4,Gehaltstabelle_alt!$A$14:$A$24,1,FALSE)),MIN(D35+4,MAX(Gehaltstabelle_alt!$H$5:$H$34)),MAX(Gehaltstabelle_alt!$H$5:$H$34)))),D35)))),D36))</f>
        <v>21</v>
      </c>
      <c r="F35">
        <f>IF(D35="","",HLOOKUP(C35,Gehaltstabelle_alt!$I$3:$R$34,Alt_Gehalt!D35+2,FALSE))</f>
        <v>2529.98</v>
      </c>
      <c r="G35">
        <f>IF(E35="","",HLOOKUP(C35,Gehaltstabelle_alt!$I$3:$R$34,Alt_Gehalt!E35+2,FALSE))</f>
        <v>2529.98</v>
      </c>
      <c r="H35">
        <f>IF(F35="",0,IF(F35&lt;=Gehaltstabelle_alt!$B$2,Gehaltstabelle_alt!$E$2,IF(F35&lt;=Gehaltstabelle_alt!$B$3,Gehaltstabelle_alt!$E$3,IF(F35&lt;=Gehaltstabelle_alt!$B$4,Gehaltstabelle_alt!$E$4,IF(F35&lt;=Gehaltstabelle_alt!$B$5,Gehaltstabelle_alt!$E$5,IF(F35&lt;=Gehaltstabelle_alt!$B$6,Gehaltstabelle_alt!$E$6,Gehaltstabelle_alt!$E$7)))))+IF(F35="","",IF(AND(D35&gt;Gehaltstabelle_alt!$C$10,C35="a"),Gehaltstabelle_alt!$E$11,Gehaltstabelle_alt!$E$10))+Gehaltsrechner!$G$10)+IF(Dienstprüfung_akt,(HLOOKUP(C35,Gehaltstabelle_alt!$I$3:$R$34,Dienstprüfer_akt_Stufe+2,FALSE)-HLOOKUP(C35,Gehaltstabelle_alt!$I$3:$R$34,D35+2,FALSE))*Anteil_Dienstprüfung,0)</f>
        <v>358</v>
      </c>
      <c r="I35">
        <f>IF(G35="",0,IF(G35&lt;=Gehaltstabelle_alt!$B$2,Gehaltstabelle_alt!$E$2,IF(G35&lt;=Gehaltstabelle_alt!$B$3,Gehaltstabelle_alt!$E$3,IF(G35&lt;=Gehaltstabelle_alt!$B$4,Gehaltstabelle_alt!$E$4,IF(G35&lt;=Gehaltstabelle_alt!$B$5,Gehaltstabelle_alt!$E$5,IF(G35&lt;=Gehaltstabelle_alt!$B$6,Gehaltstabelle_alt!$E$6,Gehaltstabelle_alt!$E$7)))))+IF(G35="","",IF(AND(D35&gt;Gehaltstabelle_alt!$C$10,C35="a"),Gehaltstabelle_alt!$E$11,Gehaltstabelle_alt!$E$10))+Gehaltsrechner!$G$10)+IF(Dienstprüfung_akt,(HLOOKUP(C35,Gehaltstabelle_alt!$I$3:$R$34,Dienstprüfer_akt_Stufe+2,FALSE)-HLOOKUP(C35,Gehaltstabelle_alt!$I$3:$R$34,D35+2,FALSE))*Anteil_Dienstprüfung,0)</f>
        <v>358</v>
      </c>
      <c r="J35">
        <f>IF(H35="","",Gehaltsrechner!$G$9)</f>
        <v>137.29</v>
      </c>
      <c r="K35" s="19">
        <f t="shared" si="4"/>
        <v>42079.200000000004</v>
      </c>
      <c r="M35" s="19"/>
    </row>
    <row r="36" spans="1:17" x14ac:dyDescent="0.25">
      <c r="A36">
        <f t="shared" si="2"/>
        <v>2049</v>
      </c>
      <c r="B36">
        <f t="shared" si="0"/>
        <v>25</v>
      </c>
      <c r="C36" t="str">
        <f t="shared" si="3"/>
        <v>c</v>
      </c>
      <c r="D36">
        <f>IF(A36="","",IF(D35=MAX(Gehaltstabelle_alt!$H$5:$H$34),Alt_Gehalt!D35,IF(MOD(B36,2)=0,IF(ISNA(VLOOKUP(D35+1+2*Dienstprüfung_1Jahr,Gehaltstabelle_alt!$A$14:$A$24,1,FALSE)),MIN(D35+1+2*Dienstprüfung_1Jahr,MAX(Gehaltstabelle_alt!$H$5:$H$34)),IF(ISNA(VLOOKUP(D35+2+2*Dienstprüfung_1Jahr,Gehaltstabelle_alt!$A$14:$A$24,1,FALSE)),MIN(D35+2+2*Dienstprüfung_1Jahr,MAX(Gehaltstabelle_alt!$H$5:$H$34)),IF(ISNA(VLOOKUP(D35+3+2*Dienstprüfung_1Jahr,Gehaltstabelle_alt!$A$14:$A$24,1,FALSE)),MIN(D35+3+2*Dienstprüfung_1Jahr,MAX(Gehaltstabelle_alt!$H$5:$H$34)),D35))),IF(Dienstprüfung_1Jahr,IF(ISNA(VLOOKUP(D35+2,Gehaltstabelle_alt!$A$14:$A$24,1,FALSE)),MIN(D35+2,MAX(Gehaltstabelle_alt!$H$5:$H$34)),IF(ISNA(VLOOKUP(D35+3,Gehaltstabelle_alt!$A$14:$A$24,1,FALSE)),MIN(D35+3,MAX(Gehaltstabelle_alt!$H$5:$H$34)),IF(ISNA(VLOOKUP(D35+4,Gehaltstabelle_alt!$A$14:$A$24,1,FALSE)),MIN(D35+4,MAX(Gehaltstabelle_alt!$H$5:$H$34)),MAX(Gehaltstabelle_alt!$H$5:$H$34)))),D35))))</f>
        <v>21</v>
      </c>
      <c r="E36">
        <f>IF(MONTH($E$6)=1,D36,IF(D37="",IF(A36="","",IF(D36=MAX(Gehaltstabelle_alt!$H$5:$H$34),Alt_Gehalt!D36,IF(MOD(B36+1,2)=0,IF(ISNA(VLOOKUP(D36+1+2*Dienstprüfung_1Jahr,Gehaltstabelle_alt!$A$14:$A$24,1,FALSE)),MIN(D36+1+2*Dienstprüfung_1Jahr,MAX(Gehaltstabelle_alt!$H$5:$H$34)),IF(ISNA(VLOOKUP(D36+2+2*Dienstprüfung_1Jahr,Gehaltstabelle_alt!$A$14:$A$24,1,FALSE)),MIN(D36+2+2*Dienstprüfung_1Jahr,MAX(Gehaltstabelle_alt!$H$5:$H$34)),IF(ISNA(VLOOKUP(D36+3+2*Dienstprüfung_1Jahr,Gehaltstabelle_alt!$A$14:$A$24,1,FALSE)),MIN(D36+3+2*Dienstprüfung_1Jahr,MAX(Gehaltstabelle_alt!$H$5:$H$34)),D36))),IF(Dienstprüfung_1Jahr,IF(ISNA(VLOOKUP(D36+2,Gehaltstabelle_alt!$A$14:$A$24,1,FALSE)),MIN(D36+2,MAX(Gehaltstabelle_alt!$H$5:$H$34)),IF(ISNA(VLOOKUP(D36+3,Gehaltstabelle_alt!$A$14:$A$24,1,FALSE)),MIN(D36+3,MAX(Gehaltstabelle_alt!$H$5:$H$34)),IF(ISNA(VLOOKUP(D36+4,Gehaltstabelle_alt!$A$14:$A$24,1,FALSE)),MIN(D36+4,MAX(Gehaltstabelle_alt!$H$5:$H$34)),MAX(Gehaltstabelle_alt!$H$5:$H$34)))),D36)))),D37))</f>
        <v>21</v>
      </c>
      <c r="F36">
        <f>IF(D36="","",HLOOKUP(C36,Gehaltstabelle_alt!$I$3:$R$34,Alt_Gehalt!D36+2,FALSE))</f>
        <v>2529.98</v>
      </c>
      <c r="G36">
        <f>IF(E36="","",HLOOKUP(C36,Gehaltstabelle_alt!$I$3:$R$34,Alt_Gehalt!E36+2,FALSE))</f>
        <v>2529.98</v>
      </c>
      <c r="H36">
        <f>IF(F36="",0,IF(F36&lt;=Gehaltstabelle_alt!$B$2,Gehaltstabelle_alt!$E$2,IF(F36&lt;=Gehaltstabelle_alt!$B$3,Gehaltstabelle_alt!$E$3,IF(F36&lt;=Gehaltstabelle_alt!$B$4,Gehaltstabelle_alt!$E$4,IF(F36&lt;=Gehaltstabelle_alt!$B$5,Gehaltstabelle_alt!$E$5,IF(F36&lt;=Gehaltstabelle_alt!$B$6,Gehaltstabelle_alt!$E$6,Gehaltstabelle_alt!$E$7)))))+IF(F36="","",IF(AND(D36&gt;Gehaltstabelle_alt!$C$10,C36="a"),Gehaltstabelle_alt!$E$11,Gehaltstabelle_alt!$E$10))+Gehaltsrechner!$G$10)+IF(Dienstprüfung_akt,(HLOOKUP(C36,Gehaltstabelle_alt!$I$3:$R$34,Dienstprüfer_akt_Stufe+2,FALSE)-HLOOKUP(C36,Gehaltstabelle_alt!$I$3:$R$34,D36+2,FALSE))*Anteil_Dienstprüfung,0)</f>
        <v>358</v>
      </c>
      <c r="I36">
        <f>IF(G36="",0,IF(G36&lt;=Gehaltstabelle_alt!$B$2,Gehaltstabelle_alt!$E$2,IF(G36&lt;=Gehaltstabelle_alt!$B$3,Gehaltstabelle_alt!$E$3,IF(G36&lt;=Gehaltstabelle_alt!$B$4,Gehaltstabelle_alt!$E$4,IF(G36&lt;=Gehaltstabelle_alt!$B$5,Gehaltstabelle_alt!$E$5,IF(G36&lt;=Gehaltstabelle_alt!$B$6,Gehaltstabelle_alt!$E$6,Gehaltstabelle_alt!$E$7)))))+IF(G36="","",IF(AND(D36&gt;Gehaltstabelle_alt!$C$10,C36="a"),Gehaltstabelle_alt!$E$11,Gehaltstabelle_alt!$E$10))+Gehaltsrechner!$G$10)+IF(Dienstprüfung_akt,(HLOOKUP(C36,Gehaltstabelle_alt!$I$3:$R$34,Dienstprüfer_akt_Stufe+2,FALSE)-HLOOKUP(C36,Gehaltstabelle_alt!$I$3:$R$34,D36+2,FALSE))*Anteil_Dienstprüfung,0)</f>
        <v>358</v>
      </c>
      <c r="J36">
        <f>IF(H36="","",Gehaltsrechner!$G$9)</f>
        <v>137.29</v>
      </c>
      <c r="K36" s="19">
        <f t="shared" si="4"/>
        <v>42079.200000000004</v>
      </c>
      <c r="M36" s="19"/>
    </row>
    <row r="37" spans="1:17" x14ac:dyDescent="0.25">
      <c r="A37">
        <f t="shared" si="2"/>
        <v>2050</v>
      </c>
      <c r="B37">
        <f t="shared" si="0"/>
        <v>26</v>
      </c>
      <c r="C37" t="str">
        <f t="shared" si="3"/>
        <v>c</v>
      </c>
      <c r="D37">
        <f>IF(A37="","",IF(D36=MAX(Gehaltstabelle_alt!$H$5:$H$34),Alt_Gehalt!D36,IF(MOD(B37,2)=0,IF(ISNA(VLOOKUP(D36+1+2*Dienstprüfung_1Jahr,Gehaltstabelle_alt!$A$14:$A$24,1,FALSE)),MIN(D36+1+2*Dienstprüfung_1Jahr,MAX(Gehaltstabelle_alt!$H$5:$H$34)),IF(ISNA(VLOOKUP(D36+2+2*Dienstprüfung_1Jahr,Gehaltstabelle_alt!$A$14:$A$24,1,FALSE)),MIN(D36+2+2*Dienstprüfung_1Jahr,MAX(Gehaltstabelle_alt!$H$5:$H$34)),IF(ISNA(VLOOKUP(D36+3+2*Dienstprüfung_1Jahr,Gehaltstabelle_alt!$A$14:$A$24,1,FALSE)),MIN(D36+3+2*Dienstprüfung_1Jahr,MAX(Gehaltstabelle_alt!$H$5:$H$34)),D36))),IF(Dienstprüfung_1Jahr,IF(ISNA(VLOOKUP(D36+2,Gehaltstabelle_alt!$A$14:$A$24,1,FALSE)),MIN(D36+2,MAX(Gehaltstabelle_alt!$H$5:$H$34)),IF(ISNA(VLOOKUP(D36+3,Gehaltstabelle_alt!$A$14:$A$24,1,FALSE)),MIN(D36+3,MAX(Gehaltstabelle_alt!$H$5:$H$34)),IF(ISNA(VLOOKUP(D36+4,Gehaltstabelle_alt!$A$14:$A$24,1,FALSE)),MIN(D36+4,MAX(Gehaltstabelle_alt!$H$5:$H$34)),MAX(Gehaltstabelle_alt!$H$5:$H$34)))),D36))))</f>
        <v>22</v>
      </c>
      <c r="E37">
        <f>IF(MONTH($E$6)=1,D37,IF(D38="",IF(A37="","",IF(D37=MAX(Gehaltstabelle_alt!$H$5:$H$34),Alt_Gehalt!D37,IF(MOD(B37+1,2)=0,IF(ISNA(VLOOKUP(D37+1+2*Dienstprüfung_1Jahr,Gehaltstabelle_alt!$A$14:$A$24,1,FALSE)),MIN(D37+1+2*Dienstprüfung_1Jahr,MAX(Gehaltstabelle_alt!$H$5:$H$34)),IF(ISNA(VLOOKUP(D37+2+2*Dienstprüfung_1Jahr,Gehaltstabelle_alt!$A$14:$A$24,1,FALSE)),MIN(D37+2+2*Dienstprüfung_1Jahr,MAX(Gehaltstabelle_alt!$H$5:$H$34)),IF(ISNA(VLOOKUP(D37+3+2*Dienstprüfung_1Jahr,Gehaltstabelle_alt!$A$14:$A$24,1,FALSE)),MIN(D37+3+2*Dienstprüfung_1Jahr,MAX(Gehaltstabelle_alt!$H$5:$H$34)),D37))),IF(Dienstprüfung_1Jahr,IF(ISNA(VLOOKUP(D37+2,Gehaltstabelle_alt!$A$14:$A$24,1,FALSE)),MIN(D37+2,MAX(Gehaltstabelle_alt!$H$5:$H$34)),IF(ISNA(VLOOKUP(D37+3,Gehaltstabelle_alt!$A$14:$A$24,1,FALSE)),MIN(D37+3,MAX(Gehaltstabelle_alt!$H$5:$H$34)),IF(ISNA(VLOOKUP(D37+4,Gehaltstabelle_alt!$A$14:$A$24,1,FALSE)),MIN(D37+4,MAX(Gehaltstabelle_alt!$H$5:$H$34)),MAX(Gehaltstabelle_alt!$H$5:$H$34)))),D37)))),D38))</f>
        <v>22</v>
      </c>
      <c r="F37">
        <f>IF(D37="","",HLOOKUP(C37,Gehaltstabelle_alt!$I$3:$R$34,Alt_Gehalt!D37+2,FALSE))</f>
        <v>2572.9299999999998</v>
      </c>
      <c r="G37">
        <f>IF(E37="","",HLOOKUP(C37,Gehaltstabelle_alt!$I$3:$R$34,Alt_Gehalt!E37+2,FALSE))</f>
        <v>2572.9299999999998</v>
      </c>
      <c r="H37">
        <f>IF(F37="",0,IF(F37&lt;=Gehaltstabelle_alt!$B$2,Gehaltstabelle_alt!$E$2,IF(F37&lt;=Gehaltstabelle_alt!$B$3,Gehaltstabelle_alt!$E$3,IF(F37&lt;=Gehaltstabelle_alt!$B$4,Gehaltstabelle_alt!$E$4,IF(F37&lt;=Gehaltstabelle_alt!$B$5,Gehaltstabelle_alt!$E$5,IF(F37&lt;=Gehaltstabelle_alt!$B$6,Gehaltstabelle_alt!$E$6,Gehaltstabelle_alt!$E$7)))))+IF(F37="","",IF(AND(D37&gt;Gehaltstabelle_alt!$C$10,C37="a"),Gehaltstabelle_alt!$E$11,Gehaltstabelle_alt!$E$10))+Gehaltsrechner!$G$10)+IF(Dienstprüfung_akt,(HLOOKUP(C37,Gehaltstabelle_alt!$I$3:$R$34,Dienstprüfer_akt_Stufe+2,FALSE)-HLOOKUP(C37,Gehaltstabelle_alt!$I$3:$R$34,D37+2,FALSE))*Anteil_Dienstprüfung,0)</f>
        <v>358</v>
      </c>
      <c r="I37">
        <f>IF(G37="",0,IF(G37&lt;=Gehaltstabelle_alt!$B$2,Gehaltstabelle_alt!$E$2,IF(G37&lt;=Gehaltstabelle_alt!$B$3,Gehaltstabelle_alt!$E$3,IF(G37&lt;=Gehaltstabelle_alt!$B$4,Gehaltstabelle_alt!$E$4,IF(G37&lt;=Gehaltstabelle_alt!$B$5,Gehaltstabelle_alt!$E$5,IF(G37&lt;=Gehaltstabelle_alt!$B$6,Gehaltstabelle_alt!$E$6,Gehaltstabelle_alt!$E$7)))))+IF(G37="","",IF(AND(D37&gt;Gehaltstabelle_alt!$C$10,C37="a"),Gehaltstabelle_alt!$E$11,Gehaltstabelle_alt!$E$10))+Gehaltsrechner!$G$10)+IF(Dienstprüfung_akt,(HLOOKUP(C37,Gehaltstabelle_alt!$I$3:$R$34,Dienstprüfer_akt_Stufe+2,FALSE)-HLOOKUP(C37,Gehaltstabelle_alt!$I$3:$R$34,D37+2,FALSE))*Anteil_Dienstprüfung,0)</f>
        <v>358</v>
      </c>
      <c r="J37">
        <f>IF(H37="","",Gehaltsrechner!$G$9)</f>
        <v>137.29</v>
      </c>
      <c r="K37" s="19">
        <f t="shared" si="4"/>
        <v>35567.083333333328</v>
      </c>
      <c r="M37" s="19"/>
    </row>
    <row r="38" spans="1:17" x14ac:dyDescent="0.25">
      <c r="A38" t="str">
        <f t="shared" si="2"/>
        <v/>
      </c>
      <c r="B38" t="str">
        <f t="shared" si="0"/>
        <v/>
      </c>
      <c r="C38" t="str">
        <f t="shared" si="3"/>
        <v/>
      </c>
      <c r="D38" t="str">
        <f>IF(A38="","",IF(D37=MAX(Gehaltstabelle_alt!$H$5:$H$34),Alt_Gehalt!D37,IF(MOD(B38,2)=0,IF(ISNA(VLOOKUP(D37+1+2*Dienstprüfung_1Jahr,Gehaltstabelle_alt!$A$14:$A$24,1,FALSE)),MIN(D37+1+2*Dienstprüfung_1Jahr,MAX(Gehaltstabelle_alt!$H$5:$H$34)),IF(ISNA(VLOOKUP(D37+2+2*Dienstprüfung_1Jahr,Gehaltstabelle_alt!$A$14:$A$24,1,FALSE)),MIN(D37+2+2*Dienstprüfung_1Jahr,MAX(Gehaltstabelle_alt!$H$5:$H$34)),IF(ISNA(VLOOKUP(D37+3+2*Dienstprüfung_1Jahr,Gehaltstabelle_alt!$A$14:$A$24,1,FALSE)),MIN(D37+3+2*Dienstprüfung_1Jahr,MAX(Gehaltstabelle_alt!$H$5:$H$34)),D37))),IF(Dienstprüfung_1Jahr,IF(ISNA(VLOOKUP(D37+2,Gehaltstabelle_alt!$A$14:$A$24,1,FALSE)),MIN(D37+2,MAX(Gehaltstabelle_alt!$H$5:$H$34)),IF(ISNA(VLOOKUP(D37+3,Gehaltstabelle_alt!$A$14:$A$24,1,FALSE)),MIN(D37+3,MAX(Gehaltstabelle_alt!$H$5:$H$34)),IF(ISNA(VLOOKUP(D37+4,Gehaltstabelle_alt!$A$14:$A$24,1,FALSE)),MIN(D37+4,MAX(Gehaltstabelle_alt!$H$5:$H$34)),MAX(Gehaltstabelle_alt!$H$5:$H$34)))),D37))))</f>
        <v/>
      </c>
      <c r="E38" t="str">
        <f>IF(MONTH($E$6)=1,D38,IF(D39="",IF(A38="","",IF(D38=MAX(Gehaltstabelle_alt!$H$5:$H$34),Alt_Gehalt!D38,IF(MOD(B38+1,2)=0,IF(ISNA(VLOOKUP(D38+1+2*Dienstprüfung_1Jahr,Gehaltstabelle_alt!$A$14:$A$24,1,FALSE)),MIN(D38+1+2*Dienstprüfung_1Jahr,MAX(Gehaltstabelle_alt!$H$5:$H$34)),IF(ISNA(VLOOKUP(D38+2+2*Dienstprüfung_1Jahr,Gehaltstabelle_alt!$A$14:$A$24,1,FALSE)),MIN(D38+2+2*Dienstprüfung_1Jahr,MAX(Gehaltstabelle_alt!$H$5:$H$34)),IF(ISNA(VLOOKUP(D38+3+2*Dienstprüfung_1Jahr,Gehaltstabelle_alt!$A$14:$A$24,1,FALSE)),MIN(D38+3+2*Dienstprüfung_1Jahr,MAX(Gehaltstabelle_alt!$H$5:$H$34)),D38))),IF(Dienstprüfung_1Jahr,IF(ISNA(VLOOKUP(D38+2,Gehaltstabelle_alt!$A$14:$A$24,1,FALSE)),MIN(D38+2,MAX(Gehaltstabelle_alt!$H$5:$H$34)),IF(ISNA(VLOOKUP(D38+3,Gehaltstabelle_alt!$A$14:$A$24,1,FALSE)),MIN(D38+3,MAX(Gehaltstabelle_alt!$H$5:$H$34)),IF(ISNA(VLOOKUP(D38+4,Gehaltstabelle_alt!$A$14:$A$24,1,FALSE)),MIN(D38+4,MAX(Gehaltstabelle_alt!$H$5:$H$34)),MAX(Gehaltstabelle_alt!$H$5:$H$34)))),D38)))),D39))</f>
        <v/>
      </c>
      <c r="F38" t="str">
        <f>IF(D38="","",HLOOKUP(C38,Gehaltstabelle_alt!$I$3:$R$34,Alt_Gehalt!D38+2,FALSE))</f>
        <v/>
      </c>
      <c r="G38" t="str">
        <f>IF(E38="","",HLOOKUP(C38,Gehaltstabelle_alt!$I$3:$R$34,Alt_Gehalt!E38+2,FALSE))</f>
        <v/>
      </c>
      <c r="H38">
        <f>IF(F38="",0,IF(F38&lt;=Gehaltstabelle_alt!$B$2,Gehaltstabelle_alt!$E$2,IF(F38&lt;=Gehaltstabelle_alt!$B$3,Gehaltstabelle_alt!$E$3,IF(F38&lt;=Gehaltstabelle_alt!$B$4,Gehaltstabelle_alt!$E$4,IF(F38&lt;=Gehaltstabelle_alt!$B$5,Gehaltstabelle_alt!$E$5,IF(F38&lt;=Gehaltstabelle_alt!$B$6,Gehaltstabelle_alt!$E$6,Gehaltstabelle_alt!$E$7)))))+IF(F38="","",IF(AND(D38&gt;Gehaltstabelle_alt!$C$10,C38="a"),Gehaltstabelle_alt!$E$11,Gehaltstabelle_alt!$E$10))+Gehaltsrechner!$G$10)+IF(Dienstprüfung_akt,(HLOOKUP(C38,Gehaltstabelle_alt!$I$3:$R$34,Dienstprüfer_akt_Stufe+2,FALSE)-HLOOKUP(C38,Gehaltstabelle_alt!$I$3:$R$34,D38+2,FALSE))*Anteil_Dienstprüfung,0)</f>
        <v>0</v>
      </c>
      <c r="I38">
        <f>IF(G38="",0,IF(G38&lt;=Gehaltstabelle_alt!$B$2,Gehaltstabelle_alt!$E$2,IF(G38&lt;=Gehaltstabelle_alt!$B$3,Gehaltstabelle_alt!$E$3,IF(G38&lt;=Gehaltstabelle_alt!$B$4,Gehaltstabelle_alt!$E$4,IF(G38&lt;=Gehaltstabelle_alt!$B$5,Gehaltstabelle_alt!$E$5,IF(G38&lt;=Gehaltstabelle_alt!$B$6,Gehaltstabelle_alt!$E$6,Gehaltstabelle_alt!$E$7)))))+IF(G38="","",IF(AND(D38&gt;Gehaltstabelle_alt!$C$10,C38="a"),Gehaltstabelle_alt!$E$11,Gehaltstabelle_alt!$E$10))+Gehaltsrechner!$G$10)+IF(Dienstprüfung_akt,(HLOOKUP(C38,Gehaltstabelle_alt!$I$3:$R$34,Dienstprüfer_akt_Stufe+2,FALSE)-HLOOKUP(C38,Gehaltstabelle_alt!$I$3:$R$34,D38+2,FALSE))*Anteil_Dienstprüfung,0)</f>
        <v>0</v>
      </c>
      <c r="J38">
        <f>IF(H38="","",Gehaltsrechner!$G$9)</f>
        <v>137.29</v>
      </c>
      <c r="K38" s="19" t="str">
        <f t="shared" si="4"/>
        <v/>
      </c>
      <c r="M38" s="19"/>
    </row>
    <row r="39" spans="1:17" x14ac:dyDescent="0.25">
      <c r="A39" t="str">
        <f t="shared" si="2"/>
        <v/>
      </c>
      <c r="B39" t="str">
        <f t="shared" si="0"/>
        <v/>
      </c>
      <c r="C39" t="str">
        <f t="shared" si="3"/>
        <v/>
      </c>
      <c r="D39" t="str">
        <f>IF(A39="","",IF(D38=MAX(Gehaltstabelle_alt!$H$5:$H$34),Alt_Gehalt!D38,IF(MOD(B39,2)=0,IF(ISNA(VLOOKUP(D38+1+2*Dienstprüfung_1Jahr,Gehaltstabelle_alt!$A$14:$A$24,1,FALSE)),MIN(D38+1+2*Dienstprüfung_1Jahr,MAX(Gehaltstabelle_alt!$H$5:$H$34)),IF(ISNA(VLOOKUP(D38+2+2*Dienstprüfung_1Jahr,Gehaltstabelle_alt!$A$14:$A$24,1,FALSE)),MIN(D38+2+2*Dienstprüfung_1Jahr,MAX(Gehaltstabelle_alt!$H$5:$H$34)),IF(ISNA(VLOOKUP(D38+3+2*Dienstprüfung_1Jahr,Gehaltstabelle_alt!$A$14:$A$24,1,FALSE)),MIN(D38+3+2*Dienstprüfung_1Jahr,MAX(Gehaltstabelle_alt!$H$5:$H$34)),D38))),IF(Dienstprüfung_1Jahr,IF(ISNA(VLOOKUP(D38+2,Gehaltstabelle_alt!$A$14:$A$24,1,FALSE)),MIN(D38+2,MAX(Gehaltstabelle_alt!$H$5:$H$34)),IF(ISNA(VLOOKUP(D38+3,Gehaltstabelle_alt!$A$14:$A$24,1,FALSE)),MIN(D38+3,MAX(Gehaltstabelle_alt!$H$5:$H$34)),IF(ISNA(VLOOKUP(D38+4,Gehaltstabelle_alt!$A$14:$A$24,1,FALSE)),MIN(D38+4,MAX(Gehaltstabelle_alt!$H$5:$H$34)),MAX(Gehaltstabelle_alt!$H$5:$H$34)))),D38))))</f>
        <v/>
      </c>
      <c r="E39" t="str">
        <f>IF(MONTH($E$6)=1,D39,IF(D40="",IF(A39="","",IF(D39=MAX(Gehaltstabelle_alt!$H$5:$H$34),Alt_Gehalt!D39,IF(MOD(B39+1,2)=0,IF(ISNA(VLOOKUP(D39+1+2*Dienstprüfung_1Jahr,Gehaltstabelle_alt!$A$14:$A$24,1,FALSE)),MIN(D39+1+2*Dienstprüfung_1Jahr,MAX(Gehaltstabelle_alt!$H$5:$H$34)),IF(ISNA(VLOOKUP(D39+2+2*Dienstprüfung_1Jahr,Gehaltstabelle_alt!$A$14:$A$24,1,FALSE)),MIN(D39+2+2*Dienstprüfung_1Jahr,MAX(Gehaltstabelle_alt!$H$5:$H$34)),IF(ISNA(VLOOKUP(D39+3+2*Dienstprüfung_1Jahr,Gehaltstabelle_alt!$A$14:$A$24,1,FALSE)),MIN(D39+3+2*Dienstprüfung_1Jahr,MAX(Gehaltstabelle_alt!$H$5:$H$34)),D39))),IF(Dienstprüfung_1Jahr,IF(ISNA(VLOOKUP(D39+2,Gehaltstabelle_alt!$A$14:$A$24,1,FALSE)),MIN(D39+2,MAX(Gehaltstabelle_alt!$H$5:$H$34)),IF(ISNA(VLOOKUP(D39+3,Gehaltstabelle_alt!$A$14:$A$24,1,FALSE)),MIN(D39+3,MAX(Gehaltstabelle_alt!$H$5:$H$34)),IF(ISNA(VLOOKUP(D39+4,Gehaltstabelle_alt!$A$14:$A$24,1,FALSE)),MIN(D39+4,MAX(Gehaltstabelle_alt!$H$5:$H$34)),MAX(Gehaltstabelle_alt!$H$5:$H$34)))),D39)))),D40))</f>
        <v/>
      </c>
      <c r="F39" t="str">
        <f>IF(D39="","",HLOOKUP(C39,Gehaltstabelle_alt!$I$3:$R$34,Alt_Gehalt!D39+2,FALSE))</f>
        <v/>
      </c>
      <c r="G39" t="str">
        <f>IF(E39="","",HLOOKUP(C39,Gehaltstabelle_alt!$I$3:$R$34,Alt_Gehalt!E39+2,FALSE))</f>
        <v/>
      </c>
      <c r="H39">
        <f>IF(F39="",0,IF(F39&lt;=Gehaltstabelle_alt!$B$2,Gehaltstabelle_alt!$E$2,IF(F39&lt;=Gehaltstabelle_alt!$B$3,Gehaltstabelle_alt!$E$3,IF(F39&lt;=Gehaltstabelle_alt!$B$4,Gehaltstabelle_alt!$E$4,IF(F39&lt;=Gehaltstabelle_alt!$B$5,Gehaltstabelle_alt!$E$5,IF(F39&lt;=Gehaltstabelle_alt!$B$6,Gehaltstabelle_alt!$E$6,Gehaltstabelle_alt!$E$7)))))+IF(F39="","",IF(AND(D39&gt;Gehaltstabelle_alt!$C$10,C39="a"),Gehaltstabelle_alt!$E$11,Gehaltstabelle_alt!$E$10))+Gehaltsrechner!$G$10)+IF(Dienstprüfung_akt,(HLOOKUP(C39,Gehaltstabelle_alt!$I$3:$R$34,Dienstprüfer_akt_Stufe+2,FALSE)-HLOOKUP(C39,Gehaltstabelle_alt!$I$3:$R$34,D39+2,FALSE))*Anteil_Dienstprüfung,0)</f>
        <v>0</v>
      </c>
      <c r="I39">
        <f>IF(G39="",0,IF(G39&lt;=Gehaltstabelle_alt!$B$2,Gehaltstabelle_alt!$E$2,IF(G39&lt;=Gehaltstabelle_alt!$B$3,Gehaltstabelle_alt!$E$3,IF(G39&lt;=Gehaltstabelle_alt!$B$4,Gehaltstabelle_alt!$E$4,IF(G39&lt;=Gehaltstabelle_alt!$B$5,Gehaltstabelle_alt!$E$5,IF(G39&lt;=Gehaltstabelle_alt!$B$6,Gehaltstabelle_alt!$E$6,Gehaltstabelle_alt!$E$7)))))+IF(G39="","",IF(AND(D39&gt;Gehaltstabelle_alt!$C$10,C39="a"),Gehaltstabelle_alt!$E$11,Gehaltstabelle_alt!$E$10))+Gehaltsrechner!$G$10)+IF(Dienstprüfung_akt,(HLOOKUP(C39,Gehaltstabelle_alt!$I$3:$R$34,Dienstprüfer_akt_Stufe+2,FALSE)-HLOOKUP(C39,Gehaltstabelle_alt!$I$3:$R$34,D39+2,FALSE))*Anteil_Dienstprüfung,0)</f>
        <v>0</v>
      </c>
      <c r="J39">
        <f>IF(H39="","",Gehaltsrechner!$G$9)</f>
        <v>137.29</v>
      </c>
      <c r="K39" s="19" t="str">
        <f t="shared" si="4"/>
        <v/>
      </c>
      <c r="M39" s="19"/>
    </row>
    <row r="40" spans="1:17" x14ac:dyDescent="0.25">
      <c r="A40" t="str">
        <f t="shared" si="2"/>
        <v/>
      </c>
      <c r="B40" t="str">
        <f t="shared" si="0"/>
        <v/>
      </c>
      <c r="C40" t="str">
        <f t="shared" si="3"/>
        <v/>
      </c>
      <c r="D40" t="str">
        <f>IF(A40="","",IF(D39=MAX(Gehaltstabelle_alt!$H$5:$H$34),Alt_Gehalt!D39,IF(MOD(B40,2)=0,IF(ISNA(VLOOKUP(D39+1+2*Dienstprüfung_1Jahr,Gehaltstabelle_alt!$A$14:$A$24,1,FALSE)),MIN(D39+1+2*Dienstprüfung_1Jahr,MAX(Gehaltstabelle_alt!$H$5:$H$34)),IF(ISNA(VLOOKUP(D39+2+2*Dienstprüfung_1Jahr,Gehaltstabelle_alt!$A$14:$A$24,1,FALSE)),MIN(D39+2+2*Dienstprüfung_1Jahr,MAX(Gehaltstabelle_alt!$H$5:$H$34)),IF(ISNA(VLOOKUP(D39+3+2*Dienstprüfung_1Jahr,Gehaltstabelle_alt!$A$14:$A$24,1,FALSE)),MIN(D39+3+2*Dienstprüfung_1Jahr,MAX(Gehaltstabelle_alt!$H$5:$H$34)),D39))),IF(Dienstprüfung_1Jahr,IF(ISNA(VLOOKUP(D39+2,Gehaltstabelle_alt!$A$14:$A$24,1,FALSE)),MIN(D39+2,MAX(Gehaltstabelle_alt!$H$5:$H$34)),IF(ISNA(VLOOKUP(D39+3,Gehaltstabelle_alt!$A$14:$A$24,1,FALSE)),MIN(D39+3,MAX(Gehaltstabelle_alt!$H$5:$H$34)),IF(ISNA(VLOOKUP(D39+4,Gehaltstabelle_alt!$A$14:$A$24,1,FALSE)),MIN(D39+4,MAX(Gehaltstabelle_alt!$H$5:$H$34)),MAX(Gehaltstabelle_alt!$H$5:$H$34)))),D39))))</f>
        <v/>
      </c>
      <c r="E40" t="str">
        <f>IF(MONTH($E$6)=1,D40,IF(D41="",IF(A40="","",IF(D40=MAX(Gehaltstabelle_alt!$H$5:$H$34),Alt_Gehalt!D40,IF(MOD(B40+1,2)=0,IF(ISNA(VLOOKUP(D40+1+2*Dienstprüfung_1Jahr,Gehaltstabelle_alt!$A$14:$A$24,1,FALSE)),MIN(D40+1+2*Dienstprüfung_1Jahr,MAX(Gehaltstabelle_alt!$H$5:$H$34)),IF(ISNA(VLOOKUP(D40+2+2*Dienstprüfung_1Jahr,Gehaltstabelle_alt!$A$14:$A$24,1,FALSE)),MIN(D40+2+2*Dienstprüfung_1Jahr,MAX(Gehaltstabelle_alt!$H$5:$H$34)),IF(ISNA(VLOOKUP(D40+3+2*Dienstprüfung_1Jahr,Gehaltstabelle_alt!$A$14:$A$24,1,FALSE)),MIN(D40+3+2*Dienstprüfung_1Jahr,MAX(Gehaltstabelle_alt!$H$5:$H$34)),D40))),IF(Dienstprüfung_1Jahr,IF(ISNA(VLOOKUP(D40+2,Gehaltstabelle_alt!$A$14:$A$24,1,FALSE)),MIN(D40+2,MAX(Gehaltstabelle_alt!$H$5:$H$34)),IF(ISNA(VLOOKUP(D40+3,Gehaltstabelle_alt!$A$14:$A$24,1,FALSE)),MIN(D40+3,MAX(Gehaltstabelle_alt!$H$5:$H$34)),IF(ISNA(VLOOKUP(D40+4,Gehaltstabelle_alt!$A$14:$A$24,1,FALSE)),MIN(D40+4,MAX(Gehaltstabelle_alt!$H$5:$H$34)),MAX(Gehaltstabelle_alt!$H$5:$H$34)))),D40)))),D41))</f>
        <v/>
      </c>
      <c r="F40" t="str">
        <f>IF(D40="","",HLOOKUP(C40,Gehaltstabelle_alt!$I$3:$R$34,Alt_Gehalt!D40+2,FALSE))</f>
        <v/>
      </c>
      <c r="G40" t="str">
        <f>IF(E40="","",HLOOKUP(C40,Gehaltstabelle_alt!$I$3:$R$34,Alt_Gehalt!E40+2,FALSE))</f>
        <v/>
      </c>
      <c r="H40">
        <f>IF(F40="",0,IF(F40&lt;=Gehaltstabelle_alt!$B$2,Gehaltstabelle_alt!$E$2,IF(F40&lt;=Gehaltstabelle_alt!$B$3,Gehaltstabelle_alt!$E$3,IF(F40&lt;=Gehaltstabelle_alt!$B$4,Gehaltstabelle_alt!$E$4,IF(F40&lt;=Gehaltstabelle_alt!$B$5,Gehaltstabelle_alt!$E$5,IF(F40&lt;=Gehaltstabelle_alt!$B$6,Gehaltstabelle_alt!$E$6,Gehaltstabelle_alt!$E$7)))))+IF(F40="","",IF(AND(D40&gt;Gehaltstabelle_alt!$C$10,C40="a"),Gehaltstabelle_alt!$E$11,Gehaltstabelle_alt!$E$10))+Gehaltsrechner!$G$10)+IF(Dienstprüfung_akt,(HLOOKUP(C40,Gehaltstabelle_alt!$I$3:$R$34,Dienstprüfer_akt_Stufe+2,FALSE)-HLOOKUP(C40,Gehaltstabelle_alt!$I$3:$R$34,D40+2,FALSE))*Anteil_Dienstprüfung,0)</f>
        <v>0</v>
      </c>
      <c r="I40">
        <f>IF(G40="",0,IF(G40&lt;=Gehaltstabelle_alt!$B$2,Gehaltstabelle_alt!$E$2,IF(G40&lt;=Gehaltstabelle_alt!$B$3,Gehaltstabelle_alt!$E$3,IF(G40&lt;=Gehaltstabelle_alt!$B$4,Gehaltstabelle_alt!$E$4,IF(G40&lt;=Gehaltstabelle_alt!$B$5,Gehaltstabelle_alt!$E$5,IF(G40&lt;=Gehaltstabelle_alt!$B$6,Gehaltstabelle_alt!$E$6,Gehaltstabelle_alt!$E$7)))))+IF(G40="","",IF(AND(D40&gt;Gehaltstabelle_alt!$C$10,C40="a"),Gehaltstabelle_alt!$E$11,Gehaltstabelle_alt!$E$10))+Gehaltsrechner!$G$10)+IF(Dienstprüfung_akt,(HLOOKUP(C40,Gehaltstabelle_alt!$I$3:$R$34,Dienstprüfer_akt_Stufe+2,FALSE)-HLOOKUP(C40,Gehaltstabelle_alt!$I$3:$R$34,D40+2,FALSE))*Anteil_Dienstprüfung,0)</f>
        <v>0</v>
      </c>
      <c r="J40">
        <f>IF(H40="","",Gehaltsrechner!$G$9)</f>
        <v>137.29</v>
      </c>
      <c r="K40" s="19" t="str">
        <f t="shared" si="4"/>
        <v/>
      </c>
      <c r="M40" s="19"/>
    </row>
    <row r="41" spans="1:17" x14ac:dyDescent="0.25">
      <c r="A41" t="str">
        <f t="shared" si="2"/>
        <v/>
      </c>
      <c r="B41" t="str">
        <f t="shared" si="0"/>
        <v/>
      </c>
      <c r="C41" t="str">
        <f t="shared" si="3"/>
        <v/>
      </c>
      <c r="D41" t="str">
        <f>IF(A41="","",IF(D40=MAX(Gehaltstabelle_alt!$H$5:$H$34),Alt_Gehalt!D40,IF(MOD(B41,2)=0,IF(ISNA(VLOOKUP(D40+1+2*Dienstprüfung_1Jahr,Gehaltstabelle_alt!$A$14:$A$24,1,FALSE)),MIN(D40+1+2*Dienstprüfung_1Jahr,MAX(Gehaltstabelle_alt!$H$5:$H$34)),IF(ISNA(VLOOKUP(D40+2+2*Dienstprüfung_1Jahr,Gehaltstabelle_alt!$A$14:$A$24,1,FALSE)),MIN(D40+2+2*Dienstprüfung_1Jahr,MAX(Gehaltstabelle_alt!$H$5:$H$34)),IF(ISNA(VLOOKUP(D40+3+2*Dienstprüfung_1Jahr,Gehaltstabelle_alt!$A$14:$A$24,1,FALSE)),MIN(D40+3+2*Dienstprüfung_1Jahr,MAX(Gehaltstabelle_alt!$H$5:$H$34)),D40))),IF(Dienstprüfung_1Jahr,IF(ISNA(VLOOKUP(D40+2,Gehaltstabelle_alt!$A$14:$A$24,1,FALSE)),MIN(D40+2,MAX(Gehaltstabelle_alt!$H$5:$H$34)),IF(ISNA(VLOOKUP(D40+3,Gehaltstabelle_alt!$A$14:$A$24,1,FALSE)),MIN(D40+3,MAX(Gehaltstabelle_alt!$H$5:$H$34)),IF(ISNA(VLOOKUP(D40+4,Gehaltstabelle_alt!$A$14:$A$24,1,FALSE)),MIN(D40+4,MAX(Gehaltstabelle_alt!$H$5:$H$34)),MAX(Gehaltstabelle_alt!$H$5:$H$34)))),D40))))</f>
        <v/>
      </c>
      <c r="E41" t="str">
        <f>IF(MONTH($E$6)=1,D41,IF(D42="",IF(A41="","",IF(D41=MAX(Gehaltstabelle_alt!$H$5:$H$34),Alt_Gehalt!D41,IF(MOD(B41+1,2)=0,IF(ISNA(VLOOKUP(D41+1+2*Dienstprüfung_1Jahr,Gehaltstabelle_alt!$A$14:$A$24,1,FALSE)),MIN(D41+1+2*Dienstprüfung_1Jahr,MAX(Gehaltstabelle_alt!$H$5:$H$34)),IF(ISNA(VLOOKUP(D41+2+2*Dienstprüfung_1Jahr,Gehaltstabelle_alt!$A$14:$A$24,1,FALSE)),MIN(D41+2+2*Dienstprüfung_1Jahr,MAX(Gehaltstabelle_alt!$H$5:$H$34)),IF(ISNA(VLOOKUP(D41+3+2*Dienstprüfung_1Jahr,Gehaltstabelle_alt!$A$14:$A$24,1,FALSE)),MIN(D41+3+2*Dienstprüfung_1Jahr,MAX(Gehaltstabelle_alt!$H$5:$H$34)),D41))),IF(Dienstprüfung_1Jahr,IF(ISNA(VLOOKUP(D41+2,Gehaltstabelle_alt!$A$14:$A$24,1,FALSE)),MIN(D41+2,MAX(Gehaltstabelle_alt!$H$5:$H$34)),IF(ISNA(VLOOKUP(D41+3,Gehaltstabelle_alt!$A$14:$A$24,1,FALSE)),MIN(D41+3,MAX(Gehaltstabelle_alt!$H$5:$H$34)),IF(ISNA(VLOOKUP(D41+4,Gehaltstabelle_alt!$A$14:$A$24,1,FALSE)),MIN(D41+4,MAX(Gehaltstabelle_alt!$H$5:$H$34)),MAX(Gehaltstabelle_alt!$H$5:$H$34)))),D41)))),D42))</f>
        <v/>
      </c>
      <c r="F41" t="str">
        <f>IF(D41="","",HLOOKUP(C41,Gehaltstabelle_alt!$I$3:$R$34,Alt_Gehalt!D41+2,FALSE))</f>
        <v/>
      </c>
      <c r="G41" t="str">
        <f>IF(E41="","",HLOOKUP(C41,Gehaltstabelle_alt!$I$3:$R$34,Alt_Gehalt!E41+2,FALSE))</f>
        <v/>
      </c>
      <c r="H41">
        <f>IF(F41="",0,IF(F41&lt;=Gehaltstabelle_alt!$B$2,Gehaltstabelle_alt!$E$2,IF(F41&lt;=Gehaltstabelle_alt!$B$3,Gehaltstabelle_alt!$E$3,IF(F41&lt;=Gehaltstabelle_alt!$B$4,Gehaltstabelle_alt!$E$4,IF(F41&lt;=Gehaltstabelle_alt!$B$5,Gehaltstabelle_alt!$E$5,IF(F41&lt;=Gehaltstabelle_alt!$B$6,Gehaltstabelle_alt!$E$6,Gehaltstabelle_alt!$E$7)))))+IF(F41="","",IF(AND(D41&gt;Gehaltstabelle_alt!$C$10,C41="a"),Gehaltstabelle_alt!$E$11,Gehaltstabelle_alt!$E$10))+Gehaltsrechner!$G$10)+IF(Dienstprüfung_akt,(HLOOKUP(C41,Gehaltstabelle_alt!$I$3:$R$34,Dienstprüfer_akt_Stufe+2,FALSE)-HLOOKUP(C41,Gehaltstabelle_alt!$I$3:$R$34,D41+2,FALSE))*Anteil_Dienstprüfung,0)</f>
        <v>0</v>
      </c>
      <c r="I41">
        <f>IF(G41="",0,IF(G41&lt;=Gehaltstabelle_alt!$B$2,Gehaltstabelle_alt!$E$2,IF(G41&lt;=Gehaltstabelle_alt!$B$3,Gehaltstabelle_alt!$E$3,IF(G41&lt;=Gehaltstabelle_alt!$B$4,Gehaltstabelle_alt!$E$4,IF(G41&lt;=Gehaltstabelle_alt!$B$5,Gehaltstabelle_alt!$E$5,IF(G41&lt;=Gehaltstabelle_alt!$B$6,Gehaltstabelle_alt!$E$6,Gehaltstabelle_alt!$E$7)))))+IF(G41="","",IF(AND(D41&gt;Gehaltstabelle_alt!$C$10,C41="a"),Gehaltstabelle_alt!$E$11,Gehaltstabelle_alt!$E$10))+Gehaltsrechner!$G$10)+IF(Dienstprüfung_akt,(HLOOKUP(C41,Gehaltstabelle_alt!$I$3:$R$34,Dienstprüfer_akt_Stufe+2,FALSE)-HLOOKUP(C41,Gehaltstabelle_alt!$I$3:$R$34,D41+2,FALSE))*Anteil_Dienstprüfung,0)</f>
        <v>0</v>
      </c>
      <c r="J41">
        <f>IF(H41="","",Gehaltsrechner!$G$9)</f>
        <v>137.29</v>
      </c>
      <c r="K41" s="19" t="str">
        <f t="shared" si="4"/>
        <v/>
      </c>
      <c r="M41" s="19"/>
    </row>
    <row r="42" spans="1:17" x14ac:dyDescent="0.25">
      <c r="A42" t="str">
        <f t="shared" si="2"/>
        <v/>
      </c>
      <c r="B42" t="str">
        <f t="shared" si="0"/>
        <v/>
      </c>
      <c r="C42" t="str">
        <f t="shared" si="3"/>
        <v/>
      </c>
      <c r="D42" t="str">
        <f>IF(A42="","",IF(D41=MAX(Gehaltstabelle_alt!$H$5:$H$34),Alt_Gehalt!D41,IF(MOD(B42,2)=0,IF(ISNA(VLOOKUP(D41+1+2*Dienstprüfung_1Jahr,Gehaltstabelle_alt!$A$14:$A$24,1,FALSE)),MIN(D41+1+2*Dienstprüfung_1Jahr,MAX(Gehaltstabelle_alt!$H$5:$H$34)),IF(ISNA(VLOOKUP(D41+2+2*Dienstprüfung_1Jahr,Gehaltstabelle_alt!$A$14:$A$24,1,FALSE)),MIN(D41+2+2*Dienstprüfung_1Jahr,MAX(Gehaltstabelle_alt!$H$5:$H$34)),IF(ISNA(VLOOKUP(D41+3+2*Dienstprüfung_1Jahr,Gehaltstabelle_alt!$A$14:$A$24,1,FALSE)),MIN(D41+3+2*Dienstprüfung_1Jahr,MAX(Gehaltstabelle_alt!$H$5:$H$34)),D41))),IF(Dienstprüfung_1Jahr,IF(ISNA(VLOOKUP(D41+2,Gehaltstabelle_alt!$A$14:$A$24,1,FALSE)),MIN(D41+2,MAX(Gehaltstabelle_alt!$H$5:$H$34)),IF(ISNA(VLOOKUP(D41+3,Gehaltstabelle_alt!$A$14:$A$24,1,FALSE)),MIN(D41+3,MAX(Gehaltstabelle_alt!$H$5:$H$34)),IF(ISNA(VLOOKUP(D41+4,Gehaltstabelle_alt!$A$14:$A$24,1,FALSE)),MIN(D41+4,MAX(Gehaltstabelle_alt!$H$5:$H$34)),MAX(Gehaltstabelle_alt!$H$5:$H$34)))),D41))))</f>
        <v/>
      </c>
      <c r="E42" t="str">
        <f>IF(MONTH($E$6)=1,D42,IF(D43="",IF(A42="","",IF(D42=MAX(Gehaltstabelle_alt!$H$5:$H$34),Alt_Gehalt!D42,IF(MOD(B42+1,2)=0,IF(ISNA(VLOOKUP(D42+1+2*Dienstprüfung_1Jahr,Gehaltstabelle_alt!$A$14:$A$24,1,FALSE)),MIN(D42+1+2*Dienstprüfung_1Jahr,MAX(Gehaltstabelle_alt!$H$5:$H$34)),IF(ISNA(VLOOKUP(D42+2+2*Dienstprüfung_1Jahr,Gehaltstabelle_alt!$A$14:$A$24,1,FALSE)),MIN(D42+2+2*Dienstprüfung_1Jahr,MAX(Gehaltstabelle_alt!$H$5:$H$34)),IF(ISNA(VLOOKUP(D42+3+2*Dienstprüfung_1Jahr,Gehaltstabelle_alt!$A$14:$A$24,1,FALSE)),MIN(D42+3+2*Dienstprüfung_1Jahr,MAX(Gehaltstabelle_alt!$H$5:$H$34)),D42))),IF(Dienstprüfung_1Jahr,IF(ISNA(VLOOKUP(D42+2,Gehaltstabelle_alt!$A$14:$A$24,1,FALSE)),MIN(D42+2,MAX(Gehaltstabelle_alt!$H$5:$H$34)),IF(ISNA(VLOOKUP(D42+3,Gehaltstabelle_alt!$A$14:$A$24,1,FALSE)),MIN(D42+3,MAX(Gehaltstabelle_alt!$H$5:$H$34)),IF(ISNA(VLOOKUP(D42+4,Gehaltstabelle_alt!$A$14:$A$24,1,FALSE)),MIN(D42+4,MAX(Gehaltstabelle_alt!$H$5:$H$34)),MAX(Gehaltstabelle_alt!$H$5:$H$34)))),D42)))),D43))</f>
        <v/>
      </c>
      <c r="F42" t="str">
        <f>IF(D42="","",HLOOKUP(C42,Gehaltstabelle_alt!$I$3:$R$34,Alt_Gehalt!D42+2,FALSE))</f>
        <v/>
      </c>
      <c r="G42" t="str">
        <f>IF(E42="","",HLOOKUP(C42,Gehaltstabelle_alt!$I$3:$R$34,Alt_Gehalt!E42+2,FALSE))</f>
        <v/>
      </c>
      <c r="H42">
        <f>IF(F42="",0,IF(F42&lt;=Gehaltstabelle_alt!$B$2,Gehaltstabelle_alt!$E$2,IF(F42&lt;=Gehaltstabelle_alt!$B$3,Gehaltstabelle_alt!$E$3,IF(F42&lt;=Gehaltstabelle_alt!$B$4,Gehaltstabelle_alt!$E$4,IF(F42&lt;=Gehaltstabelle_alt!$B$5,Gehaltstabelle_alt!$E$5,IF(F42&lt;=Gehaltstabelle_alt!$B$6,Gehaltstabelle_alt!$E$6,Gehaltstabelle_alt!$E$7)))))+IF(F42="","",IF(AND(D42&gt;Gehaltstabelle_alt!$C$10,C42="a"),Gehaltstabelle_alt!$E$11,Gehaltstabelle_alt!$E$10))+Gehaltsrechner!$G$10)+IF(Dienstprüfung_akt,(HLOOKUP(C42,Gehaltstabelle_alt!$I$3:$R$34,Dienstprüfer_akt_Stufe+2,FALSE)-HLOOKUP(C42,Gehaltstabelle_alt!$I$3:$R$34,D42+2,FALSE))*Anteil_Dienstprüfung,0)</f>
        <v>0</v>
      </c>
      <c r="I42">
        <f>IF(G42="",0,IF(G42&lt;=Gehaltstabelle_alt!$B$2,Gehaltstabelle_alt!$E$2,IF(G42&lt;=Gehaltstabelle_alt!$B$3,Gehaltstabelle_alt!$E$3,IF(G42&lt;=Gehaltstabelle_alt!$B$4,Gehaltstabelle_alt!$E$4,IF(G42&lt;=Gehaltstabelle_alt!$B$5,Gehaltstabelle_alt!$E$5,IF(G42&lt;=Gehaltstabelle_alt!$B$6,Gehaltstabelle_alt!$E$6,Gehaltstabelle_alt!$E$7)))))+IF(G42="","",IF(AND(D42&gt;Gehaltstabelle_alt!$C$10,C42="a"),Gehaltstabelle_alt!$E$11,Gehaltstabelle_alt!$E$10))+Gehaltsrechner!$G$10)+IF(Dienstprüfung_akt,(HLOOKUP(C42,Gehaltstabelle_alt!$I$3:$R$34,Dienstprüfer_akt_Stufe+2,FALSE)-HLOOKUP(C42,Gehaltstabelle_alt!$I$3:$R$34,D42+2,FALSE))*Anteil_Dienstprüfung,0)</f>
        <v>0</v>
      </c>
      <c r="J42">
        <f>IF(H42="","",Gehaltsrechner!$G$9)</f>
        <v>137.29</v>
      </c>
      <c r="K42" s="19" t="str">
        <f t="shared" si="4"/>
        <v/>
      </c>
      <c r="M42" s="19"/>
    </row>
    <row r="43" spans="1:17" x14ac:dyDescent="0.25">
      <c r="A43" t="str">
        <f t="shared" si="2"/>
        <v/>
      </c>
      <c r="B43" t="str">
        <f t="shared" si="0"/>
        <v/>
      </c>
      <c r="C43" t="str">
        <f t="shared" si="3"/>
        <v/>
      </c>
      <c r="D43" t="str">
        <f>IF(A43="","",IF(D42=MAX(Gehaltstabelle_alt!$H$5:$H$34),Alt_Gehalt!D42,IF(MOD(B43,2)=0,IF(ISNA(VLOOKUP(D42+1+2*Dienstprüfung_1Jahr,Gehaltstabelle_alt!$A$14:$A$24,1,FALSE)),MIN(D42+1+2*Dienstprüfung_1Jahr,MAX(Gehaltstabelle_alt!$H$5:$H$34)),IF(ISNA(VLOOKUP(D42+2+2*Dienstprüfung_1Jahr,Gehaltstabelle_alt!$A$14:$A$24,1,FALSE)),MIN(D42+2+2*Dienstprüfung_1Jahr,MAX(Gehaltstabelle_alt!$H$5:$H$34)),IF(ISNA(VLOOKUP(D42+3+2*Dienstprüfung_1Jahr,Gehaltstabelle_alt!$A$14:$A$24,1,FALSE)),MIN(D42+3+2*Dienstprüfung_1Jahr,MAX(Gehaltstabelle_alt!$H$5:$H$34)),D42))),IF(Dienstprüfung_1Jahr,IF(ISNA(VLOOKUP(D42+2,Gehaltstabelle_alt!$A$14:$A$24,1,FALSE)),MIN(D42+2,MAX(Gehaltstabelle_alt!$H$5:$H$34)),IF(ISNA(VLOOKUP(D42+3,Gehaltstabelle_alt!$A$14:$A$24,1,FALSE)),MIN(D42+3,MAX(Gehaltstabelle_alt!$H$5:$H$34)),IF(ISNA(VLOOKUP(D42+4,Gehaltstabelle_alt!$A$14:$A$24,1,FALSE)),MIN(D42+4,MAX(Gehaltstabelle_alt!$H$5:$H$34)),MAX(Gehaltstabelle_alt!$H$5:$H$34)))),D42))))</f>
        <v/>
      </c>
      <c r="E43" t="str">
        <f>IF(MONTH($E$6)=1,D43,IF(D44="",IF(A43="","",IF(D43=MAX(Gehaltstabelle_alt!$H$5:$H$34),Alt_Gehalt!D43,IF(MOD(B43+1,2)=0,IF(ISNA(VLOOKUP(D43+1+2*Dienstprüfung_1Jahr,Gehaltstabelle_alt!$A$14:$A$24,1,FALSE)),MIN(D43+1+2*Dienstprüfung_1Jahr,MAX(Gehaltstabelle_alt!$H$5:$H$34)),IF(ISNA(VLOOKUP(D43+2+2*Dienstprüfung_1Jahr,Gehaltstabelle_alt!$A$14:$A$24,1,FALSE)),MIN(D43+2+2*Dienstprüfung_1Jahr,MAX(Gehaltstabelle_alt!$H$5:$H$34)),IF(ISNA(VLOOKUP(D43+3+2*Dienstprüfung_1Jahr,Gehaltstabelle_alt!$A$14:$A$24,1,FALSE)),MIN(D43+3+2*Dienstprüfung_1Jahr,MAX(Gehaltstabelle_alt!$H$5:$H$34)),D43))),IF(Dienstprüfung_1Jahr,IF(ISNA(VLOOKUP(D43+2,Gehaltstabelle_alt!$A$14:$A$24,1,FALSE)),MIN(D43+2,MAX(Gehaltstabelle_alt!$H$5:$H$34)),IF(ISNA(VLOOKUP(D43+3,Gehaltstabelle_alt!$A$14:$A$24,1,FALSE)),MIN(D43+3,MAX(Gehaltstabelle_alt!$H$5:$H$34)),IF(ISNA(VLOOKUP(D43+4,Gehaltstabelle_alt!$A$14:$A$24,1,FALSE)),MIN(D43+4,MAX(Gehaltstabelle_alt!$H$5:$H$34)),MAX(Gehaltstabelle_alt!$H$5:$H$34)))),D43)))),D44))</f>
        <v/>
      </c>
      <c r="F43" t="str">
        <f>IF(D43="","",HLOOKUP(C43,Gehaltstabelle_alt!$I$3:$R$34,Alt_Gehalt!D43+2,FALSE))</f>
        <v/>
      </c>
      <c r="G43" t="str">
        <f>IF(E43="","",HLOOKUP(C43,Gehaltstabelle_alt!$I$3:$R$34,Alt_Gehalt!E43+2,FALSE))</f>
        <v/>
      </c>
      <c r="H43">
        <f>IF(F43="",0,IF(F43&lt;=Gehaltstabelle_alt!$B$2,Gehaltstabelle_alt!$E$2,IF(F43&lt;=Gehaltstabelle_alt!$B$3,Gehaltstabelle_alt!$E$3,IF(F43&lt;=Gehaltstabelle_alt!$B$4,Gehaltstabelle_alt!$E$4,IF(F43&lt;=Gehaltstabelle_alt!$B$5,Gehaltstabelle_alt!$E$5,IF(F43&lt;=Gehaltstabelle_alt!$B$6,Gehaltstabelle_alt!$E$6,Gehaltstabelle_alt!$E$7)))))+IF(F43="","",IF(AND(D43&gt;Gehaltstabelle_alt!$C$10,C43="a"),Gehaltstabelle_alt!$E$11,Gehaltstabelle_alt!$E$10))+Gehaltsrechner!$G$10)+IF(Dienstprüfung_akt,(HLOOKUP(C43,Gehaltstabelle_alt!$I$3:$R$34,Dienstprüfer_akt_Stufe+2,FALSE)-HLOOKUP(C43,Gehaltstabelle_alt!$I$3:$R$34,D43+2,FALSE))*Anteil_Dienstprüfung,0)</f>
        <v>0</v>
      </c>
      <c r="I43">
        <f>IF(G43="",0,IF(G43&lt;=Gehaltstabelle_alt!$B$2,Gehaltstabelle_alt!$E$2,IF(G43&lt;=Gehaltstabelle_alt!$B$3,Gehaltstabelle_alt!$E$3,IF(G43&lt;=Gehaltstabelle_alt!$B$4,Gehaltstabelle_alt!$E$4,IF(G43&lt;=Gehaltstabelle_alt!$B$5,Gehaltstabelle_alt!$E$5,IF(G43&lt;=Gehaltstabelle_alt!$B$6,Gehaltstabelle_alt!$E$6,Gehaltstabelle_alt!$E$7)))))+IF(G43="","",IF(AND(D43&gt;Gehaltstabelle_alt!$C$10,C43="a"),Gehaltstabelle_alt!$E$11,Gehaltstabelle_alt!$E$10))+Gehaltsrechner!$G$10)+IF(Dienstprüfung_akt,(HLOOKUP(C43,Gehaltstabelle_alt!$I$3:$R$34,Dienstprüfer_akt_Stufe+2,FALSE)-HLOOKUP(C43,Gehaltstabelle_alt!$I$3:$R$34,D43+2,FALSE))*Anteil_Dienstprüfung,0)</f>
        <v>0</v>
      </c>
      <c r="J43">
        <f>IF(H43="","",Gehaltsrechner!$G$9)</f>
        <v>137.29</v>
      </c>
      <c r="K43" s="19" t="str">
        <f t="shared" si="4"/>
        <v/>
      </c>
      <c r="M43" s="19"/>
    </row>
    <row r="44" spans="1:17" x14ac:dyDescent="0.25">
      <c r="A44" t="str">
        <f t="shared" si="2"/>
        <v/>
      </c>
      <c r="B44" t="str">
        <f t="shared" si="0"/>
        <v/>
      </c>
      <c r="C44" t="str">
        <f t="shared" si="3"/>
        <v/>
      </c>
      <c r="D44" t="str">
        <f>IF(A44="","",IF(D43=MAX(Gehaltstabelle_alt!$H$5:$H$34),Alt_Gehalt!D43,IF(MOD(B44,2)=0,IF(ISNA(VLOOKUP(D43+1+2*Dienstprüfung_1Jahr,Gehaltstabelle_alt!$A$14:$A$24,1,FALSE)),MIN(D43+1+2*Dienstprüfung_1Jahr,MAX(Gehaltstabelle_alt!$H$5:$H$34)),IF(ISNA(VLOOKUP(D43+2+2*Dienstprüfung_1Jahr,Gehaltstabelle_alt!$A$14:$A$24,1,FALSE)),MIN(D43+2+2*Dienstprüfung_1Jahr,MAX(Gehaltstabelle_alt!$H$5:$H$34)),IF(ISNA(VLOOKUP(D43+3+2*Dienstprüfung_1Jahr,Gehaltstabelle_alt!$A$14:$A$24,1,FALSE)),MIN(D43+3+2*Dienstprüfung_1Jahr,MAX(Gehaltstabelle_alt!$H$5:$H$34)),D43))),IF(Dienstprüfung_1Jahr,IF(ISNA(VLOOKUP(D43+2,Gehaltstabelle_alt!$A$14:$A$24,1,FALSE)),MIN(D43+2,MAX(Gehaltstabelle_alt!$H$5:$H$34)),IF(ISNA(VLOOKUP(D43+3,Gehaltstabelle_alt!$A$14:$A$24,1,FALSE)),MIN(D43+3,MAX(Gehaltstabelle_alt!$H$5:$H$34)),IF(ISNA(VLOOKUP(D43+4,Gehaltstabelle_alt!$A$14:$A$24,1,FALSE)),MIN(D43+4,MAX(Gehaltstabelle_alt!$H$5:$H$34)),MAX(Gehaltstabelle_alt!$H$5:$H$34)))),D43))))</f>
        <v/>
      </c>
      <c r="E44" t="str">
        <f>IF(MONTH($E$6)=1,D44,IF(D45="",IF(A44="","",IF(D44=MAX(Gehaltstabelle_alt!$H$5:$H$34),Alt_Gehalt!D44,IF(MOD(B44+1,2)=0,IF(ISNA(VLOOKUP(D44+1+2*Dienstprüfung_1Jahr,Gehaltstabelle_alt!$A$14:$A$24,1,FALSE)),MIN(D44+1+2*Dienstprüfung_1Jahr,MAX(Gehaltstabelle_alt!$H$5:$H$34)),IF(ISNA(VLOOKUP(D44+2+2*Dienstprüfung_1Jahr,Gehaltstabelle_alt!$A$14:$A$24,1,FALSE)),MIN(D44+2+2*Dienstprüfung_1Jahr,MAX(Gehaltstabelle_alt!$H$5:$H$34)),IF(ISNA(VLOOKUP(D44+3+2*Dienstprüfung_1Jahr,Gehaltstabelle_alt!$A$14:$A$24,1,FALSE)),MIN(D44+3+2*Dienstprüfung_1Jahr,MAX(Gehaltstabelle_alt!$H$5:$H$34)),D44))),IF(Dienstprüfung_1Jahr,IF(ISNA(VLOOKUP(D44+2,Gehaltstabelle_alt!$A$14:$A$24,1,FALSE)),MIN(D44+2,MAX(Gehaltstabelle_alt!$H$5:$H$34)),IF(ISNA(VLOOKUP(D44+3,Gehaltstabelle_alt!$A$14:$A$24,1,FALSE)),MIN(D44+3,MAX(Gehaltstabelle_alt!$H$5:$H$34)),IF(ISNA(VLOOKUP(D44+4,Gehaltstabelle_alt!$A$14:$A$24,1,FALSE)),MIN(D44+4,MAX(Gehaltstabelle_alt!$H$5:$H$34)),MAX(Gehaltstabelle_alt!$H$5:$H$34)))),D44)))),D45))</f>
        <v/>
      </c>
      <c r="F44" t="str">
        <f>IF(D44="","",HLOOKUP(C44,Gehaltstabelle_alt!$I$3:$R$34,Alt_Gehalt!D44+2,FALSE))</f>
        <v/>
      </c>
      <c r="G44" t="str">
        <f>IF(E44="","",HLOOKUP(C44,Gehaltstabelle_alt!$I$3:$R$34,Alt_Gehalt!E44+2,FALSE))</f>
        <v/>
      </c>
      <c r="H44">
        <f>IF(F44="",0,IF(F44&lt;=Gehaltstabelle_alt!$B$2,Gehaltstabelle_alt!$E$2,IF(F44&lt;=Gehaltstabelle_alt!$B$3,Gehaltstabelle_alt!$E$3,IF(F44&lt;=Gehaltstabelle_alt!$B$4,Gehaltstabelle_alt!$E$4,IF(F44&lt;=Gehaltstabelle_alt!$B$5,Gehaltstabelle_alt!$E$5,IF(F44&lt;=Gehaltstabelle_alt!$B$6,Gehaltstabelle_alt!$E$6,Gehaltstabelle_alt!$E$7)))))+IF(F44="","",IF(AND(D44&gt;Gehaltstabelle_alt!$C$10,C44="a"),Gehaltstabelle_alt!$E$11,Gehaltstabelle_alt!$E$10))+Gehaltsrechner!$G$10)+IF(Dienstprüfung_akt,(HLOOKUP(C44,Gehaltstabelle_alt!$I$3:$R$34,Dienstprüfer_akt_Stufe+2,FALSE)-HLOOKUP(C44,Gehaltstabelle_alt!$I$3:$R$34,D44+2,FALSE))*Anteil_Dienstprüfung,0)</f>
        <v>0</v>
      </c>
      <c r="I44">
        <f>IF(G44="",0,IF(G44&lt;=Gehaltstabelle_alt!$B$2,Gehaltstabelle_alt!$E$2,IF(G44&lt;=Gehaltstabelle_alt!$B$3,Gehaltstabelle_alt!$E$3,IF(G44&lt;=Gehaltstabelle_alt!$B$4,Gehaltstabelle_alt!$E$4,IF(G44&lt;=Gehaltstabelle_alt!$B$5,Gehaltstabelle_alt!$E$5,IF(G44&lt;=Gehaltstabelle_alt!$B$6,Gehaltstabelle_alt!$E$6,Gehaltstabelle_alt!$E$7)))))+IF(G44="","",IF(AND(D44&gt;Gehaltstabelle_alt!$C$10,C44="a"),Gehaltstabelle_alt!$E$11,Gehaltstabelle_alt!$E$10))+Gehaltsrechner!$G$10)+IF(Dienstprüfung_akt,(HLOOKUP(C44,Gehaltstabelle_alt!$I$3:$R$34,Dienstprüfer_akt_Stufe+2,FALSE)-HLOOKUP(C44,Gehaltstabelle_alt!$I$3:$R$34,D44+2,FALSE))*Anteil_Dienstprüfung,0)</f>
        <v>0</v>
      </c>
      <c r="J44">
        <f>IF(H44="","",Gehaltsrechner!$G$9)</f>
        <v>137.29</v>
      </c>
      <c r="K44" s="19" t="str">
        <f t="shared" si="4"/>
        <v/>
      </c>
      <c r="M44" s="19"/>
    </row>
    <row r="45" spans="1:17" x14ac:dyDescent="0.25">
      <c r="A45" t="str">
        <f t="shared" si="2"/>
        <v/>
      </c>
      <c r="B45" t="str">
        <f t="shared" si="0"/>
        <v/>
      </c>
      <c r="C45" t="str">
        <f t="shared" si="3"/>
        <v/>
      </c>
      <c r="D45" t="str">
        <f>IF(A45="","",IF(D44=MAX(Gehaltstabelle_alt!$H$5:$H$34),Alt_Gehalt!D44,IF(MOD(B45,2)=0,IF(ISNA(VLOOKUP(D44+1+2*Dienstprüfung_1Jahr,Gehaltstabelle_alt!$A$14:$A$24,1,FALSE)),MIN(D44+1+2*Dienstprüfung_1Jahr,MAX(Gehaltstabelle_alt!$H$5:$H$34)),IF(ISNA(VLOOKUP(D44+2+2*Dienstprüfung_1Jahr,Gehaltstabelle_alt!$A$14:$A$24,1,FALSE)),MIN(D44+2+2*Dienstprüfung_1Jahr,MAX(Gehaltstabelle_alt!$H$5:$H$34)),IF(ISNA(VLOOKUP(D44+3+2*Dienstprüfung_1Jahr,Gehaltstabelle_alt!$A$14:$A$24,1,FALSE)),MIN(D44+3+2*Dienstprüfung_1Jahr,MAX(Gehaltstabelle_alt!$H$5:$H$34)),D44))),IF(Dienstprüfung_1Jahr,IF(ISNA(VLOOKUP(D44+2,Gehaltstabelle_alt!$A$14:$A$24,1,FALSE)),MIN(D44+2,MAX(Gehaltstabelle_alt!$H$5:$H$34)),IF(ISNA(VLOOKUP(D44+3,Gehaltstabelle_alt!$A$14:$A$24,1,FALSE)),MIN(D44+3,MAX(Gehaltstabelle_alt!$H$5:$H$34)),IF(ISNA(VLOOKUP(D44+4,Gehaltstabelle_alt!$A$14:$A$24,1,FALSE)),MIN(D44+4,MAX(Gehaltstabelle_alt!$H$5:$H$34)),MAX(Gehaltstabelle_alt!$H$5:$H$34)))),D44))))</f>
        <v/>
      </c>
      <c r="E45" t="str">
        <f>IF(MONTH($E$6)=1,D45,IF(D46="",IF(A45="","",IF(D45=MAX(Gehaltstabelle_alt!$H$5:$H$34),Alt_Gehalt!D45,IF(MOD(B45+1,2)=0,IF(ISNA(VLOOKUP(D45+1+2*Dienstprüfung_1Jahr,Gehaltstabelle_alt!$A$14:$A$24,1,FALSE)),MIN(D45+1+2*Dienstprüfung_1Jahr,MAX(Gehaltstabelle_alt!$H$5:$H$34)),IF(ISNA(VLOOKUP(D45+2+2*Dienstprüfung_1Jahr,Gehaltstabelle_alt!$A$14:$A$24,1,FALSE)),MIN(D45+2+2*Dienstprüfung_1Jahr,MAX(Gehaltstabelle_alt!$H$5:$H$34)),IF(ISNA(VLOOKUP(D45+3+2*Dienstprüfung_1Jahr,Gehaltstabelle_alt!$A$14:$A$24,1,FALSE)),MIN(D45+3+2*Dienstprüfung_1Jahr,MAX(Gehaltstabelle_alt!$H$5:$H$34)),D45))),IF(Dienstprüfung_1Jahr,IF(ISNA(VLOOKUP(D45+2,Gehaltstabelle_alt!$A$14:$A$24,1,FALSE)),MIN(D45+2,MAX(Gehaltstabelle_alt!$H$5:$H$34)),IF(ISNA(VLOOKUP(D45+3,Gehaltstabelle_alt!$A$14:$A$24,1,FALSE)),MIN(D45+3,MAX(Gehaltstabelle_alt!$H$5:$H$34)),IF(ISNA(VLOOKUP(D45+4,Gehaltstabelle_alt!$A$14:$A$24,1,FALSE)),MIN(D45+4,MAX(Gehaltstabelle_alt!$H$5:$H$34)),MAX(Gehaltstabelle_alt!$H$5:$H$34)))),D45)))),D46))</f>
        <v/>
      </c>
      <c r="F45" t="str">
        <f>IF(D45="","",HLOOKUP(C45,Gehaltstabelle_alt!$I$3:$R$34,Alt_Gehalt!D45+2,FALSE))</f>
        <v/>
      </c>
      <c r="G45" t="str">
        <f>IF(E45="","",HLOOKUP(C45,Gehaltstabelle_alt!$I$3:$R$34,Alt_Gehalt!E45+2,FALSE))</f>
        <v/>
      </c>
      <c r="H45">
        <f>IF(F45="",0,IF(F45&lt;=Gehaltstabelle_alt!$B$2,Gehaltstabelle_alt!$E$2,IF(F45&lt;=Gehaltstabelle_alt!$B$3,Gehaltstabelle_alt!$E$3,IF(F45&lt;=Gehaltstabelle_alt!$B$4,Gehaltstabelle_alt!$E$4,IF(F45&lt;=Gehaltstabelle_alt!$B$5,Gehaltstabelle_alt!$E$5,IF(F45&lt;=Gehaltstabelle_alt!$B$6,Gehaltstabelle_alt!$E$6,Gehaltstabelle_alt!$E$7)))))+IF(F45="","",IF(AND(D45&gt;Gehaltstabelle_alt!$C$10,C45="a"),Gehaltstabelle_alt!$E$11,Gehaltstabelle_alt!$E$10))+Gehaltsrechner!$G$10)+IF(Dienstprüfung_akt,(HLOOKUP(C45,Gehaltstabelle_alt!$I$3:$R$34,Dienstprüfer_akt_Stufe+2,FALSE)-HLOOKUP(C45,Gehaltstabelle_alt!$I$3:$R$34,D45+2,FALSE))*Anteil_Dienstprüfung,0)</f>
        <v>0</v>
      </c>
      <c r="I45">
        <f>IF(G45="",0,IF(G45&lt;=Gehaltstabelle_alt!$B$2,Gehaltstabelle_alt!$E$2,IF(G45&lt;=Gehaltstabelle_alt!$B$3,Gehaltstabelle_alt!$E$3,IF(G45&lt;=Gehaltstabelle_alt!$B$4,Gehaltstabelle_alt!$E$4,IF(G45&lt;=Gehaltstabelle_alt!$B$5,Gehaltstabelle_alt!$E$5,IF(G45&lt;=Gehaltstabelle_alt!$B$6,Gehaltstabelle_alt!$E$6,Gehaltstabelle_alt!$E$7)))))+IF(G45="","",IF(AND(D45&gt;Gehaltstabelle_alt!$C$10,C45="a"),Gehaltstabelle_alt!$E$11,Gehaltstabelle_alt!$E$10))+Gehaltsrechner!$G$10)+IF(Dienstprüfung_akt,(HLOOKUP(C45,Gehaltstabelle_alt!$I$3:$R$34,Dienstprüfer_akt_Stufe+2,FALSE)-HLOOKUP(C45,Gehaltstabelle_alt!$I$3:$R$34,D45+2,FALSE))*Anteil_Dienstprüfung,0)</f>
        <v>0</v>
      </c>
      <c r="J45">
        <f>IF(H45="","",Gehaltsrechner!$G$9)</f>
        <v>137.29</v>
      </c>
      <c r="K45" s="19" t="str">
        <f t="shared" si="4"/>
        <v/>
      </c>
      <c r="M45" s="19"/>
    </row>
    <row r="46" spans="1:17" x14ac:dyDescent="0.25">
      <c r="A46" t="str">
        <f t="shared" si="2"/>
        <v/>
      </c>
      <c r="B46" t="str">
        <f t="shared" si="0"/>
        <v/>
      </c>
      <c r="C46" t="str">
        <f t="shared" si="3"/>
        <v/>
      </c>
      <c r="D46" t="str">
        <f>IF(A46="","",IF(D45=MAX(Gehaltstabelle_alt!$H$5:$H$34),Alt_Gehalt!D45,IF(MOD(B46,2)=0,IF(ISNA(VLOOKUP(D45+1+2*Dienstprüfung_1Jahr,Gehaltstabelle_alt!$A$14:$A$24,1,FALSE)),MIN(D45+1+2*Dienstprüfung_1Jahr,MAX(Gehaltstabelle_alt!$H$5:$H$34)),IF(ISNA(VLOOKUP(D45+2+2*Dienstprüfung_1Jahr,Gehaltstabelle_alt!$A$14:$A$24,1,FALSE)),MIN(D45+2+2*Dienstprüfung_1Jahr,MAX(Gehaltstabelle_alt!$H$5:$H$34)),IF(ISNA(VLOOKUP(D45+3+2*Dienstprüfung_1Jahr,Gehaltstabelle_alt!$A$14:$A$24,1,FALSE)),MIN(D45+3+2*Dienstprüfung_1Jahr,MAX(Gehaltstabelle_alt!$H$5:$H$34)),D45))),IF(Dienstprüfung_1Jahr,IF(ISNA(VLOOKUP(D45+2,Gehaltstabelle_alt!$A$14:$A$24,1,FALSE)),MIN(D45+2,MAX(Gehaltstabelle_alt!$H$5:$H$34)),IF(ISNA(VLOOKUP(D45+3,Gehaltstabelle_alt!$A$14:$A$24,1,FALSE)),MIN(D45+3,MAX(Gehaltstabelle_alt!$H$5:$H$34)),IF(ISNA(VLOOKUP(D45+4,Gehaltstabelle_alt!$A$14:$A$24,1,FALSE)),MIN(D45+4,MAX(Gehaltstabelle_alt!$H$5:$H$34)),MAX(Gehaltstabelle_alt!$H$5:$H$34)))),D45))))</f>
        <v/>
      </c>
      <c r="E46" t="str">
        <f>IF(MONTH($E$6)=1,D46,IF(D47="",IF(A46="","",IF(D46=MAX(Gehaltstabelle_alt!$H$5:$H$34),Alt_Gehalt!D46,IF(MOD(B46+1,2)=0,IF(ISNA(VLOOKUP(D46+1+2*Dienstprüfung_1Jahr,Gehaltstabelle_alt!$A$14:$A$24,1,FALSE)),MIN(D46+1+2*Dienstprüfung_1Jahr,MAX(Gehaltstabelle_alt!$H$5:$H$34)),IF(ISNA(VLOOKUP(D46+2+2*Dienstprüfung_1Jahr,Gehaltstabelle_alt!$A$14:$A$24,1,FALSE)),MIN(D46+2+2*Dienstprüfung_1Jahr,MAX(Gehaltstabelle_alt!$H$5:$H$34)),IF(ISNA(VLOOKUP(D46+3+2*Dienstprüfung_1Jahr,Gehaltstabelle_alt!$A$14:$A$24,1,FALSE)),MIN(D46+3+2*Dienstprüfung_1Jahr,MAX(Gehaltstabelle_alt!$H$5:$H$34)),D46))),IF(Dienstprüfung_1Jahr,IF(ISNA(VLOOKUP(D46+2,Gehaltstabelle_alt!$A$14:$A$24,1,FALSE)),MIN(D46+2,MAX(Gehaltstabelle_alt!$H$5:$H$34)),IF(ISNA(VLOOKUP(D46+3,Gehaltstabelle_alt!$A$14:$A$24,1,FALSE)),MIN(D46+3,MAX(Gehaltstabelle_alt!$H$5:$H$34)),IF(ISNA(VLOOKUP(D46+4,Gehaltstabelle_alt!$A$14:$A$24,1,FALSE)),MIN(D46+4,MAX(Gehaltstabelle_alt!$H$5:$H$34)),MAX(Gehaltstabelle_alt!$H$5:$H$34)))),D46)))),D47))</f>
        <v/>
      </c>
      <c r="F46" t="str">
        <f>IF(D46="","",HLOOKUP(C46,Gehaltstabelle_alt!$I$3:$R$34,Alt_Gehalt!D46+2,FALSE))</f>
        <v/>
      </c>
      <c r="G46" t="str">
        <f>IF(E46="","",HLOOKUP(C46,Gehaltstabelle_alt!$I$3:$R$34,Alt_Gehalt!E46+2,FALSE))</f>
        <v/>
      </c>
      <c r="H46">
        <f>IF(F46="",0,IF(F46&lt;=Gehaltstabelle_alt!$B$2,Gehaltstabelle_alt!$E$2,IF(F46&lt;=Gehaltstabelle_alt!$B$3,Gehaltstabelle_alt!$E$3,IF(F46&lt;=Gehaltstabelle_alt!$B$4,Gehaltstabelle_alt!$E$4,IF(F46&lt;=Gehaltstabelle_alt!$B$5,Gehaltstabelle_alt!$E$5,IF(F46&lt;=Gehaltstabelle_alt!$B$6,Gehaltstabelle_alt!$E$6,Gehaltstabelle_alt!$E$7)))))+IF(F46="","",IF(AND(D46&gt;Gehaltstabelle_alt!$C$10,C46="a"),Gehaltstabelle_alt!$E$11,Gehaltstabelle_alt!$E$10))+Gehaltsrechner!$G$10)+IF(Dienstprüfung_akt,(HLOOKUP(C46,Gehaltstabelle_alt!$I$3:$R$34,Dienstprüfer_akt_Stufe+2,FALSE)-HLOOKUP(C46,Gehaltstabelle_alt!$I$3:$R$34,D46+2,FALSE))*Anteil_Dienstprüfung,0)</f>
        <v>0</v>
      </c>
      <c r="I46">
        <f>IF(G46="",0,IF(G46&lt;=Gehaltstabelle_alt!$B$2,Gehaltstabelle_alt!$E$2,IF(G46&lt;=Gehaltstabelle_alt!$B$3,Gehaltstabelle_alt!$E$3,IF(G46&lt;=Gehaltstabelle_alt!$B$4,Gehaltstabelle_alt!$E$4,IF(G46&lt;=Gehaltstabelle_alt!$B$5,Gehaltstabelle_alt!$E$5,IF(G46&lt;=Gehaltstabelle_alt!$B$6,Gehaltstabelle_alt!$E$6,Gehaltstabelle_alt!$E$7)))))+IF(G46="","",IF(AND(D46&gt;Gehaltstabelle_alt!$C$10,C46="a"),Gehaltstabelle_alt!$E$11,Gehaltstabelle_alt!$E$10))+Gehaltsrechner!$G$10)+IF(Dienstprüfung_akt,(HLOOKUP(C46,Gehaltstabelle_alt!$I$3:$R$34,Dienstprüfer_akt_Stufe+2,FALSE)-HLOOKUP(C46,Gehaltstabelle_alt!$I$3:$R$34,D46+2,FALSE))*Anteil_Dienstprüfung,0)</f>
        <v>0</v>
      </c>
      <c r="J46">
        <f>IF(H46="","",Gehaltsrechner!$G$9)</f>
        <v>137.29</v>
      </c>
      <c r="K46" s="19" t="str">
        <f t="shared" si="4"/>
        <v/>
      </c>
      <c r="M46" s="19"/>
    </row>
    <row r="47" spans="1:17" x14ac:dyDescent="0.25">
      <c r="A47" t="str">
        <f t="shared" si="2"/>
        <v/>
      </c>
      <c r="B47" t="str">
        <f t="shared" si="0"/>
        <v/>
      </c>
      <c r="C47" t="str">
        <f t="shared" si="3"/>
        <v/>
      </c>
      <c r="D47" t="str">
        <f>IF(A47="","",IF(D46=MAX(Gehaltstabelle_alt!$H$5:$H$34),Alt_Gehalt!D46,IF(MOD(B47,2)=0,IF(ISNA(VLOOKUP(D46+1+2*Dienstprüfung_1Jahr,Gehaltstabelle_alt!$A$14:$A$24,1,FALSE)),MIN(D46+1+2*Dienstprüfung_1Jahr,MAX(Gehaltstabelle_alt!$H$5:$H$34)),IF(ISNA(VLOOKUP(D46+2+2*Dienstprüfung_1Jahr,Gehaltstabelle_alt!$A$14:$A$24,1,FALSE)),MIN(D46+2+2*Dienstprüfung_1Jahr,MAX(Gehaltstabelle_alt!$H$5:$H$34)),IF(ISNA(VLOOKUP(D46+3+2*Dienstprüfung_1Jahr,Gehaltstabelle_alt!$A$14:$A$24,1,FALSE)),MIN(D46+3+2*Dienstprüfung_1Jahr,MAX(Gehaltstabelle_alt!$H$5:$H$34)),D46))),IF(Dienstprüfung_1Jahr,IF(ISNA(VLOOKUP(D46+2,Gehaltstabelle_alt!$A$14:$A$24,1,FALSE)),MIN(D46+2,MAX(Gehaltstabelle_alt!$H$5:$H$34)),IF(ISNA(VLOOKUP(D46+3,Gehaltstabelle_alt!$A$14:$A$24,1,FALSE)),MIN(D46+3,MAX(Gehaltstabelle_alt!$H$5:$H$34)),IF(ISNA(VLOOKUP(D46+4,Gehaltstabelle_alt!$A$14:$A$24,1,FALSE)),MIN(D46+4,MAX(Gehaltstabelle_alt!$H$5:$H$34)),MAX(Gehaltstabelle_alt!$H$5:$H$34)))),D46))))</f>
        <v/>
      </c>
      <c r="E47" t="str">
        <f>IF(MONTH($E$6)=1,D47,IF(D48="",IF(A47="","",IF(D47=MAX(Gehaltstabelle_alt!$H$5:$H$34),Alt_Gehalt!D47,IF(MOD(B47+1,2)=0,IF(ISNA(VLOOKUP(D47+1+2*Dienstprüfung_1Jahr,Gehaltstabelle_alt!$A$14:$A$24,1,FALSE)),MIN(D47+1+2*Dienstprüfung_1Jahr,MAX(Gehaltstabelle_alt!$H$5:$H$34)),IF(ISNA(VLOOKUP(D47+2+2*Dienstprüfung_1Jahr,Gehaltstabelle_alt!$A$14:$A$24,1,FALSE)),MIN(D47+2+2*Dienstprüfung_1Jahr,MAX(Gehaltstabelle_alt!$H$5:$H$34)),IF(ISNA(VLOOKUP(D47+3+2*Dienstprüfung_1Jahr,Gehaltstabelle_alt!$A$14:$A$24,1,FALSE)),MIN(D47+3+2*Dienstprüfung_1Jahr,MAX(Gehaltstabelle_alt!$H$5:$H$34)),D47))),IF(Dienstprüfung_1Jahr,IF(ISNA(VLOOKUP(D47+2,Gehaltstabelle_alt!$A$14:$A$24,1,FALSE)),MIN(D47+2,MAX(Gehaltstabelle_alt!$H$5:$H$34)),IF(ISNA(VLOOKUP(D47+3,Gehaltstabelle_alt!$A$14:$A$24,1,FALSE)),MIN(D47+3,MAX(Gehaltstabelle_alt!$H$5:$H$34)),IF(ISNA(VLOOKUP(D47+4,Gehaltstabelle_alt!$A$14:$A$24,1,FALSE)),MIN(D47+4,MAX(Gehaltstabelle_alt!$H$5:$H$34)),MAX(Gehaltstabelle_alt!$H$5:$H$34)))),D47)))),D48))</f>
        <v/>
      </c>
      <c r="F47" t="str">
        <f>IF(D47="","",HLOOKUP(C47,Gehaltstabelle_alt!$I$3:$R$34,Alt_Gehalt!D47+2,FALSE))</f>
        <v/>
      </c>
      <c r="G47" t="str">
        <f>IF(E47="","",HLOOKUP(C47,Gehaltstabelle_alt!$I$3:$R$34,Alt_Gehalt!E47+2,FALSE))</f>
        <v/>
      </c>
      <c r="H47">
        <f>IF(F47="",0,IF(F47&lt;=Gehaltstabelle_alt!$B$2,Gehaltstabelle_alt!$E$2,IF(F47&lt;=Gehaltstabelle_alt!$B$3,Gehaltstabelle_alt!$E$3,IF(F47&lt;=Gehaltstabelle_alt!$B$4,Gehaltstabelle_alt!$E$4,IF(F47&lt;=Gehaltstabelle_alt!$B$5,Gehaltstabelle_alt!$E$5,IF(F47&lt;=Gehaltstabelle_alt!$B$6,Gehaltstabelle_alt!$E$6,Gehaltstabelle_alt!$E$7)))))+IF(F47="","",IF(AND(D47&gt;Gehaltstabelle_alt!$C$10,C47="a"),Gehaltstabelle_alt!$E$11,Gehaltstabelle_alt!$E$10))+Gehaltsrechner!$G$10)+IF(Dienstprüfung_akt,(HLOOKUP(C47,Gehaltstabelle_alt!$I$3:$R$34,Dienstprüfer_akt_Stufe+2,FALSE)-HLOOKUP(C47,Gehaltstabelle_alt!$I$3:$R$34,D47+2,FALSE))*Anteil_Dienstprüfung,0)</f>
        <v>0</v>
      </c>
      <c r="I47">
        <f>IF(G47="",0,IF(G47&lt;=Gehaltstabelle_alt!$B$2,Gehaltstabelle_alt!$E$2,IF(G47&lt;=Gehaltstabelle_alt!$B$3,Gehaltstabelle_alt!$E$3,IF(G47&lt;=Gehaltstabelle_alt!$B$4,Gehaltstabelle_alt!$E$4,IF(G47&lt;=Gehaltstabelle_alt!$B$5,Gehaltstabelle_alt!$E$5,IF(G47&lt;=Gehaltstabelle_alt!$B$6,Gehaltstabelle_alt!$E$6,Gehaltstabelle_alt!$E$7)))))+IF(G47="","",IF(AND(D47&gt;Gehaltstabelle_alt!$C$10,C47="a"),Gehaltstabelle_alt!$E$11,Gehaltstabelle_alt!$E$10))+Gehaltsrechner!$G$10)+IF(Dienstprüfung_akt,(HLOOKUP(C47,Gehaltstabelle_alt!$I$3:$R$34,Dienstprüfer_akt_Stufe+2,FALSE)-HLOOKUP(C47,Gehaltstabelle_alt!$I$3:$R$34,D47+2,FALSE))*Anteil_Dienstprüfung,0)</f>
        <v>0</v>
      </c>
      <c r="J47">
        <f>IF(H47="","",Gehaltsrechner!$G$9)</f>
        <v>137.29</v>
      </c>
      <c r="K47" s="19" t="str">
        <f t="shared" si="4"/>
        <v/>
      </c>
      <c r="M47" s="19"/>
    </row>
    <row r="48" spans="1:17" x14ac:dyDescent="0.25">
      <c r="A48" t="str">
        <f t="shared" si="2"/>
        <v/>
      </c>
      <c r="B48" t="str">
        <f t="shared" si="0"/>
        <v/>
      </c>
      <c r="C48" t="str">
        <f t="shared" si="3"/>
        <v/>
      </c>
      <c r="D48" t="str">
        <f>IF(A48="","",IF(D47=MAX(Gehaltstabelle_alt!$H$5:$H$34),Alt_Gehalt!D47,IF(MOD(B48,2)=0,IF(ISNA(VLOOKUP(D47+1+2*Dienstprüfung_1Jahr,Gehaltstabelle_alt!$A$14:$A$24,1,FALSE)),MIN(D47+1+2*Dienstprüfung_1Jahr,MAX(Gehaltstabelle_alt!$H$5:$H$34)),IF(ISNA(VLOOKUP(D47+2+2*Dienstprüfung_1Jahr,Gehaltstabelle_alt!$A$14:$A$24,1,FALSE)),MIN(D47+2+2*Dienstprüfung_1Jahr,MAX(Gehaltstabelle_alt!$H$5:$H$34)),IF(ISNA(VLOOKUP(D47+3+2*Dienstprüfung_1Jahr,Gehaltstabelle_alt!$A$14:$A$24,1,FALSE)),MIN(D47+3+2*Dienstprüfung_1Jahr,MAX(Gehaltstabelle_alt!$H$5:$H$34)),D47))),IF(Dienstprüfung_1Jahr,IF(ISNA(VLOOKUP(D47+2,Gehaltstabelle_alt!$A$14:$A$24,1,FALSE)),MIN(D47+2,MAX(Gehaltstabelle_alt!$H$5:$H$34)),IF(ISNA(VLOOKUP(D47+3,Gehaltstabelle_alt!$A$14:$A$24,1,FALSE)),MIN(D47+3,MAX(Gehaltstabelle_alt!$H$5:$H$34)),IF(ISNA(VLOOKUP(D47+4,Gehaltstabelle_alt!$A$14:$A$24,1,FALSE)),MIN(D47+4,MAX(Gehaltstabelle_alt!$H$5:$H$34)),MAX(Gehaltstabelle_alt!$H$5:$H$34)))),D47))))</f>
        <v/>
      </c>
      <c r="E48" t="str">
        <f>IF(MONTH($E$6)=1,D48,IF(D49="",IF(A48="","",IF(D48=MAX(Gehaltstabelle_alt!$H$5:$H$34),Alt_Gehalt!D48,IF(MOD(B48+1,2)=0,IF(ISNA(VLOOKUP(D48+1+2*Dienstprüfung_1Jahr,Gehaltstabelle_alt!$A$14:$A$24,1,FALSE)),MIN(D48+1+2*Dienstprüfung_1Jahr,MAX(Gehaltstabelle_alt!$H$5:$H$34)),IF(ISNA(VLOOKUP(D48+2+2*Dienstprüfung_1Jahr,Gehaltstabelle_alt!$A$14:$A$24,1,FALSE)),MIN(D48+2+2*Dienstprüfung_1Jahr,MAX(Gehaltstabelle_alt!$H$5:$H$34)),IF(ISNA(VLOOKUP(D48+3+2*Dienstprüfung_1Jahr,Gehaltstabelle_alt!$A$14:$A$24,1,FALSE)),MIN(D48+3+2*Dienstprüfung_1Jahr,MAX(Gehaltstabelle_alt!$H$5:$H$34)),D48))),IF(Dienstprüfung_1Jahr,IF(ISNA(VLOOKUP(D48+2,Gehaltstabelle_alt!$A$14:$A$24,1,FALSE)),MIN(D48+2,MAX(Gehaltstabelle_alt!$H$5:$H$34)),IF(ISNA(VLOOKUP(D48+3,Gehaltstabelle_alt!$A$14:$A$24,1,FALSE)),MIN(D48+3,MAX(Gehaltstabelle_alt!$H$5:$H$34)),IF(ISNA(VLOOKUP(D48+4,Gehaltstabelle_alt!$A$14:$A$24,1,FALSE)),MIN(D48+4,MAX(Gehaltstabelle_alt!$H$5:$H$34)),MAX(Gehaltstabelle_alt!$H$5:$H$34)))),D48)))),D49))</f>
        <v/>
      </c>
      <c r="F48" t="str">
        <f>IF(D48="","",HLOOKUP(C48,Gehaltstabelle_alt!$I$3:$R$34,Alt_Gehalt!D48+2,FALSE))</f>
        <v/>
      </c>
      <c r="G48" t="str">
        <f>IF(E48="","",HLOOKUP(C48,Gehaltstabelle_alt!$I$3:$R$34,Alt_Gehalt!E48+2,FALSE))</f>
        <v/>
      </c>
      <c r="H48">
        <f>IF(F48="",0,IF(F48&lt;=Gehaltstabelle_alt!$B$2,Gehaltstabelle_alt!$E$2,IF(F48&lt;=Gehaltstabelle_alt!$B$3,Gehaltstabelle_alt!$E$3,IF(F48&lt;=Gehaltstabelle_alt!$B$4,Gehaltstabelle_alt!$E$4,IF(F48&lt;=Gehaltstabelle_alt!$B$5,Gehaltstabelle_alt!$E$5,IF(F48&lt;=Gehaltstabelle_alt!$B$6,Gehaltstabelle_alt!$E$6,Gehaltstabelle_alt!$E$7)))))+IF(F48="","",IF(AND(D48&gt;Gehaltstabelle_alt!$C$10,C48="a"),Gehaltstabelle_alt!$E$11,Gehaltstabelle_alt!$E$10))+Gehaltsrechner!$G$10)+IF(Dienstprüfung_akt,(HLOOKUP(C48,Gehaltstabelle_alt!$I$3:$R$34,Dienstprüfer_akt_Stufe+2,FALSE)-HLOOKUP(C48,Gehaltstabelle_alt!$I$3:$R$34,D48+2,FALSE))*Anteil_Dienstprüfung,0)</f>
        <v>0</v>
      </c>
      <c r="I48">
        <f>IF(G48="",0,IF(G48&lt;=Gehaltstabelle_alt!$B$2,Gehaltstabelle_alt!$E$2,IF(G48&lt;=Gehaltstabelle_alt!$B$3,Gehaltstabelle_alt!$E$3,IF(G48&lt;=Gehaltstabelle_alt!$B$4,Gehaltstabelle_alt!$E$4,IF(G48&lt;=Gehaltstabelle_alt!$B$5,Gehaltstabelle_alt!$E$5,IF(G48&lt;=Gehaltstabelle_alt!$B$6,Gehaltstabelle_alt!$E$6,Gehaltstabelle_alt!$E$7)))))+IF(G48="","",IF(AND(D48&gt;Gehaltstabelle_alt!$C$10,C48="a"),Gehaltstabelle_alt!$E$11,Gehaltstabelle_alt!$E$10))+Gehaltsrechner!$G$10)+IF(Dienstprüfung_akt,(HLOOKUP(C48,Gehaltstabelle_alt!$I$3:$R$34,Dienstprüfer_akt_Stufe+2,FALSE)-HLOOKUP(C48,Gehaltstabelle_alt!$I$3:$R$34,D48+2,FALSE))*Anteil_Dienstprüfung,0)</f>
        <v>0</v>
      </c>
      <c r="J48">
        <f>IF(H48="","",Gehaltsrechner!$G$9)</f>
        <v>137.29</v>
      </c>
      <c r="K48" s="19" t="str">
        <f t="shared" si="4"/>
        <v/>
      </c>
      <c r="M48" s="19"/>
    </row>
    <row r="49" spans="1:13" x14ac:dyDescent="0.25">
      <c r="A49" t="str">
        <f t="shared" si="2"/>
        <v/>
      </c>
      <c r="B49" t="str">
        <f t="shared" si="0"/>
        <v/>
      </c>
      <c r="C49" t="str">
        <f t="shared" si="3"/>
        <v/>
      </c>
      <c r="D49" t="str">
        <f>IF(A49="","",IF(D48=MAX(Gehaltstabelle_alt!$H$5:$H$34),Alt_Gehalt!D48,IF(MOD(B49,2)=0,IF(ISNA(VLOOKUP(D48+1+2*Dienstprüfung_1Jahr,Gehaltstabelle_alt!$A$14:$A$24,1,FALSE)),MIN(D48+1+2*Dienstprüfung_1Jahr,MAX(Gehaltstabelle_alt!$H$5:$H$34)),IF(ISNA(VLOOKUP(D48+2+2*Dienstprüfung_1Jahr,Gehaltstabelle_alt!$A$14:$A$24,1,FALSE)),MIN(D48+2+2*Dienstprüfung_1Jahr,MAX(Gehaltstabelle_alt!$H$5:$H$34)),IF(ISNA(VLOOKUP(D48+3+2*Dienstprüfung_1Jahr,Gehaltstabelle_alt!$A$14:$A$24,1,FALSE)),MIN(D48+3+2*Dienstprüfung_1Jahr,MAX(Gehaltstabelle_alt!$H$5:$H$34)),D48))),IF(Dienstprüfung_1Jahr,IF(ISNA(VLOOKUP(D48+2,Gehaltstabelle_alt!$A$14:$A$24,1,FALSE)),MIN(D48+2,MAX(Gehaltstabelle_alt!$H$5:$H$34)),IF(ISNA(VLOOKUP(D48+3,Gehaltstabelle_alt!$A$14:$A$24,1,FALSE)),MIN(D48+3,MAX(Gehaltstabelle_alt!$H$5:$H$34)),IF(ISNA(VLOOKUP(D48+4,Gehaltstabelle_alt!$A$14:$A$24,1,FALSE)),MIN(D48+4,MAX(Gehaltstabelle_alt!$H$5:$H$34)),MAX(Gehaltstabelle_alt!$H$5:$H$34)))),D48))))</f>
        <v/>
      </c>
      <c r="E49" t="str">
        <f>IF(MONTH($E$6)=1,D49,IF(D50="",IF(A49="","",IF(D49=MAX(Gehaltstabelle_alt!$H$5:$H$34),Alt_Gehalt!D49,IF(MOD(B49+1,2)=0,IF(ISNA(VLOOKUP(D49+1+2*Dienstprüfung_1Jahr,Gehaltstabelle_alt!$A$14:$A$24,1,FALSE)),MIN(D49+1+2*Dienstprüfung_1Jahr,MAX(Gehaltstabelle_alt!$H$5:$H$34)),IF(ISNA(VLOOKUP(D49+2+2*Dienstprüfung_1Jahr,Gehaltstabelle_alt!$A$14:$A$24,1,FALSE)),MIN(D49+2+2*Dienstprüfung_1Jahr,MAX(Gehaltstabelle_alt!$H$5:$H$34)),IF(ISNA(VLOOKUP(D49+3+2*Dienstprüfung_1Jahr,Gehaltstabelle_alt!$A$14:$A$24,1,FALSE)),MIN(D49+3+2*Dienstprüfung_1Jahr,MAX(Gehaltstabelle_alt!$H$5:$H$34)),D49))),IF(Dienstprüfung_1Jahr,IF(ISNA(VLOOKUP(D49+2,Gehaltstabelle_alt!$A$14:$A$24,1,FALSE)),MIN(D49+2,MAX(Gehaltstabelle_alt!$H$5:$H$34)),IF(ISNA(VLOOKUP(D49+3,Gehaltstabelle_alt!$A$14:$A$24,1,FALSE)),MIN(D49+3,MAX(Gehaltstabelle_alt!$H$5:$H$34)),IF(ISNA(VLOOKUP(D49+4,Gehaltstabelle_alt!$A$14:$A$24,1,FALSE)),MIN(D49+4,MAX(Gehaltstabelle_alt!$H$5:$H$34)),MAX(Gehaltstabelle_alt!$H$5:$H$34)))),D49)))),D50))</f>
        <v/>
      </c>
      <c r="F49" t="str">
        <f>IF(D49="","",HLOOKUP(C49,Gehaltstabelle_alt!$I$3:$R$34,Alt_Gehalt!D49+2,FALSE))</f>
        <v/>
      </c>
      <c r="G49" t="str">
        <f>IF(E49="","",HLOOKUP(C49,Gehaltstabelle_alt!$I$3:$R$34,Alt_Gehalt!E49+2,FALSE))</f>
        <v/>
      </c>
      <c r="H49">
        <f>IF(F49="",0,IF(F49&lt;=Gehaltstabelle_alt!$B$2,Gehaltstabelle_alt!$E$2,IF(F49&lt;=Gehaltstabelle_alt!$B$3,Gehaltstabelle_alt!$E$3,IF(F49&lt;=Gehaltstabelle_alt!$B$4,Gehaltstabelle_alt!$E$4,IF(F49&lt;=Gehaltstabelle_alt!$B$5,Gehaltstabelle_alt!$E$5,IF(F49&lt;=Gehaltstabelle_alt!$B$6,Gehaltstabelle_alt!$E$6,Gehaltstabelle_alt!$E$7)))))+IF(F49="","",IF(AND(D49&gt;Gehaltstabelle_alt!$C$10,C49="a"),Gehaltstabelle_alt!$E$11,Gehaltstabelle_alt!$E$10))+Gehaltsrechner!$G$10)+IF(Dienstprüfung_akt,(HLOOKUP(C49,Gehaltstabelle_alt!$I$3:$R$34,Dienstprüfer_akt_Stufe+2,FALSE)-HLOOKUP(C49,Gehaltstabelle_alt!$I$3:$R$34,D49+2,FALSE))*Anteil_Dienstprüfung,0)</f>
        <v>0</v>
      </c>
      <c r="I49">
        <f>IF(G49="",0,IF(G49&lt;=Gehaltstabelle_alt!$B$2,Gehaltstabelle_alt!$E$2,IF(G49&lt;=Gehaltstabelle_alt!$B$3,Gehaltstabelle_alt!$E$3,IF(G49&lt;=Gehaltstabelle_alt!$B$4,Gehaltstabelle_alt!$E$4,IF(G49&lt;=Gehaltstabelle_alt!$B$5,Gehaltstabelle_alt!$E$5,IF(G49&lt;=Gehaltstabelle_alt!$B$6,Gehaltstabelle_alt!$E$6,Gehaltstabelle_alt!$E$7)))))+IF(G49="","",IF(AND(D49&gt;Gehaltstabelle_alt!$C$10,C49="a"),Gehaltstabelle_alt!$E$11,Gehaltstabelle_alt!$E$10))+Gehaltsrechner!$G$10)+IF(Dienstprüfung_akt,(HLOOKUP(C49,Gehaltstabelle_alt!$I$3:$R$34,Dienstprüfer_akt_Stufe+2,FALSE)-HLOOKUP(C49,Gehaltstabelle_alt!$I$3:$R$34,D49+2,FALSE))*Anteil_Dienstprüfung,0)</f>
        <v>0</v>
      </c>
      <c r="J49">
        <f>IF(H49="","",Gehaltsrechner!$G$9)</f>
        <v>137.29</v>
      </c>
      <c r="K49" s="19" t="str">
        <f t="shared" si="4"/>
        <v/>
      </c>
      <c r="M49" s="19"/>
    </row>
    <row r="50" spans="1:13" x14ac:dyDescent="0.25">
      <c r="A50" t="str">
        <f t="shared" si="2"/>
        <v/>
      </c>
      <c r="B50" t="str">
        <f t="shared" si="0"/>
        <v/>
      </c>
      <c r="C50" t="str">
        <f t="shared" si="3"/>
        <v/>
      </c>
      <c r="D50" t="str">
        <f>IF(A50="","",IF(D49=MAX(Gehaltstabelle_alt!$H$5:$H$34),Alt_Gehalt!D49,IF(MOD(B50,2)=0,IF(ISNA(VLOOKUP(D49+1+2*Dienstprüfung_1Jahr,Gehaltstabelle_alt!$A$14:$A$24,1,FALSE)),MIN(D49+1+2*Dienstprüfung_1Jahr,MAX(Gehaltstabelle_alt!$H$5:$H$34)),IF(ISNA(VLOOKUP(D49+2+2*Dienstprüfung_1Jahr,Gehaltstabelle_alt!$A$14:$A$24,1,FALSE)),MIN(D49+2+2*Dienstprüfung_1Jahr,MAX(Gehaltstabelle_alt!$H$5:$H$34)),IF(ISNA(VLOOKUP(D49+3+2*Dienstprüfung_1Jahr,Gehaltstabelle_alt!$A$14:$A$24,1,FALSE)),MIN(D49+3+2*Dienstprüfung_1Jahr,MAX(Gehaltstabelle_alt!$H$5:$H$34)),D49))),IF(Dienstprüfung_1Jahr,IF(ISNA(VLOOKUP(D49+2,Gehaltstabelle_alt!$A$14:$A$24,1,FALSE)),MIN(D49+2,MAX(Gehaltstabelle_alt!$H$5:$H$34)),IF(ISNA(VLOOKUP(D49+3,Gehaltstabelle_alt!$A$14:$A$24,1,FALSE)),MIN(D49+3,MAX(Gehaltstabelle_alt!$H$5:$H$34)),IF(ISNA(VLOOKUP(D49+4,Gehaltstabelle_alt!$A$14:$A$24,1,FALSE)),MIN(D49+4,MAX(Gehaltstabelle_alt!$H$5:$H$34)),MAX(Gehaltstabelle_alt!$H$5:$H$34)))),D49))))</f>
        <v/>
      </c>
      <c r="E50" t="str">
        <f>IF(MONTH($E$6)=1,D50,IF(D51="",IF(A50="","",IF(D50=MAX(Gehaltstabelle_alt!$H$5:$H$34),Alt_Gehalt!D50,IF(MOD(B50+1,2)=0,IF(ISNA(VLOOKUP(D50+1+2*Dienstprüfung_1Jahr,Gehaltstabelle_alt!$A$14:$A$24,1,FALSE)),MIN(D50+1+2*Dienstprüfung_1Jahr,MAX(Gehaltstabelle_alt!$H$5:$H$34)),IF(ISNA(VLOOKUP(D50+2+2*Dienstprüfung_1Jahr,Gehaltstabelle_alt!$A$14:$A$24,1,FALSE)),MIN(D50+2+2*Dienstprüfung_1Jahr,MAX(Gehaltstabelle_alt!$H$5:$H$34)),IF(ISNA(VLOOKUP(D50+3+2*Dienstprüfung_1Jahr,Gehaltstabelle_alt!$A$14:$A$24,1,FALSE)),MIN(D50+3+2*Dienstprüfung_1Jahr,MAX(Gehaltstabelle_alt!$H$5:$H$34)),D50))),IF(Dienstprüfung_1Jahr,IF(ISNA(VLOOKUP(D50+2,Gehaltstabelle_alt!$A$14:$A$24,1,FALSE)),MIN(D50+2,MAX(Gehaltstabelle_alt!$H$5:$H$34)),IF(ISNA(VLOOKUP(D50+3,Gehaltstabelle_alt!$A$14:$A$24,1,FALSE)),MIN(D50+3,MAX(Gehaltstabelle_alt!$H$5:$H$34)),IF(ISNA(VLOOKUP(D50+4,Gehaltstabelle_alt!$A$14:$A$24,1,FALSE)),MIN(D50+4,MAX(Gehaltstabelle_alt!$H$5:$H$34)),MAX(Gehaltstabelle_alt!$H$5:$H$34)))),D50)))),D51))</f>
        <v/>
      </c>
      <c r="F50" t="str">
        <f>IF(D50="","",HLOOKUP(C50,Gehaltstabelle_alt!$I$3:$R$34,Alt_Gehalt!D50+2,FALSE))</f>
        <v/>
      </c>
      <c r="G50" t="str">
        <f>IF(E50="","",HLOOKUP(C50,Gehaltstabelle_alt!$I$3:$R$34,Alt_Gehalt!E50+2,FALSE))</f>
        <v/>
      </c>
      <c r="H50">
        <f>IF(F50="",0,IF(F50&lt;=Gehaltstabelle_alt!$B$2,Gehaltstabelle_alt!$E$2,IF(F50&lt;=Gehaltstabelle_alt!$B$3,Gehaltstabelle_alt!$E$3,IF(F50&lt;=Gehaltstabelle_alt!$B$4,Gehaltstabelle_alt!$E$4,IF(F50&lt;=Gehaltstabelle_alt!$B$5,Gehaltstabelle_alt!$E$5,IF(F50&lt;=Gehaltstabelle_alt!$B$6,Gehaltstabelle_alt!$E$6,Gehaltstabelle_alt!$E$7)))))+IF(F50="","",IF(AND(D50&gt;Gehaltstabelle_alt!$C$10,C50="a"),Gehaltstabelle_alt!$E$11,Gehaltstabelle_alt!$E$10))+Gehaltsrechner!$G$10)+IF(Dienstprüfung_akt,(HLOOKUP(C50,Gehaltstabelle_alt!$I$3:$R$34,Dienstprüfer_akt_Stufe+2,FALSE)-HLOOKUP(C50,Gehaltstabelle_alt!$I$3:$R$34,D50+2,FALSE))*Anteil_Dienstprüfung,0)</f>
        <v>0</v>
      </c>
      <c r="I50">
        <f>IF(G50="",0,IF(G50&lt;=Gehaltstabelle_alt!$B$2,Gehaltstabelle_alt!$E$2,IF(G50&lt;=Gehaltstabelle_alt!$B$3,Gehaltstabelle_alt!$E$3,IF(G50&lt;=Gehaltstabelle_alt!$B$4,Gehaltstabelle_alt!$E$4,IF(G50&lt;=Gehaltstabelle_alt!$B$5,Gehaltstabelle_alt!$E$5,IF(G50&lt;=Gehaltstabelle_alt!$B$6,Gehaltstabelle_alt!$E$6,Gehaltstabelle_alt!$E$7)))))+IF(G50="","",IF(AND(D50&gt;Gehaltstabelle_alt!$C$10,C50="a"),Gehaltstabelle_alt!$E$11,Gehaltstabelle_alt!$E$10))+Gehaltsrechner!$G$10)+IF(Dienstprüfung_akt,(HLOOKUP(C50,Gehaltstabelle_alt!$I$3:$R$34,Dienstprüfer_akt_Stufe+2,FALSE)-HLOOKUP(C50,Gehaltstabelle_alt!$I$3:$R$34,D50+2,FALSE))*Anteil_Dienstprüfung,0)</f>
        <v>0</v>
      </c>
      <c r="J50">
        <f>IF(H50="","",Gehaltsrechner!$G$9)</f>
        <v>137.29</v>
      </c>
      <c r="K50" s="19" t="str">
        <f t="shared" si="4"/>
        <v/>
      </c>
      <c r="M50" s="19"/>
    </row>
    <row r="51" spans="1:13" x14ac:dyDescent="0.25">
      <c r="A51" t="str">
        <f t="shared" si="2"/>
        <v/>
      </c>
      <c r="B51" t="str">
        <f t="shared" si="0"/>
        <v/>
      </c>
      <c r="C51" t="str">
        <f t="shared" si="3"/>
        <v/>
      </c>
      <c r="D51" t="str">
        <f>IF(A51="","",IF(D50=MAX(Gehaltstabelle_alt!$H$5:$H$34),Alt_Gehalt!D50,IF(MOD(B51,2)=0,IF(ISNA(VLOOKUP(D50+1+2*Dienstprüfung_1Jahr,Gehaltstabelle_alt!$A$14:$A$24,1,FALSE)),MIN(D50+1+2*Dienstprüfung_1Jahr,MAX(Gehaltstabelle_alt!$H$5:$H$34)),IF(ISNA(VLOOKUP(D50+2+2*Dienstprüfung_1Jahr,Gehaltstabelle_alt!$A$14:$A$24,1,FALSE)),MIN(D50+2+2*Dienstprüfung_1Jahr,MAX(Gehaltstabelle_alt!$H$5:$H$34)),IF(ISNA(VLOOKUP(D50+3+2*Dienstprüfung_1Jahr,Gehaltstabelle_alt!$A$14:$A$24,1,FALSE)),MIN(D50+3+2*Dienstprüfung_1Jahr,MAX(Gehaltstabelle_alt!$H$5:$H$34)),D50))),IF(Dienstprüfung_1Jahr,IF(ISNA(VLOOKUP(D50+2,Gehaltstabelle_alt!$A$14:$A$24,1,FALSE)),MIN(D50+2,MAX(Gehaltstabelle_alt!$H$5:$H$34)),IF(ISNA(VLOOKUP(D50+3,Gehaltstabelle_alt!$A$14:$A$24,1,FALSE)),MIN(D50+3,MAX(Gehaltstabelle_alt!$H$5:$H$34)),IF(ISNA(VLOOKUP(D50+4,Gehaltstabelle_alt!$A$14:$A$24,1,FALSE)),MIN(D50+4,MAX(Gehaltstabelle_alt!$H$5:$H$34)),MAX(Gehaltstabelle_alt!$H$5:$H$34)))),D50))))</f>
        <v/>
      </c>
      <c r="E51" t="str">
        <f>IF(MONTH($E$6)=1,D51,IF(D52="",IF(A51="","",IF(D51=MAX(Gehaltstabelle_alt!$H$5:$H$34),Alt_Gehalt!D51,IF(MOD(B51+1,2)=0,IF(ISNA(VLOOKUP(D51+1+2*Dienstprüfung_1Jahr,Gehaltstabelle_alt!$A$14:$A$24,1,FALSE)),MIN(D51+1+2*Dienstprüfung_1Jahr,MAX(Gehaltstabelle_alt!$H$5:$H$34)),IF(ISNA(VLOOKUP(D51+2+2*Dienstprüfung_1Jahr,Gehaltstabelle_alt!$A$14:$A$24,1,FALSE)),MIN(D51+2+2*Dienstprüfung_1Jahr,MAX(Gehaltstabelle_alt!$H$5:$H$34)),IF(ISNA(VLOOKUP(D51+3+2*Dienstprüfung_1Jahr,Gehaltstabelle_alt!$A$14:$A$24,1,FALSE)),MIN(D51+3+2*Dienstprüfung_1Jahr,MAX(Gehaltstabelle_alt!$H$5:$H$34)),D51))),IF(Dienstprüfung_1Jahr,IF(ISNA(VLOOKUP(D51+2,Gehaltstabelle_alt!$A$14:$A$24,1,FALSE)),MIN(D51+2,MAX(Gehaltstabelle_alt!$H$5:$H$34)),IF(ISNA(VLOOKUP(D51+3,Gehaltstabelle_alt!$A$14:$A$24,1,FALSE)),MIN(D51+3,MAX(Gehaltstabelle_alt!$H$5:$H$34)),IF(ISNA(VLOOKUP(D51+4,Gehaltstabelle_alt!$A$14:$A$24,1,FALSE)),MIN(D51+4,MAX(Gehaltstabelle_alt!$H$5:$H$34)),MAX(Gehaltstabelle_alt!$H$5:$H$34)))),D51)))),D52))</f>
        <v/>
      </c>
      <c r="F51" t="str">
        <f>IF(D51="","",HLOOKUP(C51,Gehaltstabelle_alt!$I$3:$R$34,Alt_Gehalt!D51+2,FALSE))</f>
        <v/>
      </c>
      <c r="G51" t="str">
        <f>IF(E51="","",HLOOKUP(C51,Gehaltstabelle_alt!$I$3:$R$34,Alt_Gehalt!E51+2,FALSE))</f>
        <v/>
      </c>
      <c r="H51">
        <f>IF(F51="",0,IF(F51&lt;=Gehaltstabelle_alt!$B$2,Gehaltstabelle_alt!$E$2,IF(F51&lt;=Gehaltstabelle_alt!$B$3,Gehaltstabelle_alt!$E$3,IF(F51&lt;=Gehaltstabelle_alt!$B$4,Gehaltstabelle_alt!$E$4,IF(F51&lt;=Gehaltstabelle_alt!$B$5,Gehaltstabelle_alt!$E$5,IF(F51&lt;=Gehaltstabelle_alt!$B$6,Gehaltstabelle_alt!$E$6,Gehaltstabelle_alt!$E$7)))))+IF(F51="","",IF(AND(D51&gt;Gehaltstabelle_alt!$C$10,C51="a"),Gehaltstabelle_alt!$E$11,Gehaltstabelle_alt!$E$10))+Gehaltsrechner!$G$10)+IF(Dienstprüfung_akt,(HLOOKUP(C51,Gehaltstabelle_alt!$I$3:$R$34,Dienstprüfer_akt_Stufe+2,FALSE)-HLOOKUP(C51,Gehaltstabelle_alt!$I$3:$R$34,D51+2,FALSE))*Anteil_Dienstprüfung,0)</f>
        <v>0</v>
      </c>
      <c r="I51">
        <f>IF(G51="",0,IF(G51&lt;=Gehaltstabelle_alt!$B$2,Gehaltstabelle_alt!$E$2,IF(G51&lt;=Gehaltstabelle_alt!$B$3,Gehaltstabelle_alt!$E$3,IF(G51&lt;=Gehaltstabelle_alt!$B$4,Gehaltstabelle_alt!$E$4,IF(G51&lt;=Gehaltstabelle_alt!$B$5,Gehaltstabelle_alt!$E$5,IF(G51&lt;=Gehaltstabelle_alt!$B$6,Gehaltstabelle_alt!$E$6,Gehaltstabelle_alt!$E$7)))))+IF(G51="","",IF(AND(D51&gt;Gehaltstabelle_alt!$C$10,C51="a"),Gehaltstabelle_alt!$E$11,Gehaltstabelle_alt!$E$10))+Gehaltsrechner!$G$10)+IF(Dienstprüfung_akt,(HLOOKUP(C51,Gehaltstabelle_alt!$I$3:$R$34,Dienstprüfer_akt_Stufe+2,FALSE)-HLOOKUP(C51,Gehaltstabelle_alt!$I$3:$R$34,D51+2,FALSE))*Anteil_Dienstprüfung,0)</f>
        <v>0</v>
      </c>
      <c r="J51">
        <f>IF(H51="","",Gehaltsrechner!$G$9)</f>
        <v>137.29</v>
      </c>
      <c r="K51" s="19" t="str">
        <f t="shared" si="4"/>
        <v/>
      </c>
      <c r="M51" s="19"/>
    </row>
    <row r="52" spans="1:13" x14ac:dyDescent="0.25">
      <c r="A52" t="str">
        <f t="shared" si="2"/>
        <v/>
      </c>
      <c r="B52" t="str">
        <f t="shared" si="0"/>
        <v/>
      </c>
      <c r="C52" t="str">
        <f t="shared" si="3"/>
        <v/>
      </c>
      <c r="D52" t="str">
        <f>IF(A52="","",IF(D51=MAX(Gehaltstabelle_alt!$H$5:$H$34),Alt_Gehalt!D51,IF(MOD(B52,2)=0,IF(ISNA(VLOOKUP(D51+1+2*Dienstprüfung_1Jahr,Gehaltstabelle_alt!$A$14:$A$24,1,FALSE)),MIN(D51+1+2*Dienstprüfung_1Jahr,MAX(Gehaltstabelle_alt!$H$5:$H$34)),IF(ISNA(VLOOKUP(D51+2+2*Dienstprüfung_1Jahr,Gehaltstabelle_alt!$A$14:$A$24,1,FALSE)),MIN(D51+2+2*Dienstprüfung_1Jahr,MAX(Gehaltstabelle_alt!$H$5:$H$34)),IF(ISNA(VLOOKUP(D51+3+2*Dienstprüfung_1Jahr,Gehaltstabelle_alt!$A$14:$A$24,1,FALSE)),MIN(D51+3+2*Dienstprüfung_1Jahr,MAX(Gehaltstabelle_alt!$H$5:$H$34)),D51))),IF(Dienstprüfung_1Jahr,IF(ISNA(VLOOKUP(D51+2,Gehaltstabelle_alt!$A$14:$A$24,1,FALSE)),MIN(D51+2,MAX(Gehaltstabelle_alt!$H$5:$H$34)),IF(ISNA(VLOOKUP(D51+3,Gehaltstabelle_alt!$A$14:$A$24,1,FALSE)),MIN(D51+3,MAX(Gehaltstabelle_alt!$H$5:$H$34)),IF(ISNA(VLOOKUP(D51+4,Gehaltstabelle_alt!$A$14:$A$24,1,FALSE)),MIN(D51+4,MAX(Gehaltstabelle_alt!$H$5:$H$34)),MAX(Gehaltstabelle_alt!$H$5:$H$34)))),D51))))</f>
        <v/>
      </c>
      <c r="E52" t="str">
        <f>IF(MONTH($E$6)=1,D52,IF(D53="",IF(A52="","",IF(D52=MAX(Gehaltstabelle_alt!$H$5:$H$34),Alt_Gehalt!D52,IF(MOD(B52+1,2)=0,IF(ISNA(VLOOKUP(D52+1+2*Dienstprüfung_1Jahr,Gehaltstabelle_alt!$A$14:$A$24,1,FALSE)),MIN(D52+1+2*Dienstprüfung_1Jahr,MAX(Gehaltstabelle_alt!$H$5:$H$34)),IF(ISNA(VLOOKUP(D52+2+2*Dienstprüfung_1Jahr,Gehaltstabelle_alt!$A$14:$A$24,1,FALSE)),MIN(D52+2+2*Dienstprüfung_1Jahr,MAX(Gehaltstabelle_alt!$H$5:$H$34)),IF(ISNA(VLOOKUP(D52+3+2*Dienstprüfung_1Jahr,Gehaltstabelle_alt!$A$14:$A$24,1,FALSE)),MIN(D52+3+2*Dienstprüfung_1Jahr,MAX(Gehaltstabelle_alt!$H$5:$H$34)),D52))),IF(Dienstprüfung_1Jahr,IF(ISNA(VLOOKUP(D52+2,Gehaltstabelle_alt!$A$14:$A$24,1,FALSE)),MIN(D52+2,MAX(Gehaltstabelle_alt!$H$5:$H$34)),IF(ISNA(VLOOKUP(D52+3,Gehaltstabelle_alt!$A$14:$A$24,1,FALSE)),MIN(D52+3,MAX(Gehaltstabelle_alt!$H$5:$H$34)),IF(ISNA(VLOOKUP(D52+4,Gehaltstabelle_alt!$A$14:$A$24,1,FALSE)),MIN(D52+4,MAX(Gehaltstabelle_alt!$H$5:$H$34)),MAX(Gehaltstabelle_alt!$H$5:$H$34)))),D52)))),D53))</f>
        <v/>
      </c>
      <c r="F52" t="str">
        <f>IF(D52="","",HLOOKUP(C52,Gehaltstabelle_alt!$I$3:$R$34,Alt_Gehalt!D52+2,FALSE))</f>
        <v/>
      </c>
      <c r="G52" t="str">
        <f>IF(E52="","",HLOOKUP(C52,Gehaltstabelle_alt!$I$3:$R$34,Alt_Gehalt!E52+2,FALSE))</f>
        <v/>
      </c>
      <c r="H52">
        <f>IF(F52="",0,IF(F52&lt;=Gehaltstabelle_alt!$B$2,Gehaltstabelle_alt!$E$2,IF(F52&lt;=Gehaltstabelle_alt!$B$3,Gehaltstabelle_alt!$E$3,IF(F52&lt;=Gehaltstabelle_alt!$B$4,Gehaltstabelle_alt!$E$4,IF(F52&lt;=Gehaltstabelle_alt!$B$5,Gehaltstabelle_alt!$E$5,IF(F52&lt;=Gehaltstabelle_alt!$B$6,Gehaltstabelle_alt!$E$6,Gehaltstabelle_alt!$E$7)))))+IF(F52="","",IF(AND(D52&gt;Gehaltstabelle_alt!$C$10,C52="a"),Gehaltstabelle_alt!$E$11,Gehaltstabelle_alt!$E$10))+Gehaltsrechner!$G$10)+IF(Dienstprüfung_akt,(HLOOKUP(C52,Gehaltstabelle_alt!$I$3:$R$34,Dienstprüfer_akt_Stufe+2,FALSE)-HLOOKUP(C52,Gehaltstabelle_alt!$I$3:$R$34,D52+2,FALSE))*Anteil_Dienstprüfung,0)</f>
        <v>0</v>
      </c>
      <c r="I52">
        <f>IF(G52="",0,IF(G52&lt;=Gehaltstabelle_alt!$B$2,Gehaltstabelle_alt!$E$2,IF(G52&lt;=Gehaltstabelle_alt!$B$3,Gehaltstabelle_alt!$E$3,IF(G52&lt;=Gehaltstabelle_alt!$B$4,Gehaltstabelle_alt!$E$4,IF(G52&lt;=Gehaltstabelle_alt!$B$5,Gehaltstabelle_alt!$E$5,IF(G52&lt;=Gehaltstabelle_alt!$B$6,Gehaltstabelle_alt!$E$6,Gehaltstabelle_alt!$E$7)))))+IF(G52="","",IF(AND(D52&gt;Gehaltstabelle_alt!$C$10,C52="a"),Gehaltstabelle_alt!$E$11,Gehaltstabelle_alt!$E$10))+Gehaltsrechner!$G$10)+IF(Dienstprüfung_akt,(HLOOKUP(C52,Gehaltstabelle_alt!$I$3:$R$34,Dienstprüfer_akt_Stufe+2,FALSE)-HLOOKUP(C52,Gehaltstabelle_alt!$I$3:$R$34,D52+2,FALSE))*Anteil_Dienstprüfung,0)</f>
        <v>0</v>
      </c>
      <c r="J52">
        <f>IF(H52="","",Gehaltsrechner!$G$9)</f>
        <v>137.29</v>
      </c>
      <c r="K52" s="19" t="str">
        <f t="shared" si="4"/>
        <v/>
      </c>
      <c r="M52" s="19"/>
    </row>
    <row r="53" spans="1:13" x14ac:dyDescent="0.25">
      <c r="A53" t="str">
        <f t="shared" si="2"/>
        <v/>
      </c>
      <c r="B53" t="str">
        <f t="shared" si="0"/>
        <v/>
      </c>
      <c r="C53" t="str">
        <f t="shared" si="3"/>
        <v/>
      </c>
      <c r="D53" t="str">
        <f>IF(A53="","",IF(D52=MAX(Gehaltstabelle_alt!$H$5:$H$34),Alt_Gehalt!D52,IF(MOD(B53,2)=0,IF(ISNA(VLOOKUP(D52+1+2*Dienstprüfung_1Jahr,Gehaltstabelle_alt!$A$14:$A$24,1,FALSE)),MIN(D52+1+2*Dienstprüfung_1Jahr,MAX(Gehaltstabelle_alt!$H$5:$H$34)),IF(ISNA(VLOOKUP(D52+2+2*Dienstprüfung_1Jahr,Gehaltstabelle_alt!$A$14:$A$24,1,FALSE)),MIN(D52+2+2*Dienstprüfung_1Jahr,MAX(Gehaltstabelle_alt!$H$5:$H$34)),IF(ISNA(VLOOKUP(D52+3+2*Dienstprüfung_1Jahr,Gehaltstabelle_alt!$A$14:$A$24,1,FALSE)),MIN(D52+3+2*Dienstprüfung_1Jahr,MAX(Gehaltstabelle_alt!$H$5:$H$34)),D52))),IF(Dienstprüfung_1Jahr,IF(ISNA(VLOOKUP(D52+2,Gehaltstabelle_alt!$A$14:$A$24,1,FALSE)),MIN(D52+2,MAX(Gehaltstabelle_alt!$H$5:$H$34)),IF(ISNA(VLOOKUP(D52+3,Gehaltstabelle_alt!$A$14:$A$24,1,FALSE)),MIN(D52+3,MAX(Gehaltstabelle_alt!$H$5:$H$34)),IF(ISNA(VLOOKUP(D52+4,Gehaltstabelle_alt!$A$14:$A$24,1,FALSE)),MIN(D52+4,MAX(Gehaltstabelle_alt!$H$5:$H$34)),MAX(Gehaltstabelle_alt!$H$5:$H$34)))),D52))))</f>
        <v/>
      </c>
      <c r="E53" t="str">
        <f>IF(MONTH($E$6)=1,D53,IF(D54="",IF(A53="","",IF(D53=MAX(Gehaltstabelle_alt!$H$5:$H$34),Alt_Gehalt!D53,IF(MOD(B53+1,2)=0,IF(ISNA(VLOOKUP(D53+1+2*Dienstprüfung_1Jahr,Gehaltstabelle_alt!$A$14:$A$24,1,FALSE)),MIN(D53+1+2*Dienstprüfung_1Jahr,MAX(Gehaltstabelle_alt!$H$5:$H$34)),IF(ISNA(VLOOKUP(D53+2+2*Dienstprüfung_1Jahr,Gehaltstabelle_alt!$A$14:$A$24,1,FALSE)),MIN(D53+2+2*Dienstprüfung_1Jahr,MAX(Gehaltstabelle_alt!$H$5:$H$34)),IF(ISNA(VLOOKUP(D53+3+2*Dienstprüfung_1Jahr,Gehaltstabelle_alt!$A$14:$A$24,1,FALSE)),MIN(D53+3+2*Dienstprüfung_1Jahr,MAX(Gehaltstabelle_alt!$H$5:$H$34)),D53))),IF(Dienstprüfung_1Jahr,IF(ISNA(VLOOKUP(D53+2,Gehaltstabelle_alt!$A$14:$A$24,1,FALSE)),MIN(D53+2,MAX(Gehaltstabelle_alt!$H$5:$H$34)),IF(ISNA(VLOOKUP(D53+3,Gehaltstabelle_alt!$A$14:$A$24,1,FALSE)),MIN(D53+3,MAX(Gehaltstabelle_alt!$H$5:$H$34)),IF(ISNA(VLOOKUP(D53+4,Gehaltstabelle_alt!$A$14:$A$24,1,FALSE)),MIN(D53+4,MAX(Gehaltstabelle_alt!$H$5:$H$34)),MAX(Gehaltstabelle_alt!$H$5:$H$34)))),D53)))),D54))</f>
        <v/>
      </c>
      <c r="F53" t="str">
        <f>IF(D53="","",HLOOKUP(C53,Gehaltstabelle_alt!$I$3:$R$34,Alt_Gehalt!D53+2,FALSE))</f>
        <v/>
      </c>
      <c r="G53" t="str">
        <f>IF(E53="","",HLOOKUP(C53,Gehaltstabelle_alt!$I$3:$R$34,Alt_Gehalt!E53+2,FALSE))</f>
        <v/>
      </c>
      <c r="H53">
        <f>IF(F53="",0,IF(F53&lt;=Gehaltstabelle_alt!$B$2,Gehaltstabelle_alt!$E$2,IF(F53&lt;=Gehaltstabelle_alt!$B$3,Gehaltstabelle_alt!$E$3,IF(F53&lt;=Gehaltstabelle_alt!$B$4,Gehaltstabelle_alt!$E$4,IF(F53&lt;=Gehaltstabelle_alt!$B$5,Gehaltstabelle_alt!$E$5,IF(F53&lt;=Gehaltstabelle_alt!$B$6,Gehaltstabelle_alt!$E$6,Gehaltstabelle_alt!$E$7)))))+IF(F53="","",IF(AND(D53&gt;Gehaltstabelle_alt!$C$10,C53="a"),Gehaltstabelle_alt!$E$11,Gehaltstabelle_alt!$E$10))+Gehaltsrechner!$G$10)+IF(Dienstprüfung_akt,(HLOOKUP(C53,Gehaltstabelle_alt!$I$3:$R$34,Dienstprüfer_akt_Stufe+2,FALSE)-HLOOKUP(C53,Gehaltstabelle_alt!$I$3:$R$34,D53+2,FALSE))*Anteil_Dienstprüfung,0)</f>
        <v>0</v>
      </c>
      <c r="I53">
        <f>IF(G53="",0,IF(G53&lt;=Gehaltstabelle_alt!$B$2,Gehaltstabelle_alt!$E$2,IF(G53&lt;=Gehaltstabelle_alt!$B$3,Gehaltstabelle_alt!$E$3,IF(G53&lt;=Gehaltstabelle_alt!$B$4,Gehaltstabelle_alt!$E$4,IF(G53&lt;=Gehaltstabelle_alt!$B$5,Gehaltstabelle_alt!$E$5,IF(G53&lt;=Gehaltstabelle_alt!$B$6,Gehaltstabelle_alt!$E$6,Gehaltstabelle_alt!$E$7)))))+IF(G53="","",IF(AND(D53&gt;Gehaltstabelle_alt!$C$10,C53="a"),Gehaltstabelle_alt!$E$11,Gehaltstabelle_alt!$E$10))+Gehaltsrechner!$G$10)+IF(Dienstprüfung_akt,(HLOOKUP(C53,Gehaltstabelle_alt!$I$3:$R$34,Dienstprüfer_akt_Stufe+2,FALSE)-HLOOKUP(C53,Gehaltstabelle_alt!$I$3:$R$34,D53+2,FALSE))*Anteil_Dienstprüfung,0)</f>
        <v>0</v>
      </c>
      <c r="J53">
        <f>IF(H53="","",Gehaltsrechner!$G$9)</f>
        <v>137.29</v>
      </c>
      <c r="K53" s="19" t="str">
        <f t="shared" si="4"/>
        <v/>
      </c>
      <c r="M53" s="19"/>
    </row>
    <row r="54" spans="1:13" x14ac:dyDescent="0.25">
      <c r="A54" t="str">
        <f t="shared" si="2"/>
        <v/>
      </c>
      <c r="B54" t="str">
        <f t="shared" si="0"/>
        <v/>
      </c>
      <c r="C54" t="str">
        <f t="shared" si="3"/>
        <v/>
      </c>
      <c r="D54" t="str">
        <f>IF(A54="","",IF(D53=MAX(Gehaltstabelle_alt!$H$5:$H$34),Alt_Gehalt!D53,IF(MOD(B54,2)=0,IF(ISNA(VLOOKUP(D53+1+2*Dienstprüfung_1Jahr,Gehaltstabelle_alt!$A$14:$A$24,1,FALSE)),MIN(D53+1+2*Dienstprüfung_1Jahr,MAX(Gehaltstabelle_alt!$H$5:$H$34)),IF(ISNA(VLOOKUP(D53+2+2*Dienstprüfung_1Jahr,Gehaltstabelle_alt!$A$14:$A$24,1,FALSE)),MIN(D53+2+2*Dienstprüfung_1Jahr,MAX(Gehaltstabelle_alt!$H$5:$H$34)),IF(ISNA(VLOOKUP(D53+3+2*Dienstprüfung_1Jahr,Gehaltstabelle_alt!$A$14:$A$24,1,FALSE)),MIN(D53+3+2*Dienstprüfung_1Jahr,MAX(Gehaltstabelle_alt!$H$5:$H$34)),D53))),IF(Dienstprüfung_1Jahr,IF(ISNA(VLOOKUP(D53+2,Gehaltstabelle_alt!$A$14:$A$24,1,FALSE)),MIN(D53+2,MAX(Gehaltstabelle_alt!$H$5:$H$34)),IF(ISNA(VLOOKUP(D53+3,Gehaltstabelle_alt!$A$14:$A$24,1,FALSE)),MIN(D53+3,MAX(Gehaltstabelle_alt!$H$5:$H$34)),IF(ISNA(VLOOKUP(D53+4,Gehaltstabelle_alt!$A$14:$A$24,1,FALSE)),MIN(D53+4,MAX(Gehaltstabelle_alt!$H$5:$H$34)),MAX(Gehaltstabelle_alt!$H$5:$H$34)))),D53))))</f>
        <v/>
      </c>
      <c r="E54" t="str">
        <f>IF(MONTH($E$6)=1,D54,IF(D55="",IF(A54="","",IF(D54=MAX(Gehaltstabelle_alt!$H$5:$H$34),Alt_Gehalt!D54,IF(MOD(B54+1,2)=0,IF(ISNA(VLOOKUP(D54+1+2*Dienstprüfung_1Jahr,Gehaltstabelle_alt!$A$14:$A$24,1,FALSE)),MIN(D54+1+2*Dienstprüfung_1Jahr,MAX(Gehaltstabelle_alt!$H$5:$H$34)),IF(ISNA(VLOOKUP(D54+2+2*Dienstprüfung_1Jahr,Gehaltstabelle_alt!$A$14:$A$24,1,FALSE)),MIN(D54+2+2*Dienstprüfung_1Jahr,MAX(Gehaltstabelle_alt!$H$5:$H$34)),IF(ISNA(VLOOKUP(D54+3+2*Dienstprüfung_1Jahr,Gehaltstabelle_alt!$A$14:$A$24,1,FALSE)),MIN(D54+3+2*Dienstprüfung_1Jahr,MAX(Gehaltstabelle_alt!$H$5:$H$34)),D54))),IF(Dienstprüfung_1Jahr,IF(ISNA(VLOOKUP(D54+2,Gehaltstabelle_alt!$A$14:$A$24,1,FALSE)),MIN(D54+2,MAX(Gehaltstabelle_alt!$H$5:$H$34)),IF(ISNA(VLOOKUP(D54+3,Gehaltstabelle_alt!$A$14:$A$24,1,FALSE)),MIN(D54+3,MAX(Gehaltstabelle_alt!$H$5:$H$34)),IF(ISNA(VLOOKUP(D54+4,Gehaltstabelle_alt!$A$14:$A$24,1,FALSE)),MIN(D54+4,MAX(Gehaltstabelle_alt!$H$5:$H$34)),MAX(Gehaltstabelle_alt!$H$5:$H$34)))),D54)))),D55))</f>
        <v/>
      </c>
      <c r="F54" t="str">
        <f>IF(D54="","",HLOOKUP(C54,Gehaltstabelle_alt!$I$3:$R$34,Alt_Gehalt!D54+2,FALSE))</f>
        <v/>
      </c>
      <c r="G54" t="str">
        <f>IF(E54="","",HLOOKUP(C54,Gehaltstabelle_alt!$I$3:$R$34,Alt_Gehalt!E54+2,FALSE))</f>
        <v/>
      </c>
      <c r="H54">
        <f>IF(F54="",0,IF(F54&lt;=Gehaltstabelle_alt!$B$2,Gehaltstabelle_alt!$E$2,IF(F54&lt;=Gehaltstabelle_alt!$B$3,Gehaltstabelle_alt!$E$3,IF(F54&lt;=Gehaltstabelle_alt!$B$4,Gehaltstabelle_alt!$E$4,IF(F54&lt;=Gehaltstabelle_alt!$B$5,Gehaltstabelle_alt!$E$5,IF(F54&lt;=Gehaltstabelle_alt!$B$6,Gehaltstabelle_alt!$E$6,Gehaltstabelle_alt!$E$7)))))+IF(F54="","",IF(AND(D54&gt;Gehaltstabelle_alt!$C$10,C54="a"),Gehaltstabelle_alt!$E$11,Gehaltstabelle_alt!$E$10))+Gehaltsrechner!$G$10)+IF(Dienstprüfung_akt,(HLOOKUP(C54,Gehaltstabelle_alt!$I$3:$R$34,Dienstprüfer_akt_Stufe+2,FALSE)-HLOOKUP(C54,Gehaltstabelle_alt!$I$3:$R$34,D54+2,FALSE))*Anteil_Dienstprüfung,0)</f>
        <v>0</v>
      </c>
      <c r="I54">
        <f>IF(G54="",0,IF(G54&lt;=Gehaltstabelle_alt!$B$2,Gehaltstabelle_alt!$E$2,IF(G54&lt;=Gehaltstabelle_alt!$B$3,Gehaltstabelle_alt!$E$3,IF(G54&lt;=Gehaltstabelle_alt!$B$4,Gehaltstabelle_alt!$E$4,IF(G54&lt;=Gehaltstabelle_alt!$B$5,Gehaltstabelle_alt!$E$5,IF(G54&lt;=Gehaltstabelle_alt!$B$6,Gehaltstabelle_alt!$E$6,Gehaltstabelle_alt!$E$7)))))+IF(G54="","",IF(AND(D54&gt;Gehaltstabelle_alt!$C$10,C54="a"),Gehaltstabelle_alt!$E$11,Gehaltstabelle_alt!$E$10))+Gehaltsrechner!$G$10)+IF(Dienstprüfung_akt,(HLOOKUP(C54,Gehaltstabelle_alt!$I$3:$R$34,Dienstprüfer_akt_Stufe+2,FALSE)-HLOOKUP(C54,Gehaltstabelle_alt!$I$3:$R$34,D54+2,FALSE))*Anteil_Dienstprüfung,0)</f>
        <v>0</v>
      </c>
      <c r="J54">
        <f>IF(H54="","",Gehaltsrechner!$G$9)</f>
        <v>137.29</v>
      </c>
      <c r="K54" s="19" t="str">
        <f t="shared" si="4"/>
        <v/>
      </c>
      <c r="M54" s="19"/>
    </row>
    <row r="55" spans="1:13" x14ac:dyDescent="0.25">
      <c r="A55" t="str">
        <f t="shared" si="2"/>
        <v/>
      </c>
      <c r="B55" t="str">
        <f t="shared" si="0"/>
        <v/>
      </c>
      <c r="C55" t="str">
        <f t="shared" si="3"/>
        <v/>
      </c>
      <c r="D55" t="str">
        <f>IF(A55="","",IF(D54=MAX(Gehaltstabelle_alt!$H$5:$H$34),Alt_Gehalt!D54,IF(MOD(B55,2)=0,IF(ISNA(VLOOKUP(D54+1+2*Dienstprüfung_1Jahr,Gehaltstabelle_alt!$A$14:$A$24,1,FALSE)),MIN(D54+1+2*Dienstprüfung_1Jahr,MAX(Gehaltstabelle_alt!$H$5:$H$34)),IF(ISNA(VLOOKUP(D54+2+2*Dienstprüfung_1Jahr,Gehaltstabelle_alt!$A$14:$A$24,1,FALSE)),MIN(D54+2+2*Dienstprüfung_1Jahr,MAX(Gehaltstabelle_alt!$H$5:$H$34)),IF(ISNA(VLOOKUP(D54+3+2*Dienstprüfung_1Jahr,Gehaltstabelle_alt!$A$14:$A$24,1,FALSE)),MIN(D54+3+2*Dienstprüfung_1Jahr,MAX(Gehaltstabelle_alt!$H$5:$H$34)),D54))),IF(Dienstprüfung_1Jahr,IF(ISNA(VLOOKUP(D54+2,Gehaltstabelle_alt!$A$14:$A$24,1,FALSE)),MIN(D54+2,MAX(Gehaltstabelle_alt!$H$5:$H$34)),IF(ISNA(VLOOKUP(D54+3,Gehaltstabelle_alt!$A$14:$A$24,1,FALSE)),MIN(D54+3,MAX(Gehaltstabelle_alt!$H$5:$H$34)),IF(ISNA(VLOOKUP(D54+4,Gehaltstabelle_alt!$A$14:$A$24,1,FALSE)),MIN(D54+4,MAX(Gehaltstabelle_alt!$H$5:$H$34)),MAX(Gehaltstabelle_alt!$H$5:$H$34)))),D54))))</f>
        <v/>
      </c>
      <c r="E55" t="str">
        <f>IF(MONTH($E$6)=1,D55,IF(D56="",IF(A55="","",IF(D55=MAX(Gehaltstabelle_alt!$H$5:$H$34),Alt_Gehalt!D55,IF(MOD(B55+1,2)=0,IF(ISNA(VLOOKUP(D55+1+2*Dienstprüfung_1Jahr,Gehaltstabelle_alt!$A$14:$A$24,1,FALSE)),MIN(D55+1+2*Dienstprüfung_1Jahr,MAX(Gehaltstabelle_alt!$H$5:$H$34)),IF(ISNA(VLOOKUP(D55+2+2*Dienstprüfung_1Jahr,Gehaltstabelle_alt!$A$14:$A$24,1,FALSE)),MIN(D55+2+2*Dienstprüfung_1Jahr,MAX(Gehaltstabelle_alt!$H$5:$H$34)),IF(ISNA(VLOOKUP(D55+3+2*Dienstprüfung_1Jahr,Gehaltstabelle_alt!$A$14:$A$24,1,FALSE)),MIN(D55+3+2*Dienstprüfung_1Jahr,MAX(Gehaltstabelle_alt!$H$5:$H$34)),D55))),IF(Dienstprüfung_1Jahr,IF(ISNA(VLOOKUP(D55+2,Gehaltstabelle_alt!$A$14:$A$24,1,FALSE)),MIN(D55+2,MAX(Gehaltstabelle_alt!$H$5:$H$34)),IF(ISNA(VLOOKUP(D55+3,Gehaltstabelle_alt!$A$14:$A$24,1,FALSE)),MIN(D55+3,MAX(Gehaltstabelle_alt!$H$5:$H$34)),IF(ISNA(VLOOKUP(D55+4,Gehaltstabelle_alt!$A$14:$A$24,1,FALSE)),MIN(D55+4,MAX(Gehaltstabelle_alt!$H$5:$H$34)),MAX(Gehaltstabelle_alt!$H$5:$H$34)))),D55)))),D56))</f>
        <v/>
      </c>
      <c r="F55" t="str">
        <f>IF(D55="","",HLOOKUP(C55,Gehaltstabelle_alt!$I$3:$R$34,Alt_Gehalt!D55+2,FALSE))</f>
        <v/>
      </c>
      <c r="G55" t="str">
        <f>IF(E55="","",HLOOKUP(C55,Gehaltstabelle_alt!$I$3:$R$34,Alt_Gehalt!E55+2,FALSE))</f>
        <v/>
      </c>
      <c r="H55">
        <f>IF(F55="",0,IF(F55&lt;=Gehaltstabelle_alt!$B$2,Gehaltstabelle_alt!$E$2,IF(F55&lt;=Gehaltstabelle_alt!$B$3,Gehaltstabelle_alt!$E$3,IF(F55&lt;=Gehaltstabelle_alt!$B$4,Gehaltstabelle_alt!$E$4,IF(F55&lt;=Gehaltstabelle_alt!$B$5,Gehaltstabelle_alt!$E$5,IF(F55&lt;=Gehaltstabelle_alt!$B$6,Gehaltstabelle_alt!$E$6,Gehaltstabelle_alt!$E$7)))))+IF(F55="","",IF(AND(D55&gt;Gehaltstabelle_alt!$C$10,C55="a"),Gehaltstabelle_alt!$E$11,Gehaltstabelle_alt!$E$10))+Gehaltsrechner!$G$10)+IF(Dienstprüfung_akt,(HLOOKUP(C55,Gehaltstabelle_alt!$I$3:$R$34,Dienstprüfer_akt_Stufe+2,FALSE)-HLOOKUP(C55,Gehaltstabelle_alt!$I$3:$R$34,D55+2,FALSE))*Anteil_Dienstprüfung,0)</f>
        <v>0</v>
      </c>
      <c r="I55">
        <f>IF(G55="",0,IF(G55&lt;=Gehaltstabelle_alt!$B$2,Gehaltstabelle_alt!$E$2,IF(G55&lt;=Gehaltstabelle_alt!$B$3,Gehaltstabelle_alt!$E$3,IF(G55&lt;=Gehaltstabelle_alt!$B$4,Gehaltstabelle_alt!$E$4,IF(G55&lt;=Gehaltstabelle_alt!$B$5,Gehaltstabelle_alt!$E$5,IF(G55&lt;=Gehaltstabelle_alt!$B$6,Gehaltstabelle_alt!$E$6,Gehaltstabelle_alt!$E$7)))))+IF(G55="","",IF(AND(D55&gt;Gehaltstabelle_alt!$C$10,C55="a"),Gehaltstabelle_alt!$E$11,Gehaltstabelle_alt!$E$10))+Gehaltsrechner!$G$10)+IF(Dienstprüfung_akt,(HLOOKUP(C55,Gehaltstabelle_alt!$I$3:$R$34,Dienstprüfer_akt_Stufe+2,FALSE)-HLOOKUP(C55,Gehaltstabelle_alt!$I$3:$R$34,D55+2,FALSE))*Anteil_Dienstprüfung,0)</f>
        <v>0</v>
      </c>
      <c r="J55">
        <f>IF(H55="","",Gehaltsrechner!$G$9)</f>
        <v>137.29</v>
      </c>
      <c r="K55" s="19" t="str">
        <f t="shared" si="4"/>
        <v/>
      </c>
      <c r="M55" s="19"/>
    </row>
    <row r="56" spans="1:13" x14ac:dyDescent="0.25">
      <c r="A56" t="str">
        <f t="shared" si="2"/>
        <v/>
      </c>
      <c r="B56" t="str">
        <f t="shared" si="0"/>
        <v/>
      </c>
      <c r="C56" t="str">
        <f t="shared" si="3"/>
        <v/>
      </c>
      <c r="D56" t="str">
        <f>IF(A56="","",IF(D55=MAX(Gehaltstabelle_alt!$H$5:$H$34),Alt_Gehalt!D55,IF(MOD(B56,2)=0,IF(ISNA(VLOOKUP(D55+1+2*Dienstprüfung_1Jahr,Gehaltstabelle_alt!$A$14:$A$24,1,FALSE)),MIN(D55+1+2*Dienstprüfung_1Jahr,MAX(Gehaltstabelle_alt!$H$5:$H$34)),IF(ISNA(VLOOKUP(D55+2+2*Dienstprüfung_1Jahr,Gehaltstabelle_alt!$A$14:$A$24,1,FALSE)),MIN(D55+2+2*Dienstprüfung_1Jahr,MAX(Gehaltstabelle_alt!$H$5:$H$34)),IF(ISNA(VLOOKUP(D55+3+2*Dienstprüfung_1Jahr,Gehaltstabelle_alt!$A$14:$A$24,1,FALSE)),MIN(D55+3+2*Dienstprüfung_1Jahr,MAX(Gehaltstabelle_alt!$H$5:$H$34)),D55))),IF(Dienstprüfung_1Jahr,IF(ISNA(VLOOKUP(D55+2,Gehaltstabelle_alt!$A$14:$A$24,1,FALSE)),MIN(D55+2,MAX(Gehaltstabelle_alt!$H$5:$H$34)),IF(ISNA(VLOOKUP(D55+3,Gehaltstabelle_alt!$A$14:$A$24,1,FALSE)),MIN(D55+3,MAX(Gehaltstabelle_alt!$H$5:$H$34)),IF(ISNA(VLOOKUP(D55+4,Gehaltstabelle_alt!$A$14:$A$24,1,FALSE)),MIN(D55+4,MAX(Gehaltstabelle_alt!$H$5:$H$34)),MAX(Gehaltstabelle_alt!$H$5:$H$34)))),D55))))</f>
        <v/>
      </c>
      <c r="E56" t="str">
        <f>IF(MONTH($E$6)=1,D56,IF(D57="",IF(A56="","",IF(D56=MAX(Gehaltstabelle_alt!$H$5:$H$34),Alt_Gehalt!D56,IF(MOD(B56+1,2)=0,IF(ISNA(VLOOKUP(D56+1+2*Dienstprüfung_1Jahr,Gehaltstabelle_alt!$A$14:$A$24,1,FALSE)),MIN(D56+1+2*Dienstprüfung_1Jahr,MAX(Gehaltstabelle_alt!$H$5:$H$34)),IF(ISNA(VLOOKUP(D56+2+2*Dienstprüfung_1Jahr,Gehaltstabelle_alt!$A$14:$A$24,1,FALSE)),MIN(D56+2+2*Dienstprüfung_1Jahr,MAX(Gehaltstabelle_alt!$H$5:$H$34)),IF(ISNA(VLOOKUP(D56+3+2*Dienstprüfung_1Jahr,Gehaltstabelle_alt!$A$14:$A$24,1,FALSE)),MIN(D56+3+2*Dienstprüfung_1Jahr,MAX(Gehaltstabelle_alt!$H$5:$H$34)),D56))),IF(Dienstprüfung_1Jahr,IF(ISNA(VLOOKUP(D56+2,Gehaltstabelle_alt!$A$14:$A$24,1,FALSE)),MIN(D56+2,MAX(Gehaltstabelle_alt!$H$5:$H$34)),IF(ISNA(VLOOKUP(D56+3,Gehaltstabelle_alt!$A$14:$A$24,1,FALSE)),MIN(D56+3,MAX(Gehaltstabelle_alt!$H$5:$H$34)),IF(ISNA(VLOOKUP(D56+4,Gehaltstabelle_alt!$A$14:$A$24,1,FALSE)),MIN(D56+4,MAX(Gehaltstabelle_alt!$H$5:$H$34)),MAX(Gehaltstabelle_alt!$H$5:$H$34)))),D56)))),D57))</f>
        <v/>
      </c>
      <c r="F56" t="str">
        <f>IF(D56="","",HLOOKUP(C56,Gehaltstabelle_alt!$I$3:$R$34,Alt_Gehalt!D56+2,FALSE))</f>
        <v/>
      </c>
      <c r="G56" t="str">
        <f>IF(E56="","",HLOOKUP(C56,Gehaltstabelle_alt!$I$3:$R$34,Alt_Gehalt!E56+2,FALSE))</f>
        <v/>
      </c>
      <c r="H56">
        <f>IF(F56="",0,IF(F56&lt;=Gehaltstabelle_alt!$B$2,Gehaltstabelle_alt!$E$2,IF(F56&lt;=Gehaltstabelle_alt!$B$3,Gehaltstabelle_alt!$E$3,IF(F56&lt;=Gehaltstabelle_alt!$B$4,Gehaltstabelle_alt!$E$4,IF(F56&lt;=Gehaltstabelle_alt!$B$5,Gehaltstabelle_alt!$E$5,IF(F56&lt;=Gehaltstabelle_alt!$B$6,Gehaltstabelle_alt!$E$6,Gehaltstabelle_alt!$E$7)))))+IF(F56="","",IF(AND(D56&gt;Gehaltstabelle_alt!$C$10,C56="a"),Gehaltstabelle_alt!$E$11,Gehaltstabelle_alt!$E$10))+Gehaltsrechner!$G$10)+IF(Dienstprüfung_akt,(HLOOKUP(C56,Gehaltstabelle_alt!$I$3:$R$34,Dienstprüfer_akt_Stufe+2,FALSE)-HLOOKUP(C56,Gehaltstabelle_alt!$I$3:$R$34,D56+2,FALSE))*Anteil_Dienstprüfung,0)</f>
        <v>0</v>
      </c>
      <c r="I56">
        <f>IF(G56="",0,IF(G56&lt;=Gehaltstabelle_alt!$B$2,Gehaltstabelle_alt!$E$2,IF(G56&lt;=Gehaltstabelle_alt!$B$3,Gehaltstabelle_alt!$E$3,IF(G56&lt;=Gehaltstabelle_alt!$B$4,Gehaltstabelle_alt!$E$4,IF(G56&lt;=Gehaltstabelle_alt!$B$5,Gehaltstabelle_alt!$E$5,IF(G56&lt;=Gehaltstabelle_alt!$B$6,Gehaltstabelle_alt!$E$6,Gehaltstabelle_alt!$E$7)))))+IF(G56="","",IF(AND(D56&gt;Gehaltstabelle_alt!$C$10,C56="a"),Gehaltstabelle_alt!$E$11,Gehaltstabelle_alt!$E$10))+Gehaltsrechner!$G$10)+IF(Dienstprüfung_akt,(HLOOKUP(C56,Gehaltstabelle_alt!$I$3:$R$34,Dienstprüfer_akt_Stufe+2,FALSE)-HLOOKUP(C56,Gehaltstabelle_alt!$I$3:$R$34,D56+2,FALSE))*Anteil_Dienstprüfung,0)</f>
        <v>0</v>
      </c>
      <c r="J56">
        <f>IF(H56="","",Gehaltsrechner!$G$9)</f>
        <v>137.29</v>
      </c>
      <c r="K56" s="19" t="str">
        <f t="shared" si="4"/>
        <v/>
      </c>
      <c r="M56" s="19"/>
    </row>
    <row r="57" spans="1:13" x14ac:dyDescent="0.25">
      <c r="A57" t="str">
        <f t="shared" si="2"/>
        <v/>
      </c>
      <c r="B57" t="str">
        <f t="shared" si="0"/>
        <v/>
      </c>
      <c r="C57" t="str">
        <f t="shared" si="3"/>
        <v/>
      </c>
      <c r="D57" t="str">
        <f>IF(A57="","",IF(D56=MAX(Gehaltstabelle_alt!$H$5:$H$34),Alt_Gehalt!D56,IF(MOD(B57,2)=0,IF(ISNA(VLOOKUP(D56+1+2*Dienstprüfung_1Jahr,Gehaltstabelle_alt!$A$14:$A$24,1,FALSE)),MIN(D56+1+2*Dienstprüfung_1Jahr,MAX(Gehaltstabelle_alt!$H$5:$H$34)),IF(ISNA(VLOOKUP(D56+2+2*Dienstprüfung_1Jahr,Gehaltstabelle_alt!$A$14:$A$24,1,FALSE)),MIN(D56+2+2*Dienstprüfung_1Jahr,MAX(Gehaltstabelle_alt!$H$5:$H$34)),IF(ISNA(VLOOKUP(D56+3+2*Dienstprüfung_1Jahr,Gehaltstabelle_alt!$A$14:$A$24,1,FALSE)),MIN(D56+3+2*Dienstprüfung_1Jahr,MAX(Gehaltstabelle_alt!$H$5:$H$34)),D56))),IF(Dienstprüfung_1Jahr,IF(ISNA(VLOOKUP(D56+2,Gehaltstabelle_alt!$A$14:$A$24,1,FALSE)),MIN(D56+2,MAX(Gehaltstabelle_alt!$H$5:$H$34)),IF(ISNA(VLOOKUP(D56+3,Gehaltstabelle_alt!$A$14:$A$24,1,FALSE)),MIN(D56+3,MAX(Gehaltstabelle_alt!$H$5:$H$34)),IF(ISNA(VLOOKUP(D56+4,Gehaltstabelle_alt!$A$14:$A$24,1,FALSE)),MIN(D56+4,MAX(Gehaltstabelle_alt!$H$5:$H$34)),MAX(Gehaltstabelle_alt!$H$5:$H$34)))),D56))))</f>
        <v/>
      </c>
      <c r="E57" t="str">
        <f>IF(MONTH($E$6)=1,D57,IF(D58="",IF(A57="","",IF(D57=MAX(Gehaltstabelle_alt!$H$5:$H$34),Alt_Gehalt!D57,IF(MOD(B57+1,2)=0,IF(ISNA(VLOOKUP(D57+1+2*Dienstprüfung_1Jahr,Gehaltstabelle_alt!$A$14:$A$24,1,FALSE)),MIN(D57+1+2*Dienstprüfung_1Jahr,MAX(Gehaltstabelle_alt!$H$5:$H$34)),IF(ISNA(VLOOKUP(D57+2+2*Dienstprüfung_1Jahr,Gehaltstabelle_alt!$A$14:$A$24,1,FALSE)),MIN(D57+2+2*Dienstprüfung_1Jahr,MAX(Gehaltstabelle_alt!$H$5:$H$34)),IF(ISNA(VLOOKUP(D57+3+2*Dienstprüfung_1Jahr,Gehaltstabelle_alt!$A$14:$A$24,1,FALSE)),MIN(D57+3+2*Dienstprüfung_1Jahr,MAX(Gehaltstabelle_alt!$H$5:$H$34)),D57))),IF(Dienstprüfung_1Jahr,IF(ISNA(VLOOKUP(D57+2,Gehaltstabelle_alt!$A$14:$A$24,1,FALSE)),MIN(D57+2,MAX(Gehaltstabelle_alt!$H$5:$H$34)),IF(ISNA(VLOOKUP(D57+3,Gehaltstabelle_alt!$A$14:$A$24,1,FALSE)),MIN(D57+3,MAX(Gehaltstabelle_alt!$H$5:$H$34)),IF(ISNA(VLOOKUP(D57+4,Gehaltstabelle_alt!$A$14:$A$24,1,FALSE)),MIN(D57+4,MAX(Gehaltstabelle_alt!$H$5:$H$34)),MAX(Gehaltstabelle_alt!$H$5:$H$34)))),D57)))),D58))</f>
        <v/>
      </c>
      <c r="F57" t="str">
        <f>IF(D57="","",HLOOKUP(C57,Gehaltstabelle_alt!$I$3:$R$34,Alt_Gehalt!D57+2,FALSE))</f>
        <v/>
      </c>
      <c r="G57" t="str">
        <f>IF(E57="","",HLOOKUP(C57,Gehaltstabelle_alt!$I$3:$R$34,Alt_Gehalt!E57+2,FALSE))</f>
        <v/>
      </c>
      <c r="H57">
        <f>IF(F57="",0,IF(F57&lt;=Gehaltstabelle_alt!$B$2,Gehaltstabelle_alt!$E$2,IF(F57&lt;=Gehaltstabelle_alt!$B$3,Gehaltstabelle_alt!$E$3,IF(F57&lt;=Gehaltstabelle_alt!$B$4,Gehaltstabelle_alt!$E$4,IF(F57&lt;=Gehaltstabelle_alt!$B$5,Gehaltstabelle_alt!$E$5,IF(F57&lt;=Gehaltstabelle_alt!$B$6,Gehaltstabelle_alt!$E$6,Gehaltstabelle_alt!$E$7)))))+IF(F57="","",IF(AND(D57&gt;Gehaltstabelle_alt!$C$10,C57="a"),Gehaltstabelle_alt!$E$11,Gehaltstabelle_alt!$E$10))+Gehaltsrechner!$G$10)+IF(Dienstprüfung_akt,(HLOOKUP(C57,Gehaltstabelle_alt!$I$3:$R$34,Dienstprüfer_akt_Stufe+2,FALSE)-HLOOKUP(C57,Gehaltstabelle_alt!$I$3:$R$34,D57+2,FALSE))*Anteil_Dienstprüfung,0)</f>
        <v>0</v>
      </c>
      <c r="I57">
        <f>IF(G57="",0,IF(G57&lt;=Gehaltstabelle_alt!$B$2,Gehaltstabelle_alt!$E$2,IF(G57&lt;=Gehaltstabelle_alt!$B$3,Gehaltstabelle_alt!$E$3,IF(G57&lt;=Gehaltstabelle_alt!$B$4,Gehaltstabelle_alt!$E$4,IF(G57&lt;=Gehaltstabelle_alt!$B$5,Gehaltstabelle_alt!$E$5,IF(G57&lt;=Gehaltstabelle_alt!$B$6,Gehaltstabelle_alt!$E$6,Gehaltstabelle_alt!$E$7)))))+IF(G57="","",IF(AND(D57&gt;Gehaltstabelle_alt!$C$10,C57="a"),Gehaltstabelle_alt!$E$11,Gehaltstabelle_alt!$E$10))+Gehaltsrechner!$G$10)+IF(Dienstprüfung_akt,(HLOOKUP(C57,Gehaltstabelle_alt!$I$3:$R$34,Dienstprüfer_akt_Stufe+2,FALSE)-HLOOKUP(C57,Gehaltstabelle_alt!$I$3:$R$34,D57+2,FALSE))*Anteil_Dienstprüfung,0)</f>
        <v>0</v>
      </c>
      <c r="J57">
        <f>IF(H57="","",Gehaltsrechner!$G$9)</f>
        <v>137.29</v>
      </c>
      <c r="K57" s="19" t="str">
        <f t="shared" si="4"/>
        <v/>
      </c>
      <c r="M57" s="19"/>
    </row>
    <row r="58" spans="1:13" x14ac:dyDescent="0.25">
      <c r="A58" t="str">
        <f t="shared" si="2"/>
        <v/>
      </c>
      <c r="B58" t="str">
        <f t="shared" si="0"/>
        <v/>
      </c>
      <c r="C58" t="str">
        <f t="shared" si="3"/>
        <v/>
      </c>
      <c r="D58" t="str">
        <f>IF(A58="","",IF(D57=MAX(Gehaltstabelle_alt!$H$5:$H$34),Alt_Gehalt!D57,IF(MOD(B58,2)=0,IF(ISNA(VLOOKUP(D57+1+2*Dienstprüfung_1Jahr,Gehaltstabelle_alt!$A$14:$A$24,1,FALSE)),MIN(D57+1+2*Dienstprüfung_1Jahr,MAX(Gehaltstabelle_alt!$H$5:$H$34)),IF(ISNA(VLOOKUP(D57+2+2*Dienstprüfung_1Jahr,Gehaltstabelle_alt!$A$14:$A$24,1,FALSE)),MIN(D57+2+2*Dienstprüfung_1Jahr,MAX(Gehaltstabelle_alt!$H$5:$H$34)),IF(ISNA(VLOOKUP(D57+3+2*Dienstprüfung_1Jahr,Gehaltstabelle_alt!$A$14:$A$24,1,FALSE)),MIN(D57+3+2*Dienstprüfung_1Jahr,MAX(Gehaltstabelle_alt!$H$5:$H$34)),D57))),IF(Dienstprüfung_1Jahr,IF(ISNA(VLOOKUP(D57+2,Gehaltstabelle_alt!$A$14:$A$24,1,FALSE)),MIN(D57+2,MAX(Gehaltstabelle_alt!$H$5:$H$34)),IF(ISNA(VLOOKUP(D57+3,Gehaltstabelle_alt!$A$14:$A$24,1,FALSE)),MIN(D57+3,MAX(Gehaltstabelle_alt!$H$5:$H$34)),IF(ISNA(VLOOKUP(D57+4,Gehaltstabelle_alt!$A$14:$A$24,1,FALSE)),MIN(D57+4,MAX(Gehaltstabelle_alt!$H$5:$H$34)),MAX(Gehaltstabelle_alt!$H$5:$H$34)))),D57))))</f>
        <v/>
      </c>
      <c r="E58" t="str">
        <f>IF(MONTH($E$6)=1,D58,IF(D59="",IF(A58="","",IF(D58=MAX(Gehaltstabelle_alt!$H$5:$H$34),Alt_Gehalt!D58,IF(MOD(B58+1,2)=0,IF(ISNA(VLOOKUP(D58+1+2*Dienstprüfung_1Jahr,Gehaltstabelle_alt!$A$14:$A$24,1,FALSE)),MIN(D58+1+2*Dienstprüfung_1Jahr,MAX(Gehaltstabelle_alt!$H$5:$H$34)),IF(ISNA(VLOOKUP(D58+2+2*Dienstprüfung_1Jahr,Gehaltstabelle_alt!$A$14:$A$24,1,FALSE)),MIN(D58+2+2*Dienstprüfung_1Jahr,MAX(Gehaltstabelle_alt!$H$5:$H$34)),IF(ISNA(VLOOKUP(D58+3+2*Dienstprüfung_1Jahr,Gehaltstabelle_alt!$A$14:$A$24,1,FALSE)),MIN(D58+3+2*Dienstprüfung_1Jahr,MAX(Gehaltstabelle_alt!$H$5:$H$34)),D58))),IF(Dienstprüfung_1Jahr,IF(ISNA(VLOOKUP(D58+2,Gehaltstabelle_alt!$A$14:$A$24,1,FALSE)),MIN(D58+2,MAX(Gehaltstabelle_alt!$H$5:$H$34)),IF(ISNA(VLOOKUP(D58+3,Gehaltstabelle_alt!$A$14:$A$24,1,FALSE)),MIN(D58+3,MAX(Gehaltstabelle_alt!$H$5:$H$34)),IF(ISNA(VLOOKUP(D58+4,Gehaltstabelle_alt!$A$14:$A$24,1,FALSE)),MIN(D58+4,MAX(Gehaltstabelle_alt!$H$5:$H$34)),MAX(Gehaltstabelle_alt!$H$5:$H$34)))),D58)))),D59))</f>
        <v/>
      </c>
      <c r="F58" t="str">
        <f>IF(D58="","",HLOOKUP(C58,Gehaltstabelle_alt!$I$3:$R$34,Alt_Gehalt!D58+2,FALSE))</f>
        <v/>
      </c>
      <c r="G58" t="str">
        <f>IF(E58="","",HLOOKUP(C58,Gehaltstabelle_alt!$I$3:$R$34,Alt_Gehalt!E58+2,FALSE))</f>
        <v/>
      </c>
      <c r="H58">
        <f>IF(F58="",0,IF(F58&lt;=Gehaltstabelle_alt!$B$2,Gehaltstabelle_alt!$E$2,IF(F58&lt;=Gehaltstabelle_alt!$B$3,Gehaltstabelle_alt!$E$3,IF(F58&lt;=Gehaltstabelle_alt!$B$4,Gehaltstabelle_alt!$E$4,IF(F58&lt;=Gehaltstabelle_alt!$B$5,Gehaltstabelle_alt!$E$5,IF(F58&lt;=Gehaltstabelle_alt!$B$6,Gehaltstabelle_alt!$E$6,Gehaltstabelle_alt!$E$7)))))+IF(F58="","",IF(AND(D58&gt;Gehaltstabelle_alt!$C$10,C58="a"),Gehaltstabelle_alt!$E$11,Gehaltstabelle_alt!$E$10))+Gehaltsrechner!$G$10)+IF(Dienstprüfung_akt,(HLOOKUP(C58,Gehaltstabelle_alt!$I$3:$R$34,Dienstprüfer_akt_Stufe+2,FALSE)-HLOOKUP(C58,Gehaltstabelle_alt!$I$3:$R$34,D58+2,FALSE))*Anteil_Dienstprüfung,0)</f>
        <v>0</v>
      </c>
      <c r="I58">
        <f>IF(G58="",0,IF(G58&lt;=Gehaltstabelle_alt!$B$2,Gehaltstabelle_alt!$E$2,IF(G58&lt;=Gehaltstabelle_alt!$B$3,Gehaltstabelle_alt!$E$3,IF(G58&lt;=Gehaltstabelle_alt!$B$4,Gehaltstabelle_alt!$E$4,IF(G58&lt;=Gehaltstabelle_alt!$B$5,Gehaltstabelle_alt!$E$5,IF(G58&lt;=Gehaltstabelle_alt!$B$6,Gehaltstabelle_alt!$E$6,Gehaltstabelle_alt!$E$7)))))+IF(G58="","",IF(AND(D58&gt;Gehaltstabelle_alt!$C$10,C58="a"),Gehaltstabelle_alt!$E$11,Gehaltstabelle_alt!$E$10))+Gehaltsrechner!$G$10)+IF(Dienstprüfung_akt,(HLOOKUP(C58,Gehaltstabelle_alt!$I$3:$R$34,Dienstprüfer_akt_Stufe+2,FALSE)-HLOOKUP(C58,Gehaltstabelle_alt!$I$3:$R$34,D58+2,FALSE))*Anteil_Dienstprüfung,0)</f>
        <v>0</v>
      </c>
      <c r="J58">
        <f>IF(H58="","",Gehaltsrechner!$G$9)</f>
        <v>137.29</v>
      </c>
      <c r="K58" s="19" t="str">
        <f t="shared" si="4"/>
        <v/>
      </c>
      <c r="M58" s="19"/>
    </row>
    <row r="59" spans="1:13" x14ac:dyDescent="0.25">
      <c r="A59" t="str">
        <f t="shared" si="2"/>
        <v/>
      </c>
      <c r="B59" t="str">
        <f t="shared" si="0"/>
        <v/>
      </c>
      <c r="C59" t="str">
        <f t="shared" si="3"/>
        <v/>
      </c>
      <c r="D59" t="str">
        <f>IF(A59="","",IF(D58=MAX(Gehaltstabelle_alt!$H$5:$H$34),Alt_Gehalt!D58,IF(MOD(B59,2)=0,IF(ISNA(VLOOKUP(D58+1+2*Dienstprüfung_1Jahr,Gehaltstabelle_alt!$A$14:$A$24,1,FALSE)),MIN(D58+1+2*Dienstprüfung_1Jahr,MAX(Gehaltstabelle_alt!$H$5:$H$34)),IF(ISNA(VLOOKUP(D58+2+2*Dienstprüfung_1Jahr,Gehaltstabelle_alt!$A$14:$A$24,1,FALSE)),MIN(D58+2+2*Dienstprüfung_1Jahr,MAX(Gehaltstabelle_alt!$H$5:$H$34)),IF(ISNA(VLOOKUP(D58+3+2*Dienstprüfung_1Jahr,Gehaltstabelle_alt!$A$14:$A$24,1,FALSE)),MIN(D58+3+2*Dienstprüfung_1Jahr,MAX(Gehaltstabelle_alt!$H$5:$H$34)),D58))),IF(Dienstprüfung_1Jahr,IF(ISNA(VLOOKUP(D58+2,Gehaltstabelle_alt!$A$14:$A$24,1,FALSE)),MIN(D58+2,MAX(Gehaltstabelle_alt!$H$5:$H$34)),IF(ISNA(VLOOKUP(D58+3,Gehaltstabelle_alt!$A$14:$A$24,1,FALSE)),MIN(D58+3,MAX(Gehaltstabelle_alt!$H$5:$H$34)),IF(ISNA(VLOOKUP(D58+4,Gehaltstabelle_alt!$A$14:$A$24,1,FALSE)),MIN(D58+4,MAX(Gehaltstabelle_alt!$H$5:$H$34)),MAX(Gehaltstabelle_alt!$H$5:$H$34)))),D58))))</f>
        <v/>
      </c>
      <c r="E59" t="str">
        <f>IF(MONTH($E$6)=1,D59,IF(D60="",IF(A59="","",IF(D59=MAX(Gehaltstabelle_alt!$H$5:$H$34),Alt_Gehalt!D59,IF(MOD(B59+1,2)=0,IF(ISNA(VLOOKUP(D59+1+2*Dienstprüfung_1Jahr,Gehaltstabelle_alt!$A$14:$A$24,1,FALSE)),MIN(D59+1+2*Dienstprüfung_1Jahr,MAX(Gehaltstabelle_alt!$H$5:$H$34)),IF(ISNA(VLOOKUP(D59+2+2*Dienstprüfung_1Jahr,Gehaltstabelle_alt!$A$14:$A$24,1,FALSE)),MIN(D59+2+2*Dienstprüfung_1Jahr,MAX(Gehaltstabelle_alt!$H$5:$H$34)),IF(ISNA(VLOOKUP(D59+3+2*Dienstprüfung_1Jahr,Gehaltstabelle_alt!$A$14:$A$24,1,FALSE)),MIN(D59+3+2*Dienstprüfung_1Jahr,MAX(Gehaltstabelle_alt!$H$5:$H$34)),D59))),IF(Dienstprüfung_1Jahr,IF(ISNA(VLOOKUP(D59+2,Gehaltstabelle_alt!$A$14:$A$24,1,FALSE)),MIN(D59+2,MAX(Gehaltstabelle_alt!$H$5:$H$34)),IF(ISNA(VLOOKUP(D59+3,Gehaltstabelle_alt!$A$14:$A$24,1,FALSE)),MIN(D59+3,MAX(Gehaltstabelle_alt!$H$5:$H$34)),IF(ISNA(VLOOKUP(D59+4,Gehaltstabelle_alt!$A$14:$A$24,1,FALSE)),MIN(D59+4,MAX(Gehaltstabelle_alt!$H$5:$H$34)),MAX(Gehaltstabelle_alt!$H$5:$H$34)))),D59)))),D60))</f>
        <v/>
      </c>
      <c r="F59" t="str">
        <f>IF(D59="","",HLOOKUP(C59,Gehaltstabelle_alt!$I$3:$R$34,Alt_Gehalt!D59+2,FALSE))</f>
        <v/>
      </c>
      <c r="G59" t="str">
        <f>IF(E59="","",HLOOKUP(C59,Gehaltstabelle_alt!$I$3:$R$34,Alt_Gehalt!E59+2,FALSE))</f>
        <v/>
      </c>
      <c r="H59">
        <f>IF(F59="",0,IF(F59&lt;=Gehaltstabelle_alt!$B$2,Gehaltstabelle_alt!$E$2,IF(F59&lt;=Gehaltstabelle_alt!$B$3,Gehaltstabelle_alt!$E$3,IF(F59&lt;=Gehaltstabelle_alt!$B$4,Gehaltstabelle_alt!$E$4,IF(F59&lt;=Gehaltstabelle_alt!$B$5,Gehaltstabelle_alt!$E$5,IF(F59&lt;=Gehaltstabelle_alt!$B$6,Gehaltstabelle_alt!$E$6,Gehaltstabelle_alt!$E$7)))))+IF(F59="","",IF(AND(D59&gt;Gehaltstabelle_alt!$C$10,C59="a"),Gehaltstabelle_alt!$E$11,Gehaltstabelle_alt!$E$10))+Gehaltsrechner!$G$10)+IF(Dienstprüfung_akt,(HLOOKUP(C59,Gehaltstabelle_alt!$I$3:$R$34,Dienstprüfer_akt_Stufe+2,FALSE)-HLOOKUP(C59,Gehaltstabelle_alt!$I$3:$R$34,D59+2,FALSE))*Anteil_Dienstprüfung,0)</f>
        <v>0</v>
      </c>
      <c r="I59">
        <f>IF(G59="",0,IF(G59&lt;=Gehaltstabelle_alt!$B$2,Gehaltstabelle_alt!$E$2,IF(G59&lt;=Gehaltstabelle_alt!$B$3,Gehaltstabelle_alt!$E$3,IF(G59&lt;=Gehaltstabelle_alt!$B$4,Gehaltstabelle_alt!$E$4,IF(G59&lt;=Gehaltstabelle_alt!$B$5,Gehaltstabelle_alt!$E$5,IF(G59&lt;=Gehaltstabelle_alt!$B$6,Gehaltstabelle_alt!$E$6,Gehaltstabelle_alt!$E$7)))))+IF(G59="","",IF(AND(D59&gt;Gehaltstabelle_alt!$C$10,C59="a"),Gehaltstabelle_alt!$E$11,Gehaltstabelle_alt!$E$10))+Gehaltsrechner!$G$10)+IF(Dienstprüfung_akt,(HLOOKUP(C59,Gehaltstabelle_alt!$I$3:$R$34,Dienstprüfer_akt_Stufe+2,FALSE)-HLOOKUP(C59,Gehaltstabelle_alt!$I$3:$R$34,D59+2,FALSE))*Anteil_Dienstprüfung,0)</f>
        <v>0</v>
      </c>
      <c r="J59">
        <f>IF(H59="","",Gehaltsrechner!$G$9)</f>
        <v>137.29</v>
      </c>
      <c r="K59" s="19" t="str">
        <f t="shared" si="4"/>
        <v/>
      </c>
      <c r="M59" s="19"/>
    </row>
    <row r="60" spans="1:13" x14ac:dyDescent="0.25">
      <c r="A60" t="str">
        <f t="shared" si="2"/>
        <v/>
      </c>
      <c r="B60" t="str">
        <f t="shared" si="0"/>
        <v/>
      </c>
      <c r="C60" t="str">
        <f t="shared" si="3"/>
        <v/>
      </c>
      <c r="D60" t="str">
        <f>IF(A60="","",IF(D59=MAX(Gehaltstabelle_alt!$H$5:$H$34),Alt_Gehalt!D59,IF(MOD(B60,2)=0,IF(ISNA(VLOOKUP(D59+1+2*Dienstprüfung_1Jahr,Gehaltstabelle_alt!$A$14:$A$24,1,FALSE)),MIN(D59+1+2*Dienstprüfung_1Jahr,MAX(Gehaltstabelle_alt!$H$5:$H$34)),IF(ISNA(VLOOKUP(D59+2+2*Dienstprüfung_1Jahr,Gehaltstabelle_alt!$A$14:$A$24,1,FALSE)),MIN(D59+2+2*Dienstprüfung_1Jahr,MAX(Gehaltstabelle_alt!$H$5:$H$34)),IF(ISNA(VLOOKUP(D59+3+2*Dienstprüfung_1Jahr,Gehaltstabelle_alt!$A$14:$A$24,1,FALSE)),MIN(D59+3+2*Dienstprüfung_1Jahr,MAX(Gehaltstabelle_alt!$H$5:$H$34)),D59))),IF(Dienstprüfung_1Jahr,IF(ISNA(VLOOKUP(D59+2,Gehaltstabelle_alt!$A$14:$A$24,1,FALSE)),MIN(D59+2,MAX(Gehaltstabelle_alt!$H$5:$H$34)),IF(ISNA(VLOOKUP(D59+3,Gehaltstabelle_alt!$A$14:$A$24,1,FALSE)),MIN(D59+3,MAX(Gehaltstabelle_alt!$H$5:$H$34)),IF(ISNA(VLOOKUP(D59+4,Gehaltstabelle_alt!$A$14:$A$24,1,FALSE)),MIN(D59+4,MAX(Gehaltstabelle_alt!$H$5:$H$34)),MAX(Gehaltstabelle_alt!$H$5:$H$34)))),D59))))</f>
        <v/>
      </c>
      <c r="E60" t="str">
        <f>IF(MONTH($E$6)=1,D60,IF(D61="",IF(A60="","",IF(D60=MAX(Gehaltstabelle_alt!$H$5:$H$34),Alt_Gehalt!D60,IF(MOD(B60+1,2)=0,IF(ISNA(VLOOKUP(D60+1+2*Dienstprüfung_1Jahr,Gehaltstabelle_alt!$A$14:$A$24,1,FALSE)),MIN(D60+1+2*Dienstprüfung_1Jahr,MAX(Gehaltstabelle_alt!$H$5:$H$34)),IF(ISNA(VLOOKUP(D60+2+2*Dienstprüfung_1Jahr,Gehaltstabelle_alt!$A$14:$A$24,1,FALSE)),MIN(D60+2+2*Dienstprüfung_1Jahr,MAX(Gehaltstabelle_alt!$H$5:$H$34)),IF(ISNA(VLOOKUP(D60+3+2*Dienstprüfung_1Jahr,Gehaltstabelle_alt!$A$14:$A$24,1,FALSE)),MIN(D60+3+2*Dienstprüfung_1Jahr,MAX(Gehaltstabelle_alt!$H$5:$H$34)),D60))),IF(Dienstprüfung_1Jahr,IF(ISNA(VLOOKUP(D60+2,Gehaltstabelle_alt!$A$14:$A$24,1,FALSE)),MIN(D60+2,MAX(Gehaltstabelle_alt!$H$5:$H$34)),IF(ISNA(VLOOKUP(D60+3,Gehaltstabelle_alt!$A$14:$A$24,1,FALSE)),MIN(D60+3,MAX(Gehaltstabelle_alt!$H$5:$H$34)),IF(ISNA(VLOOKUP(D60+4,Gehaltstabelle_alt!$A$14:$A$24,1,FALSE)),MIN(D60+4,MAX(Gehaltstabelle_alt!$H$5:$H$34)),MAX(Gehaltstabelle_alt!$H$5:$H$34)))),D60)))),D61))</f>
        <v/>
      </c>
      <c r="F60" t="str">
        <f>IF(D60="","",HLOOKUP(C60,Gehaltstabelle_alt!$I$3:$R$34,Alt_Gehalt!D60+2,FALSE))</f>
        <v/>
      </c>
      <c r="G60" t="str">
        <f>IF(E60="","",HLOOKUP(C60,Gehaltstabelle_alt!$I$3:$R$34,Alt_Gehalt!E60+2,FALSE))</f>
        <v/>
      </c>
      <c r="H60">
        <f>IF(F60="",0,IF(F60&lt;=Gehaltstabelle_alt!$B$2,Gehaltstabelle_alt!$E$2,IF(F60&lt;=Gehaltstabelle_alt!$B$3,Gehaltstabelle_alt!$E$3,IF(F60&lt;=Gehaltstabelle_alt!$B$4,Gehaltstabelle_alt!$E$4,IF(F60&lt;=Gehaltstabelle_alt!$B$5,Gehaltstabelle_alt!$E$5,IF(F60&lt;=Gehaltstabelle_alt!$B$6,Gehaltstabelle_alt!$E$6,Gehaltstabelle_alt!$E$7)))))+IF(F60="","",IF(AND(D60&gt;Gehaltstabelle_alt!$C$10,C60="a"),Gehaltstabelle_alt!$E$11,Gehaltstabelle_alt!$E$10))+Gehaltsrechner!$G$10)+IF(Dienstprüfung_akt,(HLOOKUP(C60,Gehaltstabelle_alt!$I$3:$R$34,Dienstprüfer_akt_Stufe+2,FALSE)-HLOOKUP(C60,Gehaltstabelle_alt!$I$3:$R$34,D60+2,FALSE))*Anteil_Dienstprüfung,0)</f>
        <v>0</v>
      </c>
      <c r="I60">
        <f>IF(G60="",0,IF(G60&lt;=Gehaltstabelle_alt!$B$2,Gehaltstabelle_alt!$E$2,IF(G60&lt;=Gehaltstabelle_alt!$B$3,Gehaltstabelle_alt!$E$3,IF(G60&lt;=Gehaltstabelle_alt!$B$4,Gehaltstabelle_alt!$E$4,IF(G60&lt;=Gehaltstabelle_alt!$B$5,Gehaltstabelle_alt!$E$5,IF(G60&lt;=Gehaltstabelle_alt!$B$6,Gehaltstabelle_alt!$E$6,Gehaltstabelle_alt!$E$7)))))+IF(G60="","",IF(AND(D60&gt;Gehaltstabelle_alt!$C$10,C60="a"),Gehaltstabelle_alt!$E$11,Gehaltstabelle_alt!$E$10))+Gehaltsrechner!$G$10)+IF(Dienstprüfung_akt,(HLOOKUP(C60,Gehaltstabelle_alt!$I$3:$R$34,Dienstprüfer_akt_Stufe+2,FALSE)-HLOOKUP(C60,Gehaltstabelle_alt!$I$3:$R$34,D60+2,FALSE))*Anteil_Dienstprüfung,0)</f>
        <v>0</v>
      </c>
      <c r="J60">
        <f>IF(H60="","",Gehaltsrechner!$G$9)</f>
        <v>137.29</v>
      </c>
      <c r="K60" s="19" t="str">
        <f t="shared" si="4"/>
        <v/>
      </c>
      <c r="M60" s="19"/>
    </row>
    <row r="61" spans="1:13" x14ac:dyDescent="0.25">
      <c r="A61" t="str">
        <f t="shared" si="2"/>
        <v/>
      </c>
      <c r="B61" t="str">
        <f t="shared" si="0"/>
        <v/>
      </c>
      <c r="C61" t="str">
        <f t="shared" si="3"/>
        <v/>
      </c>
      <c r="D61" t="str">
        <f>IF(A61="","",IF(D60=MAX(Gehaltstabelle_alt!$H$5:$H$34),Alt_Gehalt!D60,IF(MOD(B61,2)=0,IF(ISNA(VLOOKUP(D60+1+2*Dienstprüfung_1Jahr,Gehaltstabelle_alt!$A$14:$A$24,1,FALSE)),MIN(D60+1+2*Dienstprüfung_1Jahr,MAX(Gehaltstabelle_alt!$H$5:$H$34)),IF(ISNA(VLOOKUP(D60+2+2*Dienstprüfung_1Jahr,Gehaltstabelle_alt!$A$14:$A$24,1,FALSE)),MIN(D60+2+2*Dienstprüfung_1Jahr,MAX(Gehaltstabelle_alt!$H$5:$H$34)),IF(ISNA(VLOOKUP(D60+3+2*Dienstprüfung_1Jahr,Gehaltstabelle_alt!$A$14:$A$24,1,FALSE)),MIN(D60+3+2*Dienstprüfung_1Jahr,MAX(Gehaltstabelle_alt!$H$5:$H$34)),D60))),IF(Dienstprüfung_1Jahr,IF(ISNA(VLOOKUP(D60+2,Gehaltstabelle_alt!$A$14:$A$24,1,FALSE)),MIN(D60+2,MAX(Gehaltstabelle_alt!$H$5:$H$34)),IF(ISNA(VLOOKUP(D60+3,Gehaltstabelle_alt!$A$14:$A$24,1,FALSE)),MIN(D60+3,MAX(Gehaltstabelle_alt!$H$5:$H$34)),IF(ISNA(VLOOKUP(D60+4,Gehaltstabelle_alt!$A$14:$A$24,1,FALSE)),MIN(D60+4,MAX(Gehaltstabelle_alt!$H$5:$H$34)),MAX(Gehaltstabelle_alt!$H$5:$H$34)))),D60))))</f>
        <v/>
      </c>
      <c r="E61" t="str">
        <f>IF(MONTH($E$6)=1,D61,IF(D62="",IF(A61="","",IF(D61=MAX(Gehaltstabelle_alt!$H$5:$H$34),Alt_Gehalt!D61,IF(MOD(B61+1,2)=0,IF(ISNA(VLOOKUP(D61+1+2*Dienstprüfung_1Jahr,Gehaltstabelle_alt!$A$14:$A$24,1,FALSE)),MIN(D61+1+2*Dienstprüfung_1Jahr,MAX(Gehaltstabelle_alt!$H$5:$H$34)),IF(ISNA(VLOOKUP(D61+2+2*Dienstprüfung_1Jahr,Gehaltstabelle_alt!$A$14:$A$24,1,FALSE)),MIN(D61+2+2*Dienstprüfung_1Jahr,MAX(Gehaltstabelle_alt!$H$5:$H$34)),IF(ISNA(VLOOKUP(D61+3+2*Dienstprüfung_1Jahr,Gehaltstabelle_alt!$A$14:$A$24,1,FALSE)),MIN(D61+3+2*Dienstprüfung_1Jahr,MAX(Gehaltstabelle_alt!$H$5:$H$34)),D61))),IF(Dienstprüfung_1Jahr,IF(ISNA(VLOOKUP(D61+2,Gehaltstabelle_alt!$A$14:$A$24,1,FALSE)),MIN(D61+2,MAX(Gehaltstabelle_alt!$H$5:$H$34)),IF(ISNA(VLOOKUP(D61+3,Gehaltstabelle_alt!$A$14:$A$24,1,FALSE)),MIN(D61+3,MAX(Gehaltstabelle_alt!$H$5:$H$34)),IF(ISNA(VLOOKUP(D61+4,Gehaltstabelle_alt!$A$14:$A$24,1,FALSE)),MIN(D61+4,MAX(Gehaltstabelle_alt!$H$5:$H$34)),MAX(Gehaltstabelle_alt!$H$5:$H$34)))),D61)))),D62))</f>
        <v/>
      </c>
      <c r="F61" t="str">
        <f>IF(D61="","",HLOOKUP(C61,Gehaltstabelle_alt!$I$3:$R$34,Alt_Gehalt!D61+2,FALSE))</f>
        <v/>
      </c>
      <c r="G61" t="str">
        <f>IF(E61="","",HLOOKUP(C61,Gehaltstabelle_alt!$I$3:$R$34,Alt_Gehalt!E61+2,FALSE))</f>
        <v/>
      </c>
      <c r="H61">
        <f>IF(F61="",0,IF(F61&lt;=Gehaltstabelle_alt!$B$2,Gehaltstabelle_alt!$E$2,IF(F61&lt;=Gehaltstabelle_alt!$B$3,Gehaltstabelle_alt!$E$3,IF(F61&lt;=Gehaltstabelle_alt!$B$4,Gehaltstabelle_alt!$E$4,IF(F61&lt;=Gehaltstabelle_alt!$B$5,Gehaltstabelle_alt!$E$5,IF(F61&lt;=Gehaltstabelle_alt!$B$6,Gehaltstabelle_alt!$E$6,Gehaltstabelle_alt!$E$7)))))+IF(F61="","",IF(AND(D61&gt;Gehaltstabelle_alt!$C$10,C61="a"),Gehaltstabelle_alt!$E$11,Gehaltstabelle_alt!$E$10))+Gehaltsrechner!$G$10)+IF(Dienstprüfung_akt,(HLOOKUP(C61,Gehaltstabelle_alt!$I$3:$R$34,Dienstprüfer_akt_Stufe+2,FALSE)-HLOOKUP(C61,Gehaltstabelle_alt!$I$3:$R$34,D61+2,FALSE))*Anteil_Dienstprüfung,0)</f>
        <v>0</v>
      </c>
      <c r="I61">
        <f>IF(G61="",0,IF(G61&lt;=Gehaltstabelle_alt!$B$2,Gehaltstabelle_alt!$E$2,IF(G61&lt;=Gehaltstabelle_alt!$B$3,Gehaltstabelle_alt!$E$3,IF(G61&lt;=Gehaltstabelle_alt!$B$4,Gehaltstabelle_alt!$E$4,IF(G61&lt;=Gehaltstabelle_alt!$B$5,Gehaltstabelle_alt!$E$5,IF(G61&lt;=Gehaltstabelle_alt!$B$6,Gehaltstabelle_alt!$E$6,Gehaltstabelle_alt!$E$7)))))+IF(G61="","",IF(AND(D61&gt;Gehaltstabelle_alt!$C$10,C61="a"),Gehaltstabelle_alt!$E$11,Gehaltstabelle_alt!$E$10))+Gehaltsrechner!$G$10)+IF(Dienstprüfung_akt,(HLOOKUP(C61,Gehaltstabelle_alt!$I$3:$R$34,Dienstprüfer_akt_Stufe+2,FALSE)-HLOOKUP(C61,Gehaltstabelle_alt!$I$3:$R$34,D61+2,FALSE))*Anteil_Dienstprüfung,0)</f>
        <v>0</v>
      </c>
      <c r="J61">
        <f>IF(H61="","",Gehaltsrechner!$G$9)</f>
        <v>137.29</v>
      </c>
      <c r="K61" s="19" t="str">
        <f t="shared" si="4"/>
        <v/>
      </c>
      <c r="M61" s="19"/>
    </row>
    <row r="62" spans="1:13" x14ac:dyDescent="0.25">
      <c r="A62" t="str">
        <f t="shared" si="2"/>
        <v/>
      </c>
      <c r="B62" t="str">
        <f t="shared" si="0"/>
        <v/>
      </c>
      <c r="C62" t="str">
        <f t="shared" si="3"/>
        <v/>
      </c>
      <c r="D62" t="str">
        <f>IF(A62="","",IF(D61=MAX(Gehaltstabelle_alt!$H$5:$H$34),Alt_Gehalt!D61,IF(MOD(B62,2)=0,IF(ISNA(VLOOKUP(D61+1+2*Dienstprüfung_1Jahr,Gehaltstabelle_alt!$A$14:$A$24,1,FALSE)),MIN(D61+1+2*Dienstprüfung_1Jahr,MAX(Gehaltstabelle_alt!$H$5:$H$34)),IF(ISNA(VLOOKUP(D61+2+2*Dienstprüfung_1Jahr,Gehaltstabelle_alt!$A$14:$A$24,1,FALSE)),MIN(D61+2+2*Dienstprüfung_1Jahr,MAX(Gehaltstabelle_alt!$H$5:$H$34)),IF(ISNA(VLOOKUP(D61+3+2*Dienstprüfung_1Jahr,Gehaltstabelle_alt!$A$14:$A$24,1,FALSE)),MIN(D61+3+2*Dienstprüfung_1Jahr,MAX(Gehaltstabelle_alt!$H$5:$H$34)),D61))),IF(Dienstprüfung_1Jahr,IF(ISNA(VLOOKUP(D61+2,Gehaltstabelle_alt!$A$14:$A$24,1,FALSE)),MIN(D61+2,MAX(Gehaltstabelle_alt!$H$5:$H$34)),IF(ISNA(VLOOKUP(D61+3,Gehaltstabelle_alt!$A$14:$A$24,1,FALSE)),MIN(D61+3,MAX(Gehaltstabelle_alt!$H$5:$H$34)),IF(ISNA(VLOOKUP(D61+4,Gehaltstabelle_alt!$A$14:$A$24,1,FALSE)),MIN(D61+4,MAX(Gehaltstabelle_alt!$H$5:$H$34)),MAX(Gehaltstabelle_alt!$H$5:$H$34)))),D61))))</f>
        <v/>
      </c>
      <c r="E62" t="str">
        <f>IF(MONTH($E$6)=1,D62,IF(D63="",IF(A62="","",IF(D62=MAX(Gehaltstabelle_alt!$H$5:$H$34),Alt_Gehalt!D62,IF(MOD(B62+1,2)=0,IF(ISNA(VLOOKUP(D62+1+2*Dienstprüfung_1Jahr,Gehaltstabelle_alt!$A$14:$A$24,1,FALSE)),MIN(D62+1+2*Dienstprüfung_1Jahr,MAX(Gehaltstabelle_alt!$H$5:$H$34)),IF(ISNA(VLOOKUP(D62+2+2*Dienstprüfung_1Jahr,Gehaltstabelle_alt!$A$14:$A$24,1,FALSE)),MIN(D62+2+2*Dienstprüfung_1Jahr,MAX(Gehaltstabelle_alt!$H$5:$H$34)),IF(ISNA(VLOOKUP(D62+3+2*Dienstprüfung_1Jahr,Gehaltstabelle_alt!$A$14:$A$24,1,FALSE)),MIN(D62+3+2*Dienstprüfung_1Jahr,MAX(Gehaltstabelle_alt!$H$5:$H$34)),D62))),IF(Dienstprüfung_1Jahr,IF(ISNA(VLOOKUP(D62+2,Gehaltstabelle_alt!$A$14:$A$24,1,FALSE)),MIN(D62+2,MAX(Gehaltstabelle_alt!$H$5:$H$34)),IF(ISNA(VLOOKUP(D62+3,Gehaltstabelle_alt!$A$14:$A$24,1,FALSE)),MIN(D62+3,MAX(Gehaltstabelle_alt!$H$5:$H$34)),IF(ISNA(VLOOKUP(D62+4,Gehaltstabelle_alt!$A$14:$A$24,1,FALSE)),MIN(D62+4,MAX(Gehaltstabelle_alt!$H$5:$H$34)),MAX(Gehaltstabelle_alt!$H$5:$H$34)))),D62)))),D63))</f>
        <v/>
      </c>
      <c r="F62" t="str">
        <f>IF(D62="","",HLOOKUP(C62,Gehaltstabelle_alt!$I$3:$R$34,Alt_Gehalt!D62+2,FALSE))</f>
        <v/>
      </c>
      <c r="G62" t="str">
        <f>IF(E62="","",HLOOKUP(C62,Gehaltstabelle_alt!$I$3:$R$34,Alt_Gehalt!E62+2,FALSE))</f>
        <v/>
      </c>
      <c r="H62">
        <f>IF(F62="",0,IF(F62&lt;=Gehaltstabelle_alt!$B$2,Gehaltstabelle_alt!$E$2,IF(F62&lt;=Gehaltstabelle_alt!$B$3,Gehaltstabelle_alt!$E$3,IF(F62&lt;=Gehaltstabelle_alt!$B$4,Gehaltstabelle_alt!$E$4,IF(F62&lt;=Gehaltstabelle_alt!$B$5,Gehaltstabelle_alt!$E$5,IF(F62&lt;=Gehaltstabelle_alt!$B$6,Gehaltstabelle_alt!$E$6,Gehaltstabelle_alt!$E$7)))))+IF(F62="","",IF(AND(D62&gt;Gehaltstabelle_alt!$C$10,C62="a"),Gehaltstabelle_alt!$E$11,Gehaltstabelle_alt!$E$10))+Gehaltsrechner!$G$10)+IF(Dienstprüfung_akt,(HLOOKUP(C62,Gehaltstabelle_alt!$I$3:$R$34,Dienstprüfer_akt_Stufe+2,FALSE)-HLOOKUP(C62,Gehaltstabelle_alt!$I$3:$R$34,D62+2,FALSE))*Anteil_Dienstprüfung,0)</f>
        <v>0</v>
      </c>
      <c r="I62">
        <f>IF(G62="",0,IF(G62&lt;=Gehaltstabelle_alt!$B$2,Gehaltstabelle_alt!$E$2,IF(G62&lt;=Gehaltstabelle_alt!$B$3,Gehaltstabelle_alt!$E$3,IF(G62&lt;=Gehaltstabelle_alt!$B$4,Gehaltstabelle_alt!$E$4,IF(G62&lt;=Gehaltstabelle_alt!$B$5,Gehaltstabelle_alt!$E$5,IF(G62&lt;=Gehaltstabelle_alt!$B$6,Gehaltstabelle_alt!$E$6,Gehaltstabelle_alt!$E$7)))))+IF(G62="","",IF(AND(D62&gt;Gehaltstabelle_alt!$C$10,C62="a"),Gehaltstabelle_alt!$E$11,Gehaltstabelle_alt!$E$10))+Gehaltsrechner!$G$10)+IF(Dienstprüfung_akt,(HLOOKUP(C62,Gehaltstabelle_alt!$I$3:$R$34,Dienstprüfer_akt_Stufe+2,FALSE)-HLOOKUP(C62,Gehaltstabelle_alt!$I$3:$R$34,D62+2,FALSE))*Anteil_Dienstprüfung,0)</f>
        <v>0</v>
      </c>
      <c r="J62">
        <f>IF(H62="","",Gehaltsrechner!$G$9)</f>
        <v>137.29</v>
      </c>
      <c r="K62" s="19" t="str">
        <f t="shared" si="4"/>
        <v/>
      </c>
      <c r="M62" s="19"/>
    </row>
    <row r="63" spans="1:13" x14ac:dyDescent="0.25">
      <c r="A63" t="str">
        <f t="shared" si="2"/>
        <v/>
      </c>
      <c r="B63" t="str">
        <f t="shared" si="0"/>
        <v/>
      </c>
      <c r="C63" t="str">
        <f t="shared" si="3"/>
        <v/>
      </c>
      <c r="D63" t="str">
        <f>IF(A63="","",IF(D62=MAX(Gehaltstabelle_alt!$H$5:$H$34),Alt_Gehalt!D62,IF(MOD(B63,2)=0,IF(ISNA(VLOOKUP(D62+1+2*Dienstprüfung_1Jahr,Gehaltstabelle_alt!$A$14:$A$24,1,FALSE)),MIN(D62+1+2*Dienstprüfung_1Jahr,MAX(Gehaltstabelle_alt!$H$5:$H$34)),IF(ISNA(VLOOKUP(D62+2+2*Dienstprüfung_1Jahr,Gehaltstabelle_alt!$A$14:$A$24,1,FALSE)),MIN(D62+2+2*Dienstprüfung_1Jahr,MAX(Gehaltstabelle_alt!$H$5:$H$34)),IF(ISNA(VLOOKUP(D62+3+2*Dienstprüfung_1Jahr,Gehaltstabelle_alt!$A$14:$A$24,1,FALSE)),MIN(D62+3+2*Dienstprüfung_1Jahr,MAX(Gehaltstabelle_alt!$H$5:$H$34)),D62))),IF(Dienstprüfung_1Jahr,IF(ISNA(VLOOKUP(D62+2,Gehaltstabelle_alt!$A$14:$A$24,1,FALSE)),MIN(D62+2,MAX(Gehaltstabelle_alt!$H$5:$H$34)),IF(ISNA(VLOOKUP(D62+3,Gehaltstabelle_alt!$A$14:$A$24,1,FALSE)),MIN(D62+3,MAX(Gehaltstabelle_alt!$H$5:$H$34)),IF(ISNA(VLOOKUP(D62+4,Gehaltstabelle_alt!$A$14:$A$24,1,FALSE)),MIN(D62+4,MAX(Gehaltstabelle_alt!$H$5:$H$34)),MAX(Gehaltstabelle_alt!$H$5:$H$34)))),D62))))</f>
        <v/>
      </c>
      <c r="E63" t="str">
        <f>IF(MONTH($E$6)=1,D63,IF(D64="",IF(A63="","",IF(D63=MAX(Gehaltstabelle_alt!$H$5:$H$34),Alt_Gehalt!D63,IF(MOD(B63+1,2)=0,IF(ISNA(VLOOKUP(D63+1+2*Dienstprüfung_1Jahr,Gehaltstabelle_alt!$A$14:$A$24,1,FALSE)),MIN(D63+1+2*Dienstprüfung_1Jahr,MAX(Gehaltstabelle_alt!$H$5:$H$34)),IF(ISNA(VLOOKUP(D63+2+2*Dienstprüfung_1Jahr,Gehaltstabelle_alt!$A$14:$A$24,1,FALSE)),MIN(D63+2+2*Dienstprüfung_1Jahr,MAX(Gehaltstabelle_alt!$H$5:$H$34)),IF(ISNA(VLOOKUP(D63+3+2*Dienstprüfung_1Jahr,Gehaltstabelle_alt!$A$14:$A$24,1,FALSE)),MIN(D63+3+2*Dienstprüfung_1Jahr,MAX(Gehaltstabelle_alt!$H$5:$H$34)),D63))),IF(Dienstprüfung_1Jahr,IF(ISNA(VLOOKUP(D63+2,Gehaltstabelle_alt!$A$14:$A$24,1,FALSE)),MIN(D63+2,MAX(Gehaltstabelle_alt!$H$5:$H$34)),IF(ISNA(VLOOKUP(D63+3,Gehaltstabelle_alt!$A$14:$A$24,1,FALSE)),MIN(D63+3,MAX(Gehaltstabelle_alt!$H$5:$H$34)),IF(ISNA(VLOOKUP(D63+4,Gehaltstabelle_alt!$A$14:$A$24,1,FALSE)),MIN(D63+4,MAX(Gehaltstabelle_alt!$H$5:$H$34)),MAX(Gehaltstabelle_alt!$H$5:$H$34)))),D63)))),D64))</f>
        <v/>
      </c>
      <c r="F63" t="str">
        <f>IF(D63="","",HLOOKUP(C63,Gehaltstabelle_alt!$I$3:$R$34,Alt_Gehalt!D63+2,FALSE))</f>
        <v/>
      </c>
      <c r="G63" t="str">
        <f>IF(E63="","",HLOOKUP(C63,Gehaltstabelle_alt!$I$3:$R$34,Alt_Gehalt!E63+2,FALSE))</f>
        <v/>
      </c>
      <c r="H63">
        <f>IF(F63="",0,IF(F63&lt;=Gehaltstabelle_alt!$B$2,Gehaltstabelle_alt!$E$2,IF(F63&lt;=Gehaltstabelle_alt!$B$3,Gehaltstabelle_alt!$E$3,IF(F63&lt;=Gehaltstabelle_alt!$B$4,Gehaltstabelle_alt!$E$4,IF(F63&lt;=Gehaltstabelle_alt!$B$5,Gehaltstabelle_alt!$E$5,IF(F63&lt;=Gehaltstabelle_alt!$B$6,Gehaltstabelle_alt!$E$6,Gehaltstabelle_alt!$E$7)))))+IF(F63="","",IF(AND(D63&gt;Gehaltstabelle_alt!$C$10,C63="a"),Gehaltstabelle_alt!$E$11,Gehaltstabelle_alt!$E$10))+Gehaltsrechner!$G$10)+IF(Dienstprüfung_akt,(HLOOKUP(C63,Gehaltstabelle_alt!$I$3:$R$34,Dienstprüfer_akt_Stufe+2,FALSE)-HLOOKUP(C63,Gehaltstabelle_alt!$I$3:$R$34,D63+2,FALSE))*Anteil_Dienstprüfung,0)</f>
        <v>0</v>
      </c>
      <c r="I63">
        <f>IF(G63="",0,IF(G63&lt;=Gehaltstabelle_alt!$B$2,Gehaltstabelle_alt!$E$2,IF(G63&lt;=Gehaltstabelle_alt!$B$3,Gehaltstabelle_alt!$E$3,IF(G63&lt;=Gehaltstabelle_alt!$B$4,Gehaltstabelle_alt!$E$4,IF(G63&lt;=Gehaltstabelle_alt!$B$5,Gehaltstabelle_alt!$E$5,IF(G63&lt;=Gehaltstabelle_alt!$B$6,Gehaltstabelle_alt!$E$6,Gehaltstabelle_alt!$E$7)))))+IF(G63="","",IF(AND(D63&gt;Gehaltstabelle_alt!$C$10,C63="a"),Gehaltstabelle_alt!$E$11,Gehaltstabelle_alt!$E$10))+Gehaltsrechner!$G$10)+IF(Dienstprüfung_akt,(HLOOKUP(C63,Gehaltstabelle_alt!$I$3:$R$34,Dienstprüfer_akt_Stufe+2,FALSE)-HLOOKUP(C63,Gehaltstabelle_alt!$I$3:$R$34,D63+2,FALSE))*Anteil_Dienstprüfung,0)</f>
        <v>0</v>
      </c>
      <c r="J63">
        <f>IF(H63="","",Gehaltsrechner!$G$9)</f>
        <v>137.29</v>
      </c>
      <c r="K63" s="19" t="str">
        <f t="shared" si="4"/>
        <v/>
      </c>
      <c r="M63" s="19"/>
    </row>
    <row r="64" spans="1:13" x14ac:dyDescent="0.25">
      <c r="A64" t="str">
        <f t="shared" si="2"/>
        <v/>
      </c>
      <c r="B64" t="str">
        <f t="shared" si="0"/>
        <v/>
      </c>
      <c r="C64" t="str">
        <f t="shared" si="3"/>
        <v/>
      </c>
      <c r="D64" t="str">
        <f>IF(A64="","",IF(D63=MAX(Gehaltstabelle_alt!$H$5:$H$34),Alt_Gehalt!D63,IF(MOD(B64,2)=0,IF(ISNA(VLOOKUP(D63+1+2*Dienstprüfung_1Jahr,Gehaltstabelle_alt!$A$14:$A$24,1,FALSE)),MIN(D63+1+2*Dienstprüfung_1Jahr,MAX(Gehaltstabelle_alt!$H$5:$H$34)),IF(ISNA(VLOOKUP(D63+2+2*Dienstprüfung_1Jahr,Gehaltstabelle_alt!$A$14:$A$24,1,FALSE)),MIN(D63+2+2*Dienstprüfung_1Jahr,MAX(Gehaltstabelle_alt!$H$5:$H$34)),IF(ISNA(VLOOKUP(D63+3+2*Dienstprüfung_1Jahr,Gehaltstabelle_alt!$A$14:$A$24,1,FALSE)),MIN(D63+3+2*Dienstprüfung_1Jahr,MAX(Gehaltstabelle_alt!$H$5:$H$34)),D63))),IF(Dienstprüfung_1Jahr,IF(ISNA(VLOOKUP(D63+2,Gehaltstabelle_alt!$A$14:$A$24,1,FALSE)),MIN(D63+2,MAX(Gehaltstabelle_alt!$H$5:$H$34)),IF(ISNA(VLOOKUP(D63+3,Gehaltstabelle_alt!$A$14:$A$24,1,FALSE)),MIN(D63+3,MAX(Gehaltstabelle_alt!$H$5:$H$34)),IF(ISNA(VLOOKUP(D63+4,Gehaltstabelle_alt!$A$14:$A$24,1,FALSE)),MIN(D63+4,MAX(Gehaltstabelle_alt!$H$5:$H$34)),MAX(Gehaltstabelle_alt!$H$5:$H$34)))),D63))))</f>
        <v/>
      </c>
      <c r="E64" t="str">
        <f>IF(MONTH($E$6)=1,D64,IF(D65="",IF(A64="","",IF(D64=MAX(Gehaltstabelle_alt!$H$5:$H$34),Alt_Gehalt!D64,IF(MOD(B64+1,2)=0,IF(ISNA(VLOOKUP(D64+1+2*Dienstprüfung_1Jahr,Gehaltstabelle_alt!$A$14:$A$24,1,FALSE)),MIN(D64+1+2*Dienstprüfung_1Jahr,MAX(Gehaltstabelle_alt!$H$5:$H$34)),IF(ISNA(VLOOKUP(D64+2+2*Dienstprüfung_1Jahr,Gehaltstabelle_alt!$A$14:$A$24,1,FALSE)),MIN(D64+2+2*Dienstprüfung_1Jahr,MAX(Gehaltstabelle_alt!$H$5:$H$34)),IF(ISNA(VLOOKUP(D64+3+2*Dienstprüfung_1Jahr,Gehaltstabelle_alt!$A$14:$A$24,1,FALSE)),MIN(D64+3+2*Dienstprüfung_1Jahr,MAX(Gehaltstabelle_alt!$H$5:$H$34)),D64))),IF(Dienstprüfung_1Jahr,IF(ISNA(VLOOKUP(D64+2,Gehaltstabelle_alt!$A$14:$A$24,1,FALSE)),MIN(D64+2,MAX(Gehaltstabelle_alt!$H$5:$H$34)),IF(ISNA(VLOOKUP(D64+3,Gehaltstabelle_alt!$A$14:$A$24,1,FALSE)),MIN(D64+3,MAX(Gehaltstabelle_alt!$H$5:$H$34)),IF(ISNA(VLOOKUP(D64+4,Gehaltstabelle_alt!$A$14:$A$24,1,FALSE)),MIN(D64+4,MAX(Gehaltstabelle_alt!$H$5:$H$34)),MAX(Gehaltstabelle_alt!$H$5:$H$34)))),D64)))),D65))</f>
        <v/>
      </c>
      <c r="F64" t="str">
        <f>IF(D64="","",HLOOKUP(C64,Gehaltstabelle_alt!$I$3:$R$34,Alt_Gehalt!D64+2,FALSE))</f>
        <v/>
      </c>
      <c r="G64" t="str">
        <f>IF(E64="","",HLOOKUP(C64,Gehaltstabelle_alt!$I$3:$R$34,Alt_Gehalt!E64+2,FALSE))</f>
        <v/>
      </c>
      <c r="H64">
        <f>IF(F64="",0,IF(F64&lt;=Gehaltstabelle_alt!$B$2,Gehaltstabelle_alt!$E$2,IF(F64&lt;=Gehaltstabelle_alt!$B$3,Gehaltstabelle_alt!$E$3,IF(F64&lt;=Gehaltstabelle_alt!$B$4,Gehaltstabelle_alt!$E$4,IF(F64&lt;=Gehaltstabelle_alt!$B$5,Gehaltstabelle_alt!$E$5,IF(F64&lt;=Gehaltstabelle_alt!$B$6,Gehaltstabelle_alt!$E$6,Gehaltstabelle_alt!$E$7)))))+IF(F64="","",IF(AND(D64&gt;Gehaltstabelle_alt!$C$10,C64="a"),Gehaltstabelle_alt!$E$11,Gehaltstabelle_alt!$E$10))+Gehaltsrechner!$G$10)+IF(Dienstprüfung_akt,(HLOOKUP(C64,Gehaltstabelle_alt!$I$3:$R$34,Dienstprüfer_akt_Stufe+2,FALSE)-HLOOKUP(C64,Gehaltstabelle_alt!$I$3:$R$34,D64+2,FALSE))*Anteil_Dienstprüfung,0)</f>
        <v>0</v>
      </c>
      <c r="I64">
        <f>IF(G64="",0,IF(G64&lt;=Gehaltstabelle_alt!$B$2,Gehaltstabelle_alt!$E$2,IF(G64&lt;=Gehaltstabelle_alt!$B$3,Gehaltstabelle_alt!$E$3,IF(G64&lt;=Gehaltstabelle_alt!$B$4,Gehaltstabelle_alt!$E$4,IF(G64&lt;=Gehaltstabelle_alt!$B$5,Gehaltstabelle_alt!$E$5,IF(G64&lt;=Gehaltstabelle_alt!$B$6,Gehaltstabelle_alt!$E$6,Gehaltstabelle_alt!$E$7)))))+IF(G64="","",IF(AND(D64&gt;Gehaltstabelle_alt!$C$10,C64="a"),Gehaltstabelle_alt!$E$11,Gehaltstabelle_alt!$E$10))+Gehaltsrechner!$G$10)+IF(Dienstprüfung_akt,(HLOOKUP(C64,Gehaltstabelle_alt!$I$3:$R$34,Dienstprüfer_akt_Stufe+2,FALSE)-HLOOKUP(C64,Gehaltstabelle_alt!$I$3:$R$34,D64+2,FALSE))*Anteil_Dienstprüfung,0)</f>
        <v>0</v>
      </c>
      <c r="J64">
        <f>IF(H64="","",Gehaltsrechner!$G$9)</f>
        <v>137.29</v>
      </c>
      <c r="K64" s="19" t="str">
        <f t="shared" si="4"/>
        <v/>
      </c>
      <c r="M64" s="19"/>
    </row>
    <row r="65" spans="1:13" x14ac:dyDescent="0.25">
      <c r="A65" t="str">
        <f t="shared" si="2"/>
        <v/>
      </c>
      <c r="B65" t="str">
        <f t="shared" si="0"/>
        <v/>
      </c>
      <c r="C65" t="str">
        <f t="shared" si="3"/>
        <v/>
      </c>
      <c r="D65" t="str">
        <f>IF(A65="","",IF(D64=MAX(Gehaltstabelle_alt!$H$5:$H$34),Alt_Gehalt!D64,IF(MOD(B65,2)=0,IF(ISNA(VLOOKUP(D64+1+2*Dienstprüfung_1Jahr,Gehaltstabelle_alt!$A$14:$A$24,1,FALSE)),MIN(D64+1+2*Dienstprüfung_1Jahr,MAX(Gehaltstabelle_alt!$H$5:$H$34)),IF(ISNA(VLOOKUP(D64+2+2*Dienstprüfung_1Jahr,Gehaltstabelle_alt!$A$14:$A$24,1,FALSE)),MIN(D64+2+2*Dienstprüfung_1Jahr,MAX(Gehaltstabelle_alt!$H$5:$H$34)),IF(ISNA(VLOOKUP(D64+3+2*Dienstprüfung_1Jahr,Gehaltstabelle_alt!$A$14:$A$24,1,FALSE)),MIN(D64+3+2*Dienstprüfung_1Jahr,MAX(Gehaltstabelle_alt!$H$5:$H$34)),D64))),IF(Dienstprüfung_1Jahr,IF(ISNA(VLOOKUP(D64+2,Gehaltstabelle_alt!$A$14:$A$24,1,FALSE)),MIN(D64+2,MAX(Gehaltstabelle_alt!$H$5:$H$34)),IF(ISNA(VLOOKUP(D64+3,Gehaltstabelle_alt!$A$14:$A$24,1,FALSE)),MIN(D64+3,MAX(Gehaltstabelle_alt!$H$5:$H$34)),IF(ISNA(VLOOKUP(D64+4,Gehaltstabelle_alt!$A$14:$A$24,1,FALSE)),MIN(D64+4,MAX(Gehaltstabelle_alt!$H$5:$H$34)),MAX(Gehaltstabelle_alt!$H$5:$H$34)))),D64))))</f>
        <v/>
      </c>
      <c r="E65" t="str">
        <f>IF(MONTH($E$6)=1,D65,IF(D66="",IF(A65="","",IF(D65=MAX(Gehaltstabelle_alt!$H$5:$H$34),Alt_Gehalt!D65,IF(MOD(B65+1,2)=0,IF(ISNA(VLOOKUP(D65+1+2*Dienstprüfung_1Jahr,Gehaltstabelle_alt!$A$14:$A$24,1,FALSE)),MIN(D65+1+2*Dienstprüfung_1Jahr,MAX(Gehaltstabelle_alt!$H$5:$H$34)),IF(ISNA(VLOOKUP(D65+2+2*Dienstprüfung_1Jahr,Gehaltstabelle_alt!$A$14:$A$24,1,FALSE)),MIN(D65+2+2*Dienstprüfung_1Jahr,MAX(Gehaltstabelle_alt!$H$5:$H$34)),IF(ISNA(VLOOKUP(D65+3+2*Dienstprüfung_1Jahr,Gehaltstabelle_alt!$A$14:$A$24,1,FALSE)),MIN(D65+3+2*Dienstprüfung_1Jahr,MAX(Gehaltstabelle_alt!$H$5:$H$34)),D65))),IF(Dienstprüfung_1Jahr,IF(ISNA(VLOOKUP(D65+2,Gehaltstabelle_alt!$A$14:$A$24,1,FALSE)),MIN(D65+2,MAX(Gehaltstabelle_alt!$H$5:$H$34)),IF(ISNA(VLOOKUP(D65+3,Gehaltstabelle_alt!$A$14:$A$24,1,FALSE)),MIN(D65+3,MAX(Gehaltstabelle_alt!$H$5:$H$34)),IF(ISNA(VLOOKUP(D65+4,Gehaltstabelle_alt!$A$14:$A$24,1,FALSE)),MIN(D65+4,MAX(Gehaltstabelle_alt!$H$5:$H$34)),MAX(Gehaltstabelle_alt!$H$5:$H$34)))),D65)))),D66))</f>
        <v/>
      </c>
      <c r="F65" t="str">
        <f>IF(D65="","",HLOOKUP(C65,Gehaltstabelle_alt!$I$3:$R$34,Alt_Gehalt!D65+2,FALSE))</f>
        <v/>
      </c>
      <c r="G65" t="str">
        <f>IF(E65="","",HLOOKUP(C65,Gehaltstabelle_alt!$I$3:$R$34,Alt_Gehalt!E65+2,FALSE))</f>
        <v/>
      </c>
      <c r="H65">
        <f>IF(F65="",0,IF(F65&lt;=Gehaltstabelle_alt!$B$2,Gehaltstabelle_alt!$E$2,IF(F65&lt;=Gehaltstabelle_alt!$B$3,Gehaltstabelle_alt!$E$3,IF(F65&lt;=Gehaltstabelle_alt!$B$4,Gehaltstabelle_alt!$E$4,IF(F65&lt;=Gehaltstabelle_alt!$B$5,Gehaltstabelle_alt!$E$5,IF(F65&lt;=Gehaltstabelle_alt!$B$6,Gehaltstabelle_alt!$E$6,Gehaltstabelle_alt!$E$7)))))+IF(F65="","",IF(AND(D65&gt;Gehaltstabelle_alt!$C$10,C65="a"),Gehaltstabelle_alt!$E$11,Gehaltstabelle_alt!$E$10))+Gehaltsrechner!$G$10)+IF(Dienstprüfung_akt,(HLOOKUP(C65,Gehaltstabelle_alt!$I$3:$R$34,Dienstprüfer_akt_Stufe+2,FALSE)-HLOOKUP(C65,Gehaltstabelle_alt!$I$3:$R$34,D65+2,FALSE))*Anteil_Dienstprüfung,0)</f>
        <v>0</v>
      </c>
      <c r="I65">
        <f>IF(G65="",0,IF(G65&lt;=Gehaltstabelle_alt!$B$2,Gehaltstabelle_alt!$E$2,IF(G65&lt;=Gehaltstabelle_alt!$B$3,Gehaltstabelle_alt!$E$3,IF(G65&lt;=Gehaltstabelle_alt!$B$4,Gehaltstabelle_alt!$E$4,IF(G65&lt;=Gehaltstabelle_alt!$B$5,Gehaltstabelle_alt!$E$5,IF(G65&lt;=Gehaltstabelle_alt!$B$6,Gehaltstabelle_alt!$E$6,Gehaltstabelle_alt!$E$7)))))+IF(G65="","",IF(AND(D65&gt;Gehaltstabelle_alt!$C$10,C65="a"),Gehaltstabelle_alt!$E$11,Gehaltstabelle_alt!$E$10))+Gehaltsrechner!$G$10)+IF(Dienstprüfung_akt,(HLOOKUP(C65,Gehaltstabelle_alt!$I$3:$R$34,Dienstprüfer_akt_Stufe+2,FALSE)-HLOOKUP(C65,Gehaltstabelle_alt!$I$3:$R$34,D65+2,FALSE))*Anteil_Dienstprüfung,0)</f>
        <v>0</v>
      </c>
      <c r="J65">
        <f>IF(H65="","",Gehaltsrechner!$G$9)</f>
        <v>137.29</v>
      </c>
      <c r="K65" s="19" t="str">
        <f t="shared" si="4"/>
        <v/>
      </c>
      <c r="M65" s="19"/>
    </row>
    <row r="66" spans="1:13" x14ac:dyDescent="0.25">
      <c r="A66" t="str">
        <f t="shared" si="2"/>
        <v/>
      </c>
      <c r="B66" t="str">
        <f t="shared" si="0"/>
        <v/>
      </c>
      <c r="C66" t="str">
        <f t="shared" si="3"/>
        <v/>
      </c>
      <c r="D66" t="str">
        <f>IF(A66="","",IF(D65=MAX(Gehaltstabelle_alt!$H$5:$H$34),Alt_Gehalt!D65,IF(MOD(B66,2)=0,IF(ISNA(VLOOKUP(D65+1+2*Dienstprüfung_1Jahr,Gehaltstabelle_alt!$A$14:$A$24,1,FALSE)),MIN(D65+1+2*Dienstprüfung_1Jahr,MAX(Gehaltstabelle_alt!$H$5:$H$34)),IF(ISNA(VLOOKUP(D65+2+2*Dienstprüfung_1Jahr,Gehaltstabelle_alt!$A$14:$A$24,1,FALSE)),MIN(D65+2+2*Dienstprüfung_1Jahr,MAX(Gehaltstabelle_alt!$H$5:$H$34)),IF(ISNA(VLOOKUP(D65+3+2*Dienstprüfung_1Jahr,Gehaltstabelle_alt!$A$14:$A$24,1,FALSE)),MIN(D65+3+2*Dienstprüfung_1Jahr,MAX(Gehaltstabelle_alt!$H$5:$H$34)),D65))),IF(Dienstprüfung_1Jahr,IF(ISNA(VLOOKUP(D65+2,Gehaltstabelle_alt!$A$14:$A$24,1,FALSE)),MIN(D65+2,MAX(Gehaltstabelle_alt!$H$5:$H$34)),IF(ISNA(VLOOKUP(D65+3,Gehaltstabelle_alt!$A$14:$A$24,1,FALSE)),MIN(D65+3,MAX(Gehaltstabelle_alt!$H$5:$H$34)),IF(ISNA(VLOOKUP(D65+4,Gehaltstabelle_alt!$A$14:$A$24,1,FALSE)),MIN(D65+4,MAX(Gehaltstabelle_alt!$H$5:$H$34)),MAX(Gehaltstabelle_alt!$H$5:$H$34)))),D65))))</f>
        <v/>
      </c>
      <c r="E66" t="str">
        <f>IF(MONTH($E$6)=1,D66,IF(D67="",IF(A66="","",IF(D66=MAX(Gehaltstabelle_alt!$H$5:$H$34),Alt_Gehalt!D66,IF(MOD(B66+1,2)=0,IF(ISNA(VLOOKUP(D66+1+2*Dienstprüfung_1Jahr,Gehaltstabelle_alt!$A$14:$A$24,1,FALSE)),MIN(D66+1+2*Dienstprüfung_1Jahr,MAX(Gehaltstabelle_alt!$H$5:$H$34)),IF(ISNA(VLOOKUP(D66+2+2*Dienstprüfung_1Jahr,Gehaltstabelle_alt!$A$14:$A$24,1,FALSE)),MIN(D66+2+2*Dienstprüfung_1Jahr,MAX(Gehaltstabelle_alt!$H$5:$H$34)),IF(ISNA(VLOOKUP(D66+3+2*Dienstprüfung_1Jahr,Gehaltstabelle_alt!$A$14:$A$24,1,FALSE)),MIN(D66+3+2*Dienstprüfung_1Jahr,MAX(Gehaltstabelle_alt!$H$5:$H$34)),D66))),IF(Dienstprüfung_1Jahr,IF(ISNA(VLOOKUP(D66+2,Gehaltstabelle_alt!$A$14:$A$24,1,FALSE)),MIN(D66+2,MAX(Gehaltstabelle_alt!$H$5:$H$34)),IF(ISNA(VLOOKUP(D66+3,Gehaltstabelle_alt!$A$14:$A$24,1,FALSE)),MIN(D66+3,MAX(Gehaltstabelle_alt!$H$5:$H$34)),IF(ISNA(VLOOKUP(D66+4,Gehaltstabelle_alt!$A$14:$A$24,1,FALSE)),MIN(D66+4,MAX(Gehaltstabelle_alt!$H$5:$H$34)),MAX(Gehaltstabelle_alt!$H$5:$H$34)))),D66)))),D67))</f>
        <v/>
      </c>
      <c r="F66" t="str">
        <f>IF(D66="","",HLOOKUP(C66,Gehaltstabelle_alt!$I$3:$R$34,Alt_Gehalt!D66+2,FALSE))</f>
        <v/>
      </c>
      <c r="G66" t="str">
        <f>IF(E66="","",HLOOKUP(C66,Gehaltstabelle_alt!$I$3:$R$34,Alt_Gehalt!E66+2,FALSE))</f>
        <v/>
      </c>
      <c r="H66">
        <f>IF(F66="",0,IF(F66&lt;=Gehaltstabelle_alt!$B$2,Gehaltstabelle_alt!$E$2,IF(F66&lt;=Gehaltstabelle_alt!$B$3,Gehaltstabelle_alt!$E$3,IF(F66&lt;=Gehaltstabelle_alt!$B$4,Gehaltstabelle_alt!$E$4,IF(F66&lt;=Gehaltstabelle_alt!$B$5,Gehaltstabelle_alt!$E$5,IF(F66&lt;=Gehaltstabelle_alt!$B$6,Gehaltstabelle_alt!$E$6,Gehaltstabelle_alt!$E$7)))))+IF(F66="","",IF(AND(D66&gt;Gehaltstabelle_alt!$C$10,C66="a"),Gehaltstabelle_alt!$E$11,Gehaltstabelle_alt!$E$10))+Gehaltsrechner!$G$10)+IF(Dienstprüfung_akt,(HLOOKUP(C66,Gehaltstabelle_alt!$I$3:$R$34,Dienstprüfer_akt_Stufe+2,FALSE)-HLOOKUP(C66,Gehaltstabelle_alt!$I$3:$R$34,D66+2,FALSE))*Anteil_Dienstprüfung,0)</f>
        <v>0</v>
      </c>
      <c r="I66">
        <f>IF(G66="",0,IF(G66&lt;=Gehaltstabelle_alt!$B$2,Gehaltstabelle_alt!$E$2,IF(G66&lt;=Gehaltstabelle_alt!$B$3,Gehaltstabelle_alt!$E$3,IF(G66&lt;=Gehaltstabelle_alt!$B$4,Gehaltstabelle_alt!$E$4,IF(G66&lt;=Gehaltstabelle_alt!$B$5,Gehaltstabelle_alt!$E$5,IF(G66&lt;=Gehaltstabelle_alt!$B$6,Gehaltstabelle_alt!$E$6,Gehaltstabelle_alt!$E$7)))))+IF(G66="","",IF(AND(D66&gt;Gehaltstabelle_alt!$C$10,C66="a"),Gehaltstabelle_alt!$E$11,Gehaltstabelle_alt!$E$10))+Gehaltsrechner!$G$10)+IF(Dienstprüfung_akt,(HLOOKUP(C66,Gehaltstabelle_alt!$I$3:$R$34,Dienstprüfer_akt_Stufe+2,FALSE)-HLOOKUP(C66,Gehaltstabelle_alt!$I$3:$R$34,D66+2,FALSE))*Anteil_Dienstprüfung,0)</f>
        <v>0</v>
      </c>
      <c r="J66">
        <f>IF(H66="","",Gehaltsrechner!$G$9)</f>
        <v>137.29</v>
      </c>
      <c r="K66" s="19" t="str">
        <f t="shared" si="4"/>
        <v/>
      </c>
      <c r="M66" s="19"/>
    </row>
    <row r="67" spans="1:13" x14ac:dyDescent="0.25">
      <c r="A67" t="str">
        <f t="shared" si="2"/>
        <v/>
      </c>
      <c r="B67" t="str">
        <f t="shared" si="0"/>
        <v/>
      </c>
      <c r="C67" t="str">
        <f t="shared" si="3"/>
        <v/>
      </c>
      <c r="D67" t="str">
        <f>IF(A67="","",IF(D66=MAX(Gehaltstabelle_alt!$H$5:$H$34),Alt_Gehalt!D66,IF(MOD(B67,2)=0,IF(ISNA(VLOOKUP(D66+1+2*Dienstprüfung_1Jahr,Gehaltstabelle_alt!$A$14:$A$24,1,FALSE)),MIN(D66+1+2*Dienstprüfung_1Jahr,MAX(Gehaltstabelle_alt!$H$5:$H$34)),IF(ISNA(VLOOKUP(D66+2+2*Dienstprüfung_1Jahr,Gehaltstabelle_alt!$A$14:$A$24,1,FALSE)),MIN(D66+2+2*Dienstprüfung_1Jahr,MAX(Gehaltstabelle_alt!$H$5:$H$34)),IF(ISNA(VLOOKUP(D66+3+2*Dienstprüfung_1Jahr,Gehaltstabelle_alt!$A$14:$A$24,1,FALSE)),MIN(D66+3+2*Dienstprüfung_1Jahr,MAX(Gehaltstabelle_alt!$H$5:$H$34)),D66))),IF(Dienstprüfung_1Jahr,IF(ISNA(VLOOKUP(D66+2,Gehaltstabelle_alt!$A$14:$A$24,1,FALSE)),MIN(D66+2,MAX(Gehaltstabelle_alt!$H$5:$H$34)),IF(ISNA(VLOOKUP(D66+3,Gehaltstabelle_alt!$A$14:$A$24,1,FALSE)),MIN(D66+3,MAX(Gehaltstabelle_alt!$H$5:$H$34)),IF(ISNA(VLOOKUP(D66+4,Gehaltstabelle_alt!$A$14:$A$24,1,FALSE)),MIN(D66+4,MAX(Gehaltstabelle_alt!$H$5:$H$34)),MAX(Gehaltstabelle_alt!$H$5:$H$34)))),D66))))</f>
        <v/>
      </c>
      <c r="E67" t="str">
        <f>IF(MONTH($E$6)=1,D67,IF(D68="",IF(A67="","",IF(D67=MAX(Gehaltstabelle_alt!$H$5:$H$34),Alt_Gehalt!D67,IF(MOD(B67+1,2)=0,IF(ISNA(VLOOKUP(D67+1+2*Dienstprüfung_1Jahr,Gehaltstabelle_alt!$A$14:$A$24,1,FALSE)),MIN(D67+1+2*Dienstprüfung_1Jahr,MAX(Gehaltstabelle_alt!$H$5:$H$34)),IF(ISNA(VLOOKUP(D67+2+2*Dienstprüfung_1Jahr,Gehaltstabelle_alt!$A$14:$A$24,1,FALSE)),MIN(D67+2+2*Dienstprüfung_1Jahr,MAX(Gehaltstabelle_alt!$H$5:$H$34)),IF(ISNA(VLOOKUP(D67+3+2*Dienstprüfung_1Jahr,Gehaltstabelle_alt!$A$14:$A$24,1,FALSE)),MIN(D67+3+2*Dienstprüfung_1Jahr,MAX(Gehaltstabelle_alt!$H$5:$H$34)),D67))),IF(Dienstprüfung_1Jahr,IF(ISNA(VLOOKUP(D67+2,Gehaltstabelle_alt!$A$14:$A$24,1,FALSE)),MIN(D67+2,MAX(Gehaltstabelle_alt!$H$5:$H$34)),IF(ISNA(VLOOKUP(D67+3,Gehaltstabelle_alt!$A$14:$A$24,1,FALSE)),MIN(D67+3,MAX(Gehaltstabelle_alt!$H$5:$H$34)),IF(ISNA(VLOOKUP(D67+4,Gehaltstabelle_alt!$A$14:$A$24,1,FALSE)),MIN(D67+4,MAX(Gehaltstabelle_alt!$H$5:$H$34)),MAX(Gehaltstabelle_alt!$H$5:$H$34)))),D67)))),D68))</f>
        <v/>
      </c>
      <c r="F67" t="str">
        <f>IF(D67="","",HLOOKUP(C67,Gehaltstabelle_alt!$I$3:$R$34,Alt_Gehalt!D67+2,FALSE))</f>
        <v/>
      </c>
      <c r="G67" t="str">
        <f>IF(E67="","",HLOOKUP(C67,Gehaltstabelle_alt!$I$3:$R$34,Alt_Gehalt!E67+2,FALSE))</f>
        <v/>
      </c>
      <c r="H67">
        <f>IF(F67="",0,IF(F67&lt;=Gehaltstabelle_alt!$B$2,Gehaltstabelle_alt!$E$2,IF(F67&lt;=Gehaltstabelle_alt!$B$3,Gehaltstabelle_alt!$E$3,IF(F67&lt;=Gehaltstabelle_alt!$B$4,Gehaltstabelle_alt!$E$4,IF(F67&lt;=Gehaltstabelle_alt!$B$5,Gehaltstabelle_alt!$E$5,IF(F67&lt;=Gehaltstabelle_alt!$B$6,Gehaltstabelle_alt!$E$6,Gehaltstabelle_alt!$E$7)))))+IF(F67="","",IF(AND(D67&gt;Gehaltstabelle_alt!$C$10,C67="a"),Gehaltstabelle_alt!$E$11,Gehaltstabelle_alt!$E$10))+Gehaltsrechner!$G$10)+IF(Dienstprüfung_akt,(HLOOKUP(C67,Gehaltstabelle_alt!$I$3:$R$34,Dienstprüfer_akt_Stufe+2,FALSE)-HLOOKUP(C67,Gehaltstabelle_alt!$I$3:$R$34,D67+2,FALSE))*Anteil_Dienstprüfung,0)</f>
        <v>0</v>
      </c>
      <c r="I67">
        <f>IF(G67="",0,IF(G67&lt;=Gehaltstabelle_alt!$B$2,Gehaltstabelle_alt!$E$2,IF(G67&lt;=Gehaltstabelle_alt!$B$3,Gehaltstabelle_alt!$E$3,IF(G67&lt;=Gehaltstabelle_alt!$B$4,Gehaltstabelle_alt!$E$4,IF(G67&lt;=Gehaltstabelle_alt!$B$5,Gehaltstabelle_alt!$E$5,IF(G67&lt;=Gehaltstabelle_alt!$B$6,Gehaltstabelle_alt!$E$6,Gehaltstabelle_alt!$E$7)))))+IF(G67="","",IF(AND(D67&gt;Gehaltstabelle_alt!$C$10,C67="a"),Gehaltstabelle_alt!$E$11,Gehaltstabelle_alt!$E$10))+Gehaltsrechner!$G$10)+IF(Dienstprüfung_akt,(HLOOKUP(C67,Gehaltstabelle_alt!$I$3:$R$34,Dienstprüfer_akt_Stufe+2,FALSE)-HLOOKUP(C67,Gehaltstabelle_alt!$I$3:$R$34,D67+2,FALSE))*Anteil_Dienstprüfung,0)</f>
        <v>0</v>
      </c>
      <c r="J67">
        <f>IF(H67="","",Gehaltsrechner!$G$9)</f>
        <v>137.29</v>
      </c>
      <c r="K67" s="19" t="str">
        <f t="shared" si="4"/>
        <v/>
      </c>
      <c r="M67" s="19"/>
    </row>
    <row r="68" spans="1:13" x14ac:dyDescent="0.25">
      <c r="A68" t="str">
        <f t="shared" si="2"/>
        <v/>
      </c>
      <c r="B68" t="str">
        <f t="shared" si="0"/>
        <v/>
      </c>
      <c r="C68" t="str">
        <f t="shared" si="3"/>
        <v/>
      </c>
      <c r="D68" t="str">
        <f>IF(A68="","",IF(D67=MAX(Gehaltstabelle_alt!$H$5:$H$34),Alt_Gehalt!D67,IF(MOD(B68,2)=0,IF(ISNA(VLOOKUP(D67+1+2*Dienstprüfung_1Jahr,Gehaltstabelle_alt!$A$14:$A$24,1,FALSE)),MIN(D67+1+2*Dienstprüfung_1Jahr,MAX(Gehaltstabelle_alt!$H$5:$H$34)),IF(ISNA(VLOOKUP(D67+2+2*Dienstprüfung_1Jahr,Gehaltstabelle_alt!$A$14:$A$24,1,FALSE)),MIN(D67+2+2*Dienstprüfung_1Jahr,MAX(Gehaltstabelle_alt!$H$5:$H$34)),IF(ISNA(VLOOKUP(D67+3+2*Dienstprüfung_1Jahr,Gehaltstabelle_alt!$A$14:$A$24,1,FALSE)),MIN(D67+3+2*Dienstprüfung_1Jahr,MAX(Gehaltstabelle_alt!$H$5:$H$34)),D67))),IF(Dienstprüfung_1Jahr,IF(ISNA(VLOOKUP(D67+2,Gehaltstabelle_alt!$A$14:$A$24,1,FALSE)),MIN(D67+2,MAX(Gehaltstabelle_alt!$H$5:$H$34)),IF(ISNA(VLOOKUP(D67+3,Gehaltstabelle_alt!$A$14:$A$24,1,FALSE)),MIN(D67+3,MAX(Gehaltstabelle_alt!$H$5:$H$34)),IF(ISNA(VLOOKUP(D67+4,Gehaltstabelle_alt!$A$14:$A$24,1,FALSE)),MIN(D67+4,MAX(Gehaltstabelle_alt!$H$5:$H$34)),MAX(Gehaltstabelle_alt!$H$5:$H$34)))),D67))))</f>
        <v/>
      </c>
      <c r="E68" t="str">
        <f>IF(MONTH($E$6)=1,D68,IF(D69="",IF(A68="","",IF(D68=MAX(Gehaltstabelle_alt!$H$5:$H$34),Alt_Gehalt!D68,IF(MOD(B68+1,2)=0,IF(ISNA(VLOOKUP(D68+1+2*Dienstprüfung_1Jahr,Gehaltstabelle_alt!$A$14:$A$24,1,FALSE)),MIN(D68+1+2*Dienstprüfung_1Jahr,MAX(Gehaltstabelle_alt!$H$5:$H$34)),IF(ISNA(VLOOKUP(D68+2+2*Dienstprüfung_1Jahr,Gehaltstabelle_alt!$A$14:$A$24,1,FALSE)),MIN(D68+2+2*Dienstprüfung_1Jahr,MAX(Gehaltstabelle_alt!$H$5:$H$34)),IF(ISNA(VLOOKUP(D68+3+2*Dienstprüfung_1Jahr,Gehaltstabelle_alt!$A$14:$A$24,1,FALSE)),MIN(D68+3+2*Dienstprüfung_1Jahr,MAX(Gehaltstabelle_alt!$H$5:$H$34)),D68))),IF(Dienstprüfung_1Jahr,IF(ISNA(VLOOKUP(D68+2,Gehaltstabelle_alt!$A$14:$A$24,1,FALSE)),MIN(D68+2,MAX(Gehaltstabelle_alt!$H$5:$H$34)),IF(ISNA(VLOOKUP(D68+3,Gehaltstabelle_alt!$A$14:$A$24,1,FALSE)),MIN(D68+3,MAX(Gehaltstabelle_alt!$H$5:$H$34)),IF(ISNA(VLOOKUP(D68+4,Gehaltstabelle_alt!$A$14:$A$24,1,FALSE)),MIN(D68+4,MAX(Gehaltstabelle_alt!$H$5:$H$34)),MAX(Gehaltstabelle_alt!$H$5:$H$34)))),D68)))),D69))</f>
        <v/>
      </c>
      <c r="F68" t="str">
        <f>IF(D68="","",HLOOKUP(C68,Gehaltstabelle_alt!$I$3:$R$34,Alt_Gehalt!D68+2,FALSE))</f>
        <v/>
      </c>
      <c r="G68" t="str">
        <f>IF(E68="","",HLOOKUP(C68,Gehaltstabelle_alt!$I$3:$R$34,Alt_Gehalt!E68+2,FALSE))</f>
        <v/>
      </c>
      <c r="H68">
        <f>IF(F68="",0,IF(F68&lt;=Gehaltstabelle_alt!$B$2,Gehaltstabelle_alt!$E$2,IF(F68&lt;=Gehaltstabelle_alt!$B$3,Gehaltstabelle_alt!$E$3,IF(F68&lt;=Gehaltstabelle_alt!$B$4,Gehaltstabelle_alt!$E$4,IF(F68&lt;=Gehaltstabelle_alt!$B$5,Gehaltstabelle_alt!$E$5,IF(F68&lt;=Gehaltstabelle_alt!$B$6,Gehaltstabelle_alt!$E$6,Gehaltstabelle_alt!$E$7)))))+IF(F68="","",IF(AND(D68&gt;Gehaltstabelle_alt!$C$10,C68="a"),Gehaltstabelle_alt!$E$11,Gehaltstabelle_alt!$E$10))+Gehaltsrechner!$G$10)+IF(Dienstprüfung_akt,(HLOOKUP(C68,Gehaltstabelle_alt!$I$3:$R$34,Dienstprüfer_akt_Stufe+2,FALSE)-HLOOKUP(C68,Gehaltstabelle_alt!$I$3:$R$34,D68+2,FALSE))*Anteil_Dienstprüfung,0)</f>
        <v>0</v>
      </c>
      <c r="I68">
        <f>IF(G68="",0,IF(G68&lt;=Gehaltstabelle_alt!$B$2,Gehaltstabelle_alt!$E$2,IF(G68&lt;=Gehaltstabelle_alt!$B$3,Gehaltstabelle_alt!$E$3,IF(G68&lt;=Gehaltstabelle_alt!$B$4,Gehaltstabelle_alt!$E$4,IF(G68&lt;=Gehaltstabelle_alt!$B$5,Gehaltstabelle_alt!$E$5,IF(G68&lt;=Gehaltstabelle_alt!$B$6,Gehaltstabelle_alt!$E$6,Gehaltstabelle_alt!$E$7)))))+IF(G68="","",IF(AND(D68&gt;Gehaltstabelle_alt!$C$10,C68="a"),Gehaltstabelle_alt!$E$11,Gehaltstabelle_alt!$E$10))+Gehaltsrechner!$G$10)+IF(Dienstprüfung_akt,(HLOOKUP(C68,Gehaltstabelle_alt!$I$3:$R$34,Dienstprüfer_akt_Stufe+2,FALSE)-HLOOKUP(C68,Gehaltstabelle_alt!$I$3:$R$34,D68+2,FALSE))*Anteil_Dienstprüfung,0)</f>
        <v>0</v>
      </c>
      <c r="J68">
        <f>IF(H68="","",Gehaltsrechner!$G$9)</f>
        <v>137.29</v>
      </c>
      <c r="K68" s="19" t="str">
        <f t="shared" si="4"/>
        <v/>
      </c>
      <c r="M68" s="19"/>
    </row>
    <row r="69" spans="1:13" x14ac:dyDescent="0.25">
      <c r="A69" t="str">
        <f t="shared" si="2"/>
        <v/>
      </c>
      <c r="B69" t="str">
        <f t="shared" si="0"/>
        <v/>
      </c>
      <c r="C69" t="str">
        <f t="shared" si="3"/>
        <v/>
      </c>
      <c r="D69" t="str">
        <f>IF(A69="","",IF(D68=MAX(Gehaltstabelle_alt!$H$5:$H$34),Alt_Gehalt!D68,IF(MOD(B69,2)=0,IF(ISNA(VLOOKUP(D68+1+2*Dienstprüfung_1Jahr,Gehaltstabelle_alt!$A$14:$A$24,1,FALSE)),MIN(D68+1+2*Dienstprüfung_1Jahr,MAX(Gehaltstabelle_alt!$H$5:$H$34)),IF(ISNA(VLOOKUP(D68+2+2*Dienstprüfung_1Jahr,Gehaltstabelle_alt!$A$14:$A$24,1,FALSE)),MIN(D68+2+2*Dienstprüfung_1Jahr,MAX(Gehaltstabelle_alt!$H$5:$H$34)),IF(ISNA(VLOOKUP(D68+3+2*Dienstprüfung_1Jahr,Gehaltstabelle_alt!$A$14:$A$24,1,FALSE)),MIN(D68+3+2*Dienstprüfung_1Jahr,MAX(Gehaltstabelle_alt!$H$5:$H$34)),D68))),IF(Dienstprüfung_1Jahr,IF(ISNA(VLOOKUP(D68+2,Gehaltstabelle_alt!$A$14:$A$24,1,FALSE)),MIN(D68+2,MAX(Gehaltstabelle_alt!$H$5:$H$34)),IF(ISNA(VLOOKUP(D68+3,Gehaltstabelle_alt!$A$14:$A$24,1,FALSE)),MIN(D68+3,MAX(Gehaltstabelle_alt!$H$5:$H$34)),IF(ISNA(VLOOKUP(D68+4,Gehaltstabelle_alt!$A$14:$A$24,1,FALSE)),MIN(D68+4,MAX(Gehaltstabelle_alt!$H$5:$H$34)),MAX(Gehaltstabelle_alt!$H$5:$H$34)))),D68))))</f>
        <v/>
      </c>
      <c r="E69" t="str">
        <f>IF(MONTH($E$6)=1,D69,IF(D70="",IF(A69="","",IF(D69=MAX(Gehaltstabelle_alt!$H$5:$H$34),Alt_Gehalt!D69,IF(MOD(B69+1,2)=0,IF(ISNA(VLOOKUP(D69+1+2*Dienstprüfung_1Jahr,Gehaltstabelle_alt!$A$14:$A$24,1,FALSE)),MIN(D69+1+2*Dienstprüfung_1Jahr,MAX(Gehaltstabelle_alt!$H$5:$H$34)),IF(ISNA(VLOOKUP(D69+2+2*Dienstprüfung_1Jahr,Gehaltstabelle_alt!$A$14:$A$24,1,FALSE)),MIN(D69+2+2*Dienstprüfung_1Jahr,MAX(Gehaltstabelle_alt!$H$5:$H$34)),IF(ISNA(VLOOKUP(D69+3+2*Dienstprüfung_1Jahr,Gehaltstabelle_alt!$A$14:$A$24,1,FALSE)),MIN(D69+3+2*Dienstprüfung_1Jahr,MAX(Gehaltstabelle_alt!$H$5:$H$34)),D69))),IF(Dienstprüfung_1Jahr,IF(ISNA(VLOOKUP(D69+2,Gehaltstabelle_alt!$A$14:$A$24,1,FALSE)),MIN(D69+2,MAX(Gehaltstabelle_alt!$H$5:$H$34)),IF(ISNA(VLOOKUP(D69+3,Gehaltstabelle_alt!$A$14:$A$24,1,FALSE)),MIN(D69+3,MAX(Gehaltstabelle_alt!$H$5:$H$34)),IF(ISNA(VLOOKUP(D69+4,Gehaltstabelle_alt!$A$14:$A$24,1,FALSE)),MIN(D69+4,MAX(Gehaltstabelle_alt!$H$5:$H$34)),MAX(Gehaltstabelle_alt!$H$5:$H$34)))),D69)))),D70))</f>
        <v/>
      </c>
      <c r="F69" t="str">
        <f>IF(D69="","",HLOOKUP(C69,Gehaltstabelle_alt!$I$3:$R$34,Alt_Gehalt!D69+2,FALSE))</f>
        <v/>
      </c>
      <c r="G69" t="str">
        <f>IF(E69="","",HLOOKUP(C69,Gehaltstabelle_alt!$I$3:$R$34,Alt_Gehalt!E69+2,FALSE))</f>
        <v/>
      </c>
      <c r="H69">
        <f>IF(F69="",0,IF(F69&lt;=Gehaltstabelle_alt!$B$2,Gehaltstabelle_alt!$E$2,IF(F69&lt;=Gehaltstabelle_alt!$B$3,Gehaltstabelle_alt!$E$3,IF(F69&lt;=Gehaltstabelle_alt!$B$4,Gehaltstabelle_alt!$E$4,IF(F69&lt;=Gehaltstabelle_alt!$B$5,Gehaltstabelle_alt!$E$5,IF(F69&lt;=Gehaltstabelle_alt!$B$6,Gehaltstabelle_alt!$E$6,Gehaltstabelle_alt!$E$7)))))+IF(F69="","",IF(AND(D69&gt;Gehaltstabelle_alt!$C$10,C69="a"),Gehaltstabelle_alt!$E$11,Gehaltstabelle_alt!$E$10))+Gehaltsrechner!$G$10)+IF(Dienstprüfung_akt,(HLOOKUP(C69,Gehaltstabelle_alt!$I$3:$R$34,Dienstprüfer_akt_Stufe+2,FALSE)-HLOOKUP(C69,Gehaltstabelle_alt!$I$3:$R$34,D69+2,FALSE))*Anteil_Dienstprüfung,0)</f>
        <v>0</v>
      </c>
      <c r="I69">
        <f>IF(G69="",0,IF(G69&lt;=Gehaltstabelle_alt!$B$2,Gehaltstabelle_alt!$E$2,IF(G69&lt;=Gehaltstabelle_alt!$B$3,Gehaltstabelle_alt!$E$3,IF(G69&lt;=Gehaltstabelle_alt!$B$4,Gehaltstabelle_alt!$E$4,IF(G69&lt;=Gehaltstabelle_alt!$B$5,Gehaltstabelle_alt!$E$5,IF(G69&lt;=Gehaltstabelle_alt!$B$6,Gehaltstabelle_alt!$E$6,Gehaltstabelle_alt!$E$7)))))+IF(G69="","",IF(AND(D69&gt;Gehaltstabelle_alt!$C$10,C69="a"),Gehaltstabelle_alt!$E$11,Gehaltstabelle_alt!$E$10))+Gehaltsrechner!$G$10)+IF(Dienstprüfung_akt,(HLOOKUP(C69,Gehaltstabelle_alt!$I$3:$R$34,Dienstprüfer_akt_Stufe+2,FALSE)-HLOOKUP(C69,Gehaltstabelle_alt!$I$3:$R$34,D69+2,FALSE))*Anteil_Dienstprüfung,0)</f>
        <v>0</v>
      </c>
      <c r="J69">
        <f>IF(H69="","",Gehaltsrechner!$G$9)</f>
        <v>137.29</v>
      </c>
      <c r="K69" s="19" t="str">
        <f t="shared" si="4"/>
        <v/>
      </c>
      <c r="M69" s="19"/>
    </row>
    <row r="70" spans="1:13" x14ac:dyDescent="0.25">
      <c r="A70" t="str">
        <f t="shared" si="2"/>
        <v/>
      </c>
      <c r="B70" t="str">
        <f t="shared" si="0"/>
        <v/>
      </c>
      <c r="C70" t="str">
        <f t="shared" si="3"/>
        <v/>
      </c>
      <c r="D70" t="str">
        <f>IF(A70="","",IF(D69=MAX(Gehaltstabelle_alt!$H$5:$H$34),Alt_Gehalt!D69,IF(MOD(B70,2)=0,IF(ISNA(VLOOKUP(D69+1+2*Dienstprüfung_1Jahr,Gehaltstabelle_alt!$A$14:$A$24,1,FALSE)),MIN(D69+1+2*Dienstprüfung_1Jahr,MAX(Gehaltstabelle_alt!$H$5:$H$34)),IF(ISNA(VLOOKUP(D69+2+2*Dienstprüfung_1Jahr,Gehaltstabelle_alt!$A$14:$A$24,1,FALSE)),MIN(D69+2+2*Dienstprüfung_1Jahr,MAX(Gehaltstabelle_alt!$H$5:$H$34)),IF(ISNA(VLOOKUP(D69+3+2*Dienstprüfung_1Jahr,Gehaltstabelle_alt!$A$14:$A$24,1,FALSE)),MIN(D69+3+2*Dienstprüfung_1Jahr,MAX(Gehaltstabelle_alt!$H$5:$H$34)),D69))),IF(Dienstprüfung_1Jahr,IF(ISNA(VLOOKUP(D69+2,Gehaltstabelle_alt!$A$14:$A$24,1,FALSE)),MIN(D69+2,MAX(Gehaltstabelle_alt!$H$5:$H$34)),IF(ISNA(VLOOKUP(D69+3,Gehaltstabelle_alt!$A$14:$A$24,1,FALSE)),MIN(D69+3,MAX(Gehaltstabelle_alt!$H$5:$H$34)),IF(ISNA(VLOOKUP(D69+4,Gehaltstabelle_alt!$A$14:$A$24,1,FALSE)),MIN(D69+4,MAX(Gehaltstabelle_alt!$H$5:$H$34)),MAX(Gehaltstabelle_alt!$H$5:$H$34)))),D69))))</f>
        <v/>
      </c>
      <c r="E70" t="str">
        <f>IF(MONTH($E$6)=1,D70,IF(D71="",IF(A70="","",IF(D70=MAX(Gehaltstabelle_alt!$H$5:$H$34),Alt_Gehalt!D70,IF(MOD(B70+1,2)=0,IF(ISNA(VLOOKUP(D70+1+2*Dienstprüfung_1Jahr,Gehaltstabelle_alt!$A$14:$A$24,1,FALSE)),MIN(D70+1+2*Dienstprüfung_1Jahr,MAX(Gehaltstabelle_alt!$H$5:$H$34)),IF(ISNA(VLOOKUP(D70+2+2*Dienstprüfung_1Jahr,Gehaltstabelle_alt!$A$14:$A$24,1,FALSE)),MIN(D70+2+2*Dienstprüfung_1Jahr,MAX(Gehaltstabelle_alt!$H$5:$H$34)),IF(ISNA(VLOOKUP(D70+3+2*Dienstprüfung_1Jahr,Gehaltstabelle_alt!$A$14:$A$24,1,FALSE)),MIN(D70+3+2*Dienstprüfung_1Jahr,MAX(Gehaltstabelle_alt!$H$5:$H$34)),D70))),IF(Dienstprüfung_1Jahr,IF(ISNA(VLOOKUP(D70+2,Gehaltstabelle_alt!$A$14:$A$24,1,FALSE)),MIN(D70+2,MAX(Gehaltstabelle_alt!$H$5:$H$34)),IF(ISNA(VLOOKUP(D70+3,Gehaltstabelle_alt!$A$14:$A$24,1,FALSE)),MIN(D70+3,MAX(Gehaltstabelle_alt!$H$5:$H$34)),IF(ISNA(VLOOKUP(D70+4,Gehaltstabelle_alt!$A$14:$A$24,1,FALSE)),MIN(D70+4,MAX(Gehaltstabelle_alt!$H$5:$H$34)),MAX(Gehaltstabelle_alt!$H$5:$H$34)))),D70)))),D71))</f>
        <v/>
      </c>
      <c r="F70" t="str">
        <f>IF(D70="","",HLOOKUP(C70,Gehaltstabelle_alt!$I$3:$R$34,Alt_Gehalt!D70+2,FALSE))</f>
        <v/>
      </c>
      <c r="G70" t="str">
        <f>IF(E70="","",HLOOKUP(C70,Gehaltstabelle_alt!$I$3:$R$34,Alt_Gehalt!E70+2,FALSE))</f>
        <v/>
      </c>
      <c r="H70">
        <f>IF(F70="",0,IF(F70&lt;=Gehaltstabelle_alt!$B$2,Gehaltstabelle_alt!$E$2,IF(F70&lt;=Gehaltstabelle_alt!$B$3,Gehaltstabelle_alt!$E$3,IF(F70&lt;=Gehaltstabelle_alt!$B$4,Gehaltstabelle_alt!$E$4,IF(F70&lt;=Gehaltstabelle_alt!$B$5,Gehaltstabelle_alt!$E$5,IF(F70&lt;=Gehaltstabelle_alt!$B$6,Gehaltstabelle_alt!$E$6,Gehaltstabelle_alt!$E$7)))))+IF(F70="","",IF(AND(D70&gt;Gehaltstabelle_alt!$C$10,C70="a"),Gehaltstabelle_alt!$E$11,Gehaltstabelle_alt!$E$10))+Gehaltsrechner!$G$10)+IF(Dienstprüfung_akt,(HLOOKUP(C70,Gehaltstabelle_alt!$I$3:$R$34,Dienstprüfer_akt_Stufe+2,FALSE)-HLOOKUP(C70,Gehaltstabelle_alt!$I$3:$R$34,D70+2,FALSE))*Anteil_Dienstprüfung,0)</f>
        <v>0</v>
      </c>
      <c r="I70">
        <f>IF(G70="",0,IF(G70&lt;=Gehaltstabelle_alt!$B$2,Gehaltstabelle_alt!$E$2,IF(G70&lt;=Gehaltstabelle_alt!$B$3,Gehaltstabelle_alt!$E$3,IF(G70&lt;=Gehaltstabelle_alt!$B$4,Gehaltstabelle_alt!$E$4,IF(G70&lt;=Gehaltstabelle_alt!$B$5,Gehaltstabelle_alt!$E$5,IF(G70&lt;=Gehaltstabelle_alt!$B$6,Gehaltstabelle_alt!$E$6,Gehaltstabelle_alt!$E$7)))))+IF(G70="","",IF(AND(D70&gt;Gehaltstabelle_alt!$C$10,C70="a"),Gehaltstabelle_alt!$E$11,Gehaltstabelle_alt!$E$10))+Gehaltsrechner!$G$10)+IF(Dienstprüfung_akt,(HLOOKUP(C70,Gehaltstabelle_alt!$I$3:$R$34,Dienstprüfer_akt_Stufe+2,FALSE)-HLOOKUP(C70,Gehaltstabelle_alt!$I$3:$R$34,D70+2,FALSE))*Anteil_Dienstprüfung,0)</f>
        <v>0</v>
      </c>
      <c r="J70">
        <f>IF(H70="","",Gehaltsrechner!$G$9)</f>
        <v>137.29</v>
      </c>
      <c r="K70" s="19" t="str">
        <f t="shared" si="4"/>
        <v/>
      </c>
      <c r="M70" s="19"/>
    </row>
    <row r="71" spans="1:13" x14ac:dyDescent="0.25">
      <c r="A71" t="str">
        <f t="shared" si="2"/>
        <v/>
      </c>
      <c r="B71" t="str">
        <f t="shared" si="0"/>
        <v/>
      </c>
      <c r="C71" t="str">
        <f t="shared" si="3"/>
        <v/>
      </c>
      <c r="D71" t="str">
        <f>IF(A71="","",IF(D70=MAX(Gehaltstabelle_alt!$H$5:$H$34),Alt_Gehalt!D70,IF(MOD(B71,2)=0,IF(ISNA(VLOOKUP(D70+1+2*Dienstprüfung_1Jahr,Gehaltstabelle_alt!$A$14:$A$24,1,FALSE)),MIN(D70+1+2*Dienstprüfung_1Jahr,MAX(Gehaltstabelle_alt!$H$5:$H$34)),IF(ISNA(VLOOKUP(D70+2+2*Dienstprüfung_1Jahr,Gehaltstabelle_alt!$A$14:$A$24,1,FALSE)),MIN(D70+2+2*Dienstprüfung_1Jahr,MAX(Gehaltstabelle_alt!$H$5:$H$34)),IF(ISNA(VLOOKUP(D70+3+2*Dienstprüfung_1Jahr,Gehaltstabelle_alt!$A$14:$A$24,1,FALSE)),MIN(D70+3+2*Dienstprüfung_1Jahr,MAX(Gehaltstabelle_alt!$H$5:$H$34)),D70))),IF(Dienstprüfung_1Jahr,IF(ISNA(VLOOKUP(D70+2,Gehaltstabelle_alt!$A$14:$A$24,1,FALSE)),MIN(D70+2,MAX(Gehaltstabelle_alt!$H$5:$H$34)),IF(ISNA(VLOOKUP(D70+3,Gehaltstabelle_alt!$A$14:$A$24,1,FALSE)),MIN(D70+3,MAX(Gehaltstabelle_alt!$H$5:$H$34)),IF(ISNA(VLOOKUP(D70+4,Gehaltstabelle_alt!$A$14:$A$24,1,FALSE)),MIN(D70+4,MAX(Gehaltstabelle_alt!$H$5:$H$34)),MAX(Gehaltstabelle_alt!$H$5:$H$34)))),D70))))</f>
        <v/>
      </c>
      <c r="E71" t="str">
        <f>IF(MONTH($E$6)=1,D71,IF(D72="",IF(A71="","",IF(D71=MAX(Gehaltstabelle_alt!$H$5:$H$34),Alt_Gehalt!D71,IF(MOD(B71+1,2)=0,IF(ISNA(VLOOKUP(D71+1+2*Dienstprüfung_1Jahr,Gehaltstabelle_alt!$A$14:$A$24,1,FALSE)),MIN(D71+1+2*Dienstprüfung_1Jahr,MAX(Gehaltstabelle_alt!$H$5:$H$34)),IF(ISNA(VLOOKUP(D71+2+2*Dienstprüfung_1Jahr,Gehaltstabelle_alt!$A$14:$A$24,1,FALSE)),MIN(D71+2+2*Dienstprüfung_1Jahr,MAX(Gehaltstabelle_alt!$H$5:$H$34)),IF(ISNA(VLOOKUP(D71+3+2*Dienstprüfung_1Jahr,Gehaltstabelle_alt!$A$14:$A$24,1,FALSE)),MIN(D71+3+2*Dienstprüfung_1Jahr,MAX(Gehaltstabelle_alt!$H$5:$H$34)),D71))),IF(Dienstprüfung_1Jahr,IF(ISNA(VLOOKUP(D71+2,Gehaltstabelle_alt!$A$14:$A$24,1,FALSE)),MIN(D71+2,MAX(Gehaltstabelle_alt!$H$5:$H$34)),IF(ISNA(VLOOKUP(D71+3,Gehaltstabelle_alt!$A$14:$A$24,1,FALSE)),MIN(D71+3,MAX(Gehaltstabelle_alt!$H$5:$H$34)),IF(ISNA(VLOOKUP(D71+4,Gehaltstabelle_alt!$A$14:$A$24,1,FALSE)),MIN(D71+4,MAX(Gehaltstabelle_alt!$H$5:$H$34)),MAX(Gehaltstabelle_alt!$H$5:$H$34)))),D71)))),D72))</f>
        <v/>
      </c>
      <c r="F71" t="str">
        <f>IF(D71="","",HLOOKUP(C71,Gehaltstabelle_alt!$I$3:$R$34,Alt_Gehalt!D71+2,FALSE))</f>
        <v/>
      </c>
      <c r="G71" t="str">
        <f>IF(E71="","",HLOOKUP(C71,Gehaltstabelle_alt!$I$3:$R$34,Alt_Gehalt!E71+2,FALSE))</f>
        <v/>
      </c>
      <c r="H71">
        <f>IF(F71="",0,IF(F71&lt;=Gehaltstabelle_alt!$B$2,Gehaltstabelle_alt!$E$2,IF(F71&lt;=Gehaltstabelle_alt!$B$3,Gehaltstabelle_alt!$E$3,IF(F71&lt;=Gehaltstabelle_alt!$B$4,Gehaltstabelle_alt!$E$4,IF(F71&lt;=Gehaltstabelle_alt!$B$5,Gehaltstabelle_alt!$E$5,IF(F71&lt;=Gehaltstabelle_alt!$B$6,Gehaltstabelle_alt!$E$6,Gehaltstabelle_alt!$E$7)))))+IF(F71="","",IF(AND(D71&gt;Gehaltstabelle_alt!$C$10,C71="a"),Gehaltstabelle_alt!$E$11,Gehaltstabelle_alt!$E$10))+Gehaltsrechner!$G$10)+IF(Dienstprüfung_akt,(HLOOKUP(C71,Gehaltstabelle_alt!$I$3:$R$34,Dienstprüfer_akt_Stufe+2,FALSE)-HLOOKUP(C71,Gehaltstabelle_alt!$I$3:$R$34,D71+2,FALSE))*Anteil_Dienstprüfung,0)</f>
        <v>0</v>
      </c>
      <c r="I71">
        <f>IF(G71="",0,IF(G71&lt;=Gehaltstabelle_alt!$B$2,Gehaltstabelle_alt!$E$2,IF(G71&lt;=Gehaltstabelle_alt!$B$3,Gehaltstabelle_alt!$E$3,IF(G71&lt;=Gehaltstabelle_alt!$B$4,Gehaltstabelle_alt!$E$4,IF(G71&lt;=Gehaltstabelle_alt!$B$5,Gehaltstabelle_alt!$E$5,IF(G71&lt;=Gehaltstabelle_alt!$B$6,Gehaltstabelle_alt!$E$6,Gehaltstabelle_alt!$E$7)))))+IF(G71="","",IF(AND(D71&gt;Gehaltstabelle_alt!$C$10,C71="a"),Gehaltstabelle_alt!$E$11,Gehaltstabelle_alt!$E$10))+Gehaltsrechner!$G$10)+IF(Dienstprüfung_akt,(HLOOKUP(C71,Gehaltstabelle_alt!$I$3:$R$34,Dienstprüfer_akt_Stufe+2,FALSE)-HLOOKUP(C71,Gehaltstabelle_alt!$I$3:$R$34,D71+2,FALSE))*Anteil_Dienstprüfung,0)</f>
        <v>0</v>
      </c>
      <c r="J71">
        <f>IF(H71="","",Gehaltsrechner!$G$9)</f>
        <v>137.29</v>
      </c>
      <c r="K71" s="19" t="str">
        <f t="shared" si="4"/>
        <v/>
      </c>
      <c r="M71" s="19"/>
    </row>
    <row r="72" spans="1:13" x14ac:dyDescent="0.25">
      <c r="A72" t="str">
        <f t="shared" si="2"/>
        <v/>
      </c>
      <c r="B72" t="str">
        <f t="shared" si="0"/>
        <v/>
      </c>
      <c r="C72" t="str">
        <f t="shared" si="3"/>
        <v/>
      </c>
      <c r="D72" t="str">
        <f>IF(A72="","",IF(D71=MAX(Gehaltstabelle_alt!$H$5:$H$34),Alt_Gehalt!D71,IF(MOD(B72,2)=0,IF(ISNA(VLOOKUP(D71+1+2*Dienstprüfung_1Jahr,Gehaltstabelle_alt!$A$14:$A$24,1,FALSE)),MIN(D71+1+2*Dienstprüfung_1Jahr,MAX(Gehaltstabelle_alt!$H$5:$H$34)),IF(ISNA(VLOOKUP(D71+2+2*Dienstprüfung_1Jahr,Gehaltstabelle_alt!$A$14:$A$24,1,FALSE)),MIN(D71+2+2*Dienstprüfung_1Jahr,MAX(Gehaltstabelle_alt!$H$5:$H$34)),IF(ISNA(VLOOKUP(D71+3+2*Dienstprüfung_1Jahr,Gehaltstabelle_alt!$A$14:$A$24,1,FALSE)),MIN(D71+3+2*Dienstprüfung_1Jahr,MAX(Gehaltstabelle_alt!$H$5:$H$34)),D71))),IF(Dienstprüfung_1Jahr,IF(ISNA(VLOOKUP(D71+2,Gehaltstabelle_alt!$A$14:$A$24,1,FALSE)),MIN(D71+2,MAX(Gehaltstabelle_alt!$H$5:$H$34)),IF(ISNA(VLOOKUP(D71+3,Gehaltstabelle_alt!$A$14:$A$24,1,FALSE)),MIN(D71+3,MAX(Gehaltstabelle_alt!$H$5:$H$34)),IF(ISNA(VLOOKUP(D71+4,Gehaltstabelle_alt!$A$14:$A$24,1,FALSE)),MIN(D71+4,MAX(Gehaltstabelle_alt!$H$5:$H$34)),MAX(Gehaltstabelle_alt!$H$5:$H$34)))),D71))))</f>
        <v/>
      </c>
      <c r="E72" t="str">
        <f>IF(MONTH($E$6)=1,D72,IF(D73="",IF(A72="","",IF(D72=MAX(Gehaltstabelle_alt!$H$5:$H$34),Alt_Gehalt!D72,IF(MOD(B72+1,2)=0,IF(ISNA(VLOOKUP(D72+1+2*Dienstprüfung_1Jahr,Gehaltstabelle_alt!$A$14:$A$24,1,FALSE)),MIN(D72+1+2*Dienstprüfung_1Jahr,MAX(Gehaltstabelle_alt!$H$5:$H$34)),IF(ISNA(VLOOKUP(D72+2+2*Dienstprüfung_1Jahr,Gehaltstabelle_alt!$A$14:$A$24,1,FALSE)),MIN(D72+2+2*Dienstprüfung_1Jahr,MAX(Gehaltstabelle_alt!$H$5:$H$34)),IF(ISNA(VLOOKUP(D72+3+2*Dienstprüfung_1Jahr,Gehaltstabelle_alt!$A$14:$A$24,1,FALSE)),MIN(D72+3+2*Dienstprüfung_1Jahr,MAX(Gehaltstabelle_alt!$H$5:$H$34)),D72))),IF(Dienstprüfung_1Jahr,IF(ISNA(VLOOKUP(D72+2,Gehaltstabelle_alt!$A$14:$A$24,1,FALSE)),MIN(D72+2,MAX(Gehaltstabelle_alt!$H$5:$H$34)),IF(ISNA(VLOOKUP(D72+3,Gehaltstabelle_alt!$A$14:$A$24,1,FALSE)),MIN(D72+3,MAX(Gehaltstabelle_alt!$H$5:$H$34)),IF(ISNA(VLOOKUP(D72+4,Gehaltstabelle_alt!$A$14:$A$24,1,FALSE)),MIN(D72+4,MAX(Gehaltstabelle_alt!$H$5:$H$34)),MAX(Gehaltstabelle_alt!$H$5:$H$34)))),D72)))),D73))</f>
        <v/>
      </c>
      <c r="F72" t="str">
        <f>IF(D72="","",HLOOKUP(C72,Gehaltstabelle_alt!$I$3:$R$34,Alt_Gehalt!D72+2,FALSE))</f>
        <v/>
      </c>
      <c r="G72" t="str">
        <f>IF(E72="","",HLOOKUP(C72,Gehaltstabelle_alt!$I$3:$R$34,Alt_Gehalt!E72+2,FALSE))</f>
        <v/>
      </c>
      <c r="H72">
        <f>IF(F72="",0,IF(F72&lt;=Gehaltstabelle_alt!$B$2,Gehaltstabelle_alt!$E$2,IF(F72&lt;=Gehaltstabelle_alt!$B$3,Gehaltstabelle_alt!$E$3,IF(F72&lt;=Gehaltstabelle_alt!$B$4,Gehaltstabelle_alt!$E$4,IF(F72&lt;=Gehaltstabelle_alt!$B$5,Gehaltstabelle_alt!$E$5,IF(F72&lt;=Gehaltstabelle_alt!$B$6,Gehaltstabelle_alt!$E$6,Gehaltstabelle_alt!$E$7)))))+IF(F72="","",IF(AND(D72&gt;Gehaltstabelle_alt!$C$10,C72="a"),Gehaltstabelle_alt!$E$11,Gehaltstabelle_alt!$E$10))+Gehaltsrechner!$G$10)+IF(Dienstprüfung_akt,(HLOOKUP(C72,Gehaltstabelle_alt!$I$3:$R$34,Dienstprüfer_akt_Stufe+2,FALSE)-HLOOKUP(C72,Gehaltstabelle_alt!$I$3:$R$34,D72+2,FALSE))*Anteil_Dienstprüfung,0)</f>
        <v>0</v>
      </c>
      <c r="I72">
        <f>IF(G72="",0,IF(G72&lt;=Gehaltstabelle_alt!$B$2,Gehaltstabelle_alt!$E$2,IF(G72&lt;=Gehaltstabelle_alt!$B$3,Gehaltstabelle_alt!$E$3,IF(G72&lt;=Gehaltstabelle_alt!$B$4,Gehaltstabelle_alt!$E$4,IF(G72&lt;=Gehaltstabelle_alt!$B$5,Gehaltstabelle_alt!$E$5,IF(G72&lt;=Gehaltstabelle_alt!$B$6,Gehaltstabelle_alt!$E$6,Gehaltstabelle_alt!$E$7)))))+IF(G72="","",IF(AND(D72&gt;Gehaltstabelle_alt!$C$10,C72="a"),Gehaltstabelle_alt!$E$11,Gehaltstabelle_alt!$E$10))+Gehaltsrechner!$G$10)+IF(Dienstprüfung_akt,(HLOOKUP(C72,Gehaltstabelle_alt!$I$3:$R$34,Dienstprüfer_akt_Stufe+2,FALSE)-HLOOKUP(C72,Gehaltstabelle_alt!$I$3:$R$34,D72+2,FALSE))*Anteil_Dienstprüfung,0)</f>
        <v>0</v>
      </c>
      <c r="J72">
        <f>IF(H72="","",Gehaltsrechner!$G$9)</f>
        <v>137.29</v>
      </c>
      <c r="K72" s="19" t="str">
        <f t="shared" si="4"/>
        <v/>
      </c>
      <c r="M72" s="19"/>
    </row>
    <row r="73" spans="1:13" x14ac:dyDescent="0.25">
      <c r="A73" t="str">
        <f t="shared" si="2"/>
        <v/>
      </c>
      <c r="B73" t="str">
        <f t="shared" si="0"/>
        <v/>
      </c>
      <c r="C73" t="str">
        <f t="shared" si="3"/>
        <v/>
      </c>
      <c r="D73" t="str">
        <f>IF(A73="","",IF(D72=MAX(Gehaltstabelle_alt!$H$5:$H$34),Alt_Gehalt!D72,IF(MOD(B73,2)=0,IF(ISNA(VLOOKUP(D72+1+2*Dienstprüfung_1Jahr,Gehaltstabelle_alt!$A$14:$A$24,1,FALSE)),MIN(D72+1+2*Dienstprüfung_1Jahr,MAX(Gehaltstabelle_alt!$H$5:$H$34)),IF(ISNA(VLOOKUP(D72+2+2*Dienstprüfung_1Jahr,Gehaltstabelle_alt!$A$14:$A$24,1,FALSE)),MIN(D72+2+2*Dienstprüfung_1Jahr,MAX(Gehaltstabelle_alt!$H$5:$H$34)),IF(ISNA(VLOOKUP(D72+3+2*Dienstprüfung_1Jahr,Gehaltstabelle_alt!$A$14:$A$24,1,FALSE)),MIN(D72+3+2*Dienstprüfung_1Jahr,MAX(Gehaltstabelle_alt!$H$5:$H$34)),D72))),IF(Dienstprüfung_1Jahr,IF(ISNA(VLOOKUP(D72+2,Gehaltstabelle_alt!$A$14:$A$24,1,FALSE)),MIN(D72+2,MAX(Gehaltstabelle_alt!$H$5:$H$34)),IF(ISNA(VLOOKUP(D72+3,Gehaltstabelle_alt!$A$14:$A$24,1,FALSE)),MIN(D72+3,MAX(Gehaltstabelle_alt!$H$5:$H$34)),IF(ISNA(VLOOKUP(D72+4,Gehaltstabelle_alt!$A$14:$A$24,1,FALSE)),MIN(D72+4,MAX(Gehaltstabelle_alt!$H$5:$H$34)),MAX(Gehaltstabelle_alt!$H$5:$H$34)))),D72))))</f>
        <v/>
      </c>
      <c r="E73" t="str">
        <f>IF(MONTH($E$6)=1,D73,IF(D74="",IF(A73="","",IF(D73=MAX(Gehaltstabelle_alt!$H$5:$H$34),Alt_Gehalt!D73,IF(MOD(B73+1,2)=0,IF(ISNA(VLOOKUP(D73+1+2*Dienstprüfung_1Jahr,Gehaltstabelle_alt!$A$14:$A$24,1,FALSE)),MIN(D73+1+2*Dienstprüfung_1Jahr,MAX(Gehaltstabelle_alt!$H$5:$H$34)),IF(ISNA(VLOOKUP(D73+2+2*Dienstprüfung_1Jahr,Gehaltstabelle_alt!$A$14:$A$24,1,FALSE)),MIN(D73+2+2*Dienstprüfung_1Jahr,MAX(Gehaltstabelle_alt!$H$5:$H$34)),IF(ISNA(VLOOKUP(D73+3+2*Dienstprüfung_1Jahr,Gehaltstabelle_alt!$A$14:$A$24,1,FALSE)),MIN(D73+3+2*Dienstprüfung_1Jahr,MAX(Gehaltstabelle_alt!$H$5:$H$34)),D73))),IF(Dienstprüfung_1Jahr,IF(ISNA(VLOOKUP(D73+2,Gehaltstabelle_alt!$A$14:$A$24,1,FALSE)),MIN(D73+2,MAX(Gehaltstabelle_alt!$H$5:$H$34)),IF(ISNA(VLOOKUP(D73+3,Gehaltstabelle_alt!$A$14:$A$24,1,FALSE)),MIN(D73+3,MAX(Gehaltstabelle_alt!$H$5:$H$34)),IF(ISNA(VLOOKUP(D73+4,Gehaltstabelle_alt!$A$14:$A$24,1,FALSE)),MIN(D73+4,MAX(Gehaltstabelle_alt!$H$5:$H$34)),MAX(Gehaltstabelle_alt!$H$5:$H$34)))),D73)))),D74))</f>
        <v/>
      </c>
      <c r="F73" t="str">
        <f>IF(D73="","",HLOOKUP(C73,Gehaltstabelle_alt!$I$3:$R$34,Alt_Gehalt!D73+2,FALSE))</f>
        <v/>
      </c>
      <c r="G73" t="str">
        <f>IF(E73="","",HLOOKUP(C73,Gehaltstabelle_alt!$I$3:$R$34,Alt_Gehalt!E73+2,FALSE))</f>
        <v/>
      </c>
      <c r="H73">
        <f>IF(F73="",0,IF(F73&lt;=Gehaltstabelle_alt!$B$2,Gehaltstabelle_alt!$E$2,IF(F73&lt;=Gehaltstabelle_alt!$B$3,Gehaltstabelle_alt!$E$3,IF(F73&lt;=Gehaltstabelle_alt!$B$4,Gehaltstabelle_alt!$E$4,IF(F73&lt;=Gehaltstabelle_alt!$B$5,Gehaltstabelle_alt!$E$5,IF(F73&lt;=Gehaltstabelle_alt!$B$6,Gehaltstabelle_alt!$E$6,Gehaltstabelle_alt!$E$7)))))+IF(F73="","",IF(AND(D73&gt;Gehaltstabelle_alt!$C$10,C73="a"),Gehaltstabelle_alt!$E$11,Gehaltstabelle_alt!$E$10))+Gehaltsrechner!$G$10)+IF(Dienstprüfung_akt,(HLOOKUP(C73,Gehaltstabelle_alt!$I$3:$R$34,Dienstprüfer_akt_Stufe+2,FALSE)-HLOOKUP(C73,Gehaltstabelle_alt!$I$3:$R$34,D73+2,FALSE))*Anteil_Dienstprüfung,0)</f>
        <v>0</v>
      </c>
      <c r="I73">
        <f>IF(G73="",0,IF(G73&lt;=Gehaltstabelle_alt!$B$2,Gehaltstabelle_alt!$E$2,IF(G73&lt;=Gehaltstabelle_alt!$B$3,Gehaltstabelle_alt!$E$3,IF(G73&lt;=Gehaltstabelle_alt!$B$4,Gehaltstabelle_alt!$E$4,IF(G73&lt;=Gehaltstabelle_alt!$B$5,Gehaltstabelle_alt!$E$5,IF(G73&lt;=Gehaltstabelle_alt!$B$6,Gehaltstabelle_alt!$E$6,Gehaltstabelle_alt!$E$7)))))+IF(G73="","",IF(AND(D73&gt;Gehaltstabelle_alt!$C$10,C73="a"),Gehaltstabelle_alt!$E$11,Gehaltstabelle_alt!$E$10))+Gehaltsrechner!$G$10)+IF(Dienstprüfung_akt,(HLOOKUP(C73,Gehaltstabelle_alt!$I$3:$R$34,Dienstprüfer_akt_Stufe+2,FALSE)-HLOOKUP(C73,Gehaltstabelle_alt!$I$3:$R$34,D73+2,FALSE))*Anteil_Dienstprüfung,0)</f>
        <v>0</v>
      </c>
      <c r="J73">
        <f>IF(H73="","",Gehaltsrechner!$G$9)</f>
        <v>137.29</v>
      </c>
      <c r="K73" s="19" t="str">
        <f t="shared" si="4"/>
        <v/>
      </c>
      <c r="M73" s="19"/>
    </row>
    <row r="74" spans="1:13" x14ac:dyDescent="0.25">
      <c r="A74" t="str">
        <f t="shared" si="2"/>
        <v/>
      </c>
      <c r="B74" t="str">
        <f t="shared" ref="B74:B137" si="5">IF(A74="","",IF(A74&lt;YEAR($E$6),-1,IF(AND(A74=YEAR($E$6),MONTH($E$6)=1),0,IF(AND(A74=YEAR($E$6),MONTH($E$6)=7),-1,B73+1))))</f>
        <v/>
      </c>
      <c r="C74" t="str">
        <f t="shared" si="3"/>
        <v/>
      </c>
      <c r="D74" t="str">
        <f>IF(A74="","",IF(D73=MAX(Gehaltstabelle_alt!$H$5:$H$34),Alt_Gehalt!D73,IF(MOD(B74,2)=0,IF(ISNA(VLOOKUP(D73+1+2*Dienstprüfung_1Jahr,Gehaltstabelle_alt!$A$14:$A$24,1,FALSE)),MIN(D73+1+2*Dienstprüfung_1Jahr,MAX(Gehaltstabelle_alt!$H$5:$H$34)),IF(ISNA(VLOOKUP(D73+2+2*Dienstprüfung_1Jahr,Gehaltstabelle_alt!$A$14:$A$24,1,FALSE)),MIN(D73+2+2*Dienstprüfung_1Jahr,MAX(Gehaltstabelle_alt!$H$5:$H$34)),IF(ISNA(VLOOKUP(D73+3+2*Dienstprüfung_1Jahr,Gehaltstabelle_alt!$A$14:$A$24,1,FALSE)),MIN(D73+3+2*Dienstprüfung_1Jahr,MAX(Gehaltstabelle_alt!$H$5:$H$34)),D73))),IF(Dienstprüfung_1Jahr,IF(ISNA(VLOOKUP(D73+2,Gehaltstabelle_alt!$A$14:$A$24,1,FALSE)),MIN(D73+2,MAX(Gehaltstabelle_alt!$H$5:$H$34)),IF(ISNA(VLOOKUP(D73+3,Gehaltstabelle_alt!$A$14:$A$24,1,FALSE)),MIN(D73+3,MAX(Gehaltstabelle_alt!$H$5:$H$34)),IF(ISNA(VLOOKUP(D73+4,Gehaltstabelle_alt!$A$14:$A$24,1,FALSE)),MIN(D73+4,MAX(Gehaltstabelle_alt!$H$5:$H$34)),MAX(Gehaltstabelle_alt!$H$5:$H$34)))),D73))))</f>
        <v/>
      </c>
      <c r="E74" t="str">
        <f>IF(MONTH($E$6)=1,D74,IF(D75="",IF(A74="","",IF(D74=MAX(Gehaltstabelle_alt!$H$5:$H$34),Alt_Gehalt!D74,IF(MOD(B74+1,2)=0,IF(ISNA(VLOOKUP(D74+1+2*Dienstprüfung_1Jahr,Gehaltstabelle_alt!$A$14:$A$24,1,FALSE)),MIN(D74+1+2*Dienstprüfung_1Jahr,MAX(Gehaltstabelle_alt!$H$5:$H$34)),IF(ISNA(VLOOKUP(D74+2+2*Dienstprüfung_1Jahr,Gehaltstabelle_alt!$A$14:$A$24,1,FALSE)),MIN(D74+2+2*Dienstprüfung_1Jahr,MAX(Gehaltstabelle_alt!$H$5:$H$34)),IF(ISNA(VLOOKUP(D74+3+2*Dienstprüfung_1Jahr,Gehaltstabelle_alt!$A$14:$A$24,1,FALSE)),MIN(D74+3+2*Dienstprüfung_1Jahr,MAX(Gehaltstabelle_alt!$H$5:$H$34)),D74))),IF(Dienstprüfung_1Jahr,IF(ISNA(VLOOKUP(D74+2,Gehaltstabelle_alt!$A$14:$A$24,1,FALSE)),MIN(D74+2,MAX(Gehaltstabelle_alt!$H$5:$H$34)),IF(ISNA(VLOOKUP(D74+3,Gehaltstabelle_alt!$A$14:$A$24,1,FALSE)),MIN(D74+3,MAX(Gehaltstabelle_alt!$H$5:$H$34)),IF(ISNA(VLOOKUP(D74+4,Gehaltstabelle_alt!$A$14:$A$24,1,FALSE)),MIN(D74+4,MAX(Gehaltstabelle_alt!$H$5:$H$34)),MAX(Gehaltstabelle_alt!$H$5:$H$34)))),D74)))),D75))</f>
        <v/>
      </c>
      <c r="F74" t="str">
        <f>IF(D74="","",HLOOKUP(C74,Gehaltstabelle_alt!$I$3:$R$34,Alt_Gehalt!D74+2,FALSE))</f>
        <v/>
      </c>
      <c r="G74" t="str">
        <f>IF(E74="","",HLOOKUP(C74,Gehaltstabelle_alt!$I$3:$R$34,Alt_Gehalt!E74+2,FALSE))</f>
        <v/>
      </c>
      <c r="H74">
        <f>IF(F74="",0,IF(F74&lt;=Gehaltstabelle_alt!$B$2,Gehaltstabelle_alt!$E$2,IF(F74&lt;=Gehaltstabelle_alt!$B$3,Gehaltstabelle_alt!$E$3,IF(F74&lt;=Gehaltstabelle_alt!$B$4,Gehaltstabelle_alt!$E$4,IF(F74&lt;=Gehaltstabelle_alt!$B$5,Gehaltstabelle_alt!$E$5,IF(F74&lt;=Gehaltstabelle_alt!$B$6,Gehaltstabelle_alt!$E$6,Gehaltstabelle_alt!$E$7)))))+IF(F74="","",IF(AND(D74&gt;Gehaltstabelle_alt!$C$10,C74="a"),Gehaltstabelle_alt!$E$11,Gehaltstabelle_alt!$E$10))+Gehaltsrechner!$G$10)+IF(Dienstprüfung_akt,(HLOOKUP(C74,Gehaltstabelle_alt!$I$3:$R$34,Dienstprüfer_akt_Stufe+2,FALSE)-HLOOKUP(C74,Gehaltstabelle_alt!$I$3:$R$34,D74+2,FALSE))*Anteil_Dienstprüfung,0)</f>
        <v>0</v>
      </c>
      <c r="I74">
        <f>IF(G74="",0,IF(G74&lt;=Gehaltstabelle_alt!$B$2,Gehaltstabelle_alt!$E$2,IF(G74&lt;=Gehaltstabelle_alt!$B$3,Gehaltstabelle_alt!$E$3,IF(G74&lt;=Gehaltstabelle_alt!$B$4,Gehaltstabelle_alt!$E$4,IF(G74&lt;=Gehaltstabelle_alt!$B$5,Gehaltstabelle_alt!$E$5,IF(G74&lt;=Gehaltstabelle_alt!$B$6,Gehaltstabelle_alt!$E$6,Gehaltstabelle_alt!$E$7)))))+IF(G74="","",IF(AND(D74&gt;Gehaltstabelle_alt!$C$10,C74="a"),Gehaltstabelle_alt!$E$11,Gehaltstabelle_alt!$E$10))+Gehaltsrechner!$G$10)+IF(Dienstprüfung_akt,(HLOOKUP(C74,Gehaltstabelle_alt!$I$3:$R$34,Dienstprüfer_akt_Stufe+2,FALSE)-HLOOKUP(C74,Gehaltstabelle_alt!$I$3:$R$34,D74+2,FALSE))*Anteil_Dienstprüfung,0)</f>
        <v>0</v>
      </c>
      <c r="J74">
        <f>IF(H74="","",Gehaltsrechner!$G$9)</f>
        <v>137.29</v>
      </c>
      <c r="K74" s="19" t="str">
        <f t="shared" si="4"/>
        <v/>
      </c>
      <c r="M74" s="19"/>
    </row>
    <row r="75" spans="1:13" x14ac:dyDescent="0.25">
      <c r="A75" t="str">
        <f t="shared" ref="A75:A138" si="6">IF(YEAR($E$1)+70&lt;=A74,"",A74+1)</f>
        <v/>
      </c>
      <c r="B75" t="str">
        <f t="shared" si="5"/>
        <v/>
      </c>
      <c r="C75" t="str">
        <f t="shared" ref="C75:C138" si="7">IF(B75="","",C74)</f>
        <v/>
      </c>
      <c r="D75" t="str">
        <f>IF(A75="","",IF(D74=MAX(Gehaltstabelle_alt!$H$5:$H$34),Alt_Gehalt!D74,IF(MOD(B75,2)=0,IF(ISNA(VLOOKUP(D74+1+2*Dienstprüfung_1Jahr,Gehaltstabelle_alt!$A$14:$A$24,1,FALSE)),MIN(D74+1+2*Dienstprüfung_1Jahr,MAX(Gehaltstabelle_alt!$H$5:$H$34)),IF(ISNA(VLOOKUP(D74+2+2*Dienstprüfung_1Jahr,Gehaltstabelle_alt!$A$14:$A$24,1,FALSE)),MIN(D74+2+2*Dienstprüfung_1Jahr,MAX(Gehaltstabelle_alt!$H$5:$H$34)),IF(ISNA(VLOOKUP(D74+3+2*Dienstprüfung_1Jahr,Gehaltstabelle_alt!$A$14:$A$24,1,FALSE)),MIN(D74+3+2*Dienstprüfung_1Jahr,MAX(Gehaltstabelle_alt!$H$5:$H$34)),D74))),IF(Dienstprüfung_1Jahr,IF(ISNA(VLOOKUP(D74+2,Gehaltstabelle_alt!$A$14:$A$24,1,FALSE)),MIN(D74+2,MAX(Gehaltstabelle_alt!$H$5:$H$34)),IF(ISNA(VLOOKUP(D74+3,Gehaltstabelle_alt!$A$14:$A$24,1,FALSE)),MIN(D74+3,MAX(Gehaltstabelle_alt!$H$5:$H$34)),IF(ISNA(VLOOKUP(D74+4,Gehaltstabelle_alt!$A$14:$A$24,1,FALSE)),MIN(D74+4,MAX(Gehaltstabelle_alt!$H$5:$H$34)),MAX(Gehaltstabelle_alt!$H$5:$H$34)))),D74))))</f>
        <v/>
      </c>
      <c r="E75" t="str">
        <f>IF(MONTH($E$6)=1,D75,IF(D76="",IF(A75="","",IF(D75=MAX(Gehaltstabelle_alt!$H$5:$H$34),Alt_Gehalt!D75,IF(MOD(B75+1,2)=0,IF(ISNA(VLOOKUP(D75+1+2*Dienstprüfung_1Jahr,Gehaltstabelle_alt!$A$14:$A$24,1,FALSE)),MIN(D75+1+2*Dienstprüfung_1Jahr,MAX(Gehaltstabelle_alt!$H$5:$H$34)),IF(ISNA(VLOOKUP(D75+2+2*Dienstprüfung_1Jahr,Gehaltstabelle_alt!$A$14:$A$24,1,FALSE)),MIN(D75+2+2*Dienstprüfung_1Jahr,MAX(Gehaltstabelle_alt!$H$5:$H$34)),IF(ISNA(VLOOKUP(D75+3+2*Dienstprüfung_1Jahr,Gehaltstabelle_alt!$A$14:$A$24,1,FALSE)),MIN(D75+3+2*Dienstprüfung_1Jahr,MAX(Gehaltstabelle_alt!$H$5:$H$34)),D75))),IF(Dienstprüfung_1Jahr,IF(ISNA(VLOOKUP(D75+2,Gehaltstabelle_alt!$A$14:$A$24,1,FALSE)),MIN(D75+2,MAX(Gehaltstabelle_alt!$H$5:$H$34)),IF(ISNA(VLOOKUP(D75+3,Gehaltstabelle_alt!$A$14:$A$24,1,FALSE)),MIN(D75+3,MAX(Gehaltstabelle_alt!$H$5:$H$34)),IF(ISNA(VLOOKUP(D75+4,Gehaltstabelle_alt!$A$14:$A$24,1,FALSE)),MIN(D75+4,MAX(Gehaltstabelle_alt!$H$5:$H$34)),MAX(Gehaltstabelle_alt!$H$5:$H$34)))),D75)))),D76))</f>
        <v/>
      </c>
      <c r="F75" t="str">
        <f>IF(D75="","",HLOOKUP(C75,Gehaltstabelle_alt!$I$3:$R$34,Alt_Gehalt!D75+2,FALSE))</f>
        <v/>
      </c>
      <c r="G75" t="str">
        <f>IF(E75="","",HLOOKUP(C75,Gehaltstabelle_alt!$I$3:$R$34,Alt_Gehalt!E75+2,FALSE))</f>
        <v/>
      </c>
      <c r="H75">
        <f>IF(F75="",0,IF(F75&lt;=Gehaltstabelle_alt!$B$2,Gehaltstabelle_alt!$E$2,IF(F75&lt;=Gehaltstabelle_alt!$B$3,Gehaltstabelle_alt!$E$3,IF(F75&lt;=Gehaltstabelle_alt!$B$4,Gehaltstabelle_alt!$E$4,IF(F75&lt;=Gehaltstabelle_alt!$B$5,Gehaltstabelle_alt!$E$5,IF(F75&lt;=Gehaltstabelle_alt!$B$6,Gehaltstabelle_alt!$E$6,Gehaltstabelle_alt!$E$7)))))+IF(F75="","",IF(AND(D75&gt;Gehaltstabelle_alt!$C$10,C75="a"),Gehaltstabelle_alt!$E$11,Gehaltstabelle_alt!$E$10))+Gehaltsrechner!$G$10)+IF(Dienstprüfung_akt,(HLOOKUP(C75,Gehaltstabelle_alt!$I$3:$R$34,Dienstprüfer_akt_Stufe+2,FALSE)-HLOOKUP(C75,Gehaltstabelle_alt!$I$3:$R$34,D75+2,FALSE))*Anteil_Dienstprüfung,0)</f>
        <v>0</v>
      </c>
      <c r="I75">
        <f>IF(G75="",0,IF(G75&lt;=Gehaltstabelle_alt!$B$2,Gehaltstabelle_alt!$E$2,IF(G75&lt;=Gehaltstabelle_alt!$B$3,Gehaltstabelle_alt!$E$3,IF(G75&lt;=Gehaltstabelle_alt!$B$4,Gehaltstabelle_alt!$E$4,IF(G75&lt;=Gehaltstabelle_alt!$B$5,Gehaltstabelle_alt!$E$5,IF(G75&lt;=Gehaltstabelle_alt!$B$6,Gehaltstabelle_alt!$E$6,Gehaltstabelle_alt!$E$7)))))+IF(G75="","",IF(AND(D75&gt;Gehaltstabelle_alt!$C$10,C75="a"),Gehaltstabelle_alt!$E$11,Gehaltstabelle_alt!$E$10))+Gehaltsrechner!$G$10)+IF(Dienstprüfung_akt,(HLOOKUP(C75,Gehaltstabelle_alt!$I$3:$R$34,Dienstprüfer_akt_Stufe+2,FALSE)-HLOOKUP(C75,Gehaltstabelle_alt!$I$3:$R$34,D75+2,FALSE))*Anteil_Dienstprüfung,0)</f>
        <v>0</v>
      </c>
      <c r="J75">
        <f>IF(H75="","",Gehaltsrechner!$G$9)</f>
        <v>137.29</v>
      </c>
      <c r="K75" s="19" t="str">
        <f t="shared" si="4"/>
        <v/>
      </c>
      <c r="M75" s="19"/>
    </row>
    <row r="76" spans="1:13" x14ac:dyDescent="0.25">
      <c r="A76" t="str">
        <f t="shared" si="6"/>
        <v/>
      </c>
      <c r="B76" t="str">
        <f t="shared" si="5"/>
        <v/>
      </c>
      <c r="C76" t="str">
        <f t="shared" si="7"/>
        <v/>
      </c>
      <c r="D76" t="str">
        <f>IF(A76="","",IF(D75=MAX(Gehaltstabelle_alt!$H$5:$H$34),Alt_Gehalt!D75,IF(MOD(B76,2)=0,IF(ISNA(VLOOKUP(D75+1+2*Dienstprüfung_1Jahr,Gehaltstabelle_alt!$A$14:$A$24,1,FALSE)),MIN(D75+1+2*Dienstprüfung_1Jahr,MAX(Gehaltstabelle_alt!$H$5:$H$34)),IF(ISNA(VLOOKUP(D75+2+2*Dienstprüfung_1Jahr,Gehaltstabelle_alt!$A$14:$A$24,1,FALSE)),MIN(D75+2+2*Dienstprüfung_1Jahr,MAX(Gehaltstabelle_alt!$H$5:$H$34)),IF(ISNA(VLOOKUP(D75+3+2*Dienstprüfung_1Jahr,Gehaltstabelle_alt!$A$14:$A$24,1,FALSE)),MIN(D75+3+2*Dienstprüfung_1Jahr,MAX(Gehaltstabelle_alt!$H$5:$H$34)),D75))),IF(Dienstprüfung_1Jahr,IF(ISNA(VLOOKUP(D75+2,Gehaltstabelle_alt!$A$14:$A$24,1,FALSE)),MIN(D75+2,MAX(Gehaltstabelle_alt!$H$5:$H$34)),IF(ISNA(VLOOKUP(D75+3,Gehaltstabelle_alt!$A$14:$A$24,1,FALSE)),MIN(D75+3,MAX(Gehaltstabelle_alt!$H$5:$H$34)),IF(ISNA(VLOOKUP(D75+4,Gehaltstabelle_alt!$A$14:$A$24,1,FALSE)),MIN(D75+4,MAX(Gehaltstabelle_alt!$H$5:$H$34)),MAX(Gehaltstabelle_alt!$H$5:$H$34)))),D75))))</f>
        <v/>
      </c>
      <c r="E76" t="str">
        <f>IF(MONTH($E$6)=1,D76,IF(D77="",IF(A76="","",IF(D76=MAX(Gehaltstabelle_alt!$H$5:$H$34),Alt_Gehalt!D76,IF(MOD(B76+1,2)=0,IF(ISNA(VLOOKUP(D76+1+2*Dienstprüfung_1Jahr,Gehaltstabelle_alt!$A$14:$A$24,1,FALSE)),MIN(D76+1+2*Dienstprüfung_1Jahr,MAX(Gehaltstabelle_alt!$H$5:$H$34)),IF(ISNA(VLOOKUP(D76+2+2*Dienstprüfung_1Jahr,Gehaltstabelle_alt!$A$14:$A$24,1,FALSE)),MIN(D76+2+2*Dienstprüfung_1Jahr,MAX(Gehaltstabelle_alt!$H$5:$H$34)),IF(ISNA(VLOOKUP(D76+3+2*Dienstprüfung_1Jahr,Gehaltstabelle_alt!$A$14:$A$24,1,FALSE)),MIN(D76+3+2*Dienstprüfung_1Jahr,MAX(Gehaltstabelle_alt!$H$5:$H$34)),D76))),IF(Dienstprüfung_1Jahr,IF(ISNA(VLOOKUP(D76+2,Gehaltstabelle_alt!$A$14:$A$24,1,FALSE)),MIN(D76+2,MAX(Gehaltstabelle_alt!$H$5:$H$34)),IF(ISNA(VLOOKUP(D76+3,Gehaltstabelle_alt!$A$14:$A$24,1,FALSE)),MIN(D76+3,MAX(Gehaltstabelle_alt!$H$5:$H$34)),IF(ISNA(VLOOKUP(D76+4,Gehaltstabelle_alt!$A$14:$A$24,1,FALSE)),MIN(D76+4,MAX(Gehaltstabelle_alt!$H$5:$H$34)),MAX(Gehaltstabelle_alt!$H$5:$H$34)))),D76)))),D77))</f>
        <v/>
      </c>
      <c r="F76" t="str">
        <f>IF(D76="","",HLOOKUP(C76,Gehaltstabelle_alt!$I$3:$R$34,Alt_Gehalt!D76+2,FALSE))</f>
        <v/>
      </c>
      <c r="G76" t="str">
        <f>IF(E76="","",HLOOKUP(C76,Gehaltstabelle_alt!$I$3:$R$34,Alt_Gehalt!E76+2,FALSE))</f>
        <v/>
      </c>
      <c r="H76">
        <f>IF(F76="",0,IF(F76&lt;=Gehaltstabelle_alt!$B$2,Gehaltstabelle_alt!$E$2,IF(F76&lt;=Gehaltstabelle_alt!$B$3,Gehaltstabelle_alt!$E$3,IF(F76&lt;=Gehaltstabelle_alt!$B$4,Gehaltstabelle_alt!$E$4,IF(F76&lt;=Gehaltstabelle_alt!$B$5,Gehaltstabelle_alt!$E$5,IF(F76&lt;=Gehaltstabelle_alt!$B$6,Gehaltstabelle_alt!$E$6,Gehaltstabelle_alt!$E$7)))))+IF(F76="","",IF(AND(D76&gt;Gehaltstabelle_alt!$C$10,C76="a"),Gehaltstabelle_alt!$E$11,Gehaltstabelle_alt!$E$10))+Gehaltsrechner!$G$10)+IF(Dienstprüfung_akt,(HLOOKUP(C76,Gehaltstabelle_alt!$I$3:$R$34,Dienstprüfer_akt_Stufe+2,FALSE)-HLOOKUP(C76,Gehaltstabelle_alt!$I$3:$R$34,D76+2,FALSE))*Anteil_Dienstprüfung,0)</f>
        <v>0</v>
      </c>
      <c r="I76">
        <f>IF(G76="",0,IF(G76&lt;=Gehaltstabelle_alt!$B$2,Gehaltstabelle_alt!$E$2,IF(G76&lt;=Gehaltstabelle_alt!$B$3,Gehaltstabelle_alt!$E$3,IF(G76&lt;=Gehaltstabelle_alt!$B$4,Gehaltstabelle_alt!$E$4,IF(G76&lt;=Gehaltstabelle_alt!$B$5,Gehaltstabelle_alt!$E$5,IF(G76&lt;=Gehaltstabelle_alt!$B$6,Gehaltstabelle_alt!$E$6,Gehaltstabelle_alt!$E$7)))))+IF(G76="","",IF(AND(D76&gt;Gehaltstabelle_alt!$C$10,C76="a"),Gehaltstabelle_alt!$E$11,Gehaltstabelle_alt!$E$10))+Gehaltsrechner!$G$10)+IF(Dienstprüfung_akt,(HLOOKUP(C76,Gehaltstabelle_alt!$I$3:$R$34,Dienstprüfer_akt_Stufe+2,FALSE)-HLOOKUP(C76,Gehaltstabelle_alt!$I$3:$R$34,D76+2,FALSE))*Anteil_Dienstprüfung,0)</f>
        <v>0</v>
      </c>
      <c r="J76">
        <f>IF(H76="","",Gehaltsrechner!$G$9)</f>
        <v>137.29</v>
      </c>
      <c r="K76" s="19" t="str">
        <f t="shared" si="4"/>
        <v/>
      </c>
      <c r="M76" s="19"/>
    </row>
    <row r="77" spans="1:13" x14ac:dyDescent="0.25">
      <c r="A77" t="str">
        <f t="shared" si="6"/>
        <v/>
      </c>
      <c r="B77" t="str">
        <f t="shared" si="5"/>
        <v/>
      </c>
      <c r="C77" t="str">
        <f t="shared" si="7"/>
        <v/>
      </c>
      <c r="D77" t="str">
        <f>IF(A77="","",IF(D76=MAX(Gehaltstabelle_alt!$H$5:$H$34),Alt_Gehalt!D76,IF(MOD(B77,2)=0,IF(ISNA(VLOOKUP(D76+1+2*Dienstprüfung_1Jahr,Gehaltstabelle_alt!$A$14:$A$24,1,FALSE)),MIN(D76+1+2*Dienstprüfung_1Jahr,MAX(Gehaltstabelle_alt!$H$5:$H$34)),IF(ISNA(VLOOKUP(D76+2+2*Dienstprüfung_1Jahr,Gehaltstabelle_alt!$A$14:$A$24,1,FALSE)),MIN(D76+2+2*Dienstprüfung_1Jahr,MAX(Gehaltstabelle_alt!$H$5:$H$34)),IF(ISNA(VLOOKUP(D76+3+2*Dienstprüfung_1Jahr,Gehaltstabelle_alt!$A$14:$A$24,1,FALSE)),MIN(D76+3+2*Dienstprüfung_1Jahr,MAX(Gehaltstabelle_alt!$H$5:$H$34)),D76))),IF(Dienstprüfung_1Jahr,IF(ISNA(VLOOKUP(D76+2,Gehaltstabelle_alt!$A$14:$A$24,1,FALSE)),MIN(D76+2,MAX(Gehaltstabelle_alt!$H$5:$H$34)),IF(ISNA(VLOOKUP(D76+3,Gehaltstabelle_alt!$A$14:$A$24,1,FALSE)),MIN(D76+3,MAX(Gehaltstabelle_alt!$H$5:$H$34)),IF(ISNA(VLOOKUP(D76+4,Gehaltstabelle_alt!$A$14:$A$24,1,FALSE)),MIN(D76+4,MAX(Gehaltstabelle_alt!$H$5:$H$34)),MAX(Gehaltstabelle_alt!$H$5:$H$34)))),D76))))</f>
        <v/>
      </c>
      <c r="E77" t="str">
        <f>IF(MONTH($E$6)=1,D77,IF(D78="",IF(A77="","",IF(D77=MAX(Gehaltstabelle_alt!$H$5:$H$34),Alt_Gehalt!D77,IF(MOD(B77+1,2)=0,IF(ISNA(VLOOKUP(D77+1+2*Dienstprüfung_1Jahr,Gehaltstabelle_alt!$A$14:$A$24,1,FALSE)),MIN(D77+1+2*Dienstprüfung_1Jahr,MAX(Gehaltstabelle_alt!$H$5:$H$34)),IF(ISNA(VLOOKUP(D77+2+2*Dienstprüfung_1Jahr,Gehaltstabelle_alt!$A$14:$A$24,1,FALSE)),MIN(D77+2+2*Dienstprüfung_1Jahr,MAX(Gehaltstabelle_alt!$H$5:$H$34)),IF(ISNA(VLOOKUP(D77+3+2*Dienstprüfung_1Jahr,Gehaltstabelle_alt!$A$14:$A$24,1,FALSE)),MIN(D77+3+2*Dienstprüfung_1Jahr,MAX(Gehaltstabelle_alt!$H$5:$H$34)),D77))),IF(Dienstprüfung_1Jahr,IF(ISNA(VLOOKUP(D77+2,Gehaltstabelle_alt!$A$14:$A$24,1,FALSE)),MIN(D77+2,MAX(Gehaltstabelle_alt!$H$5:$H$34)),IF(ISNA(VLOOKUP(D77+3,Gehaltstabelle_alt!$A$14:$A$24,1,FALSE)),MIN(D77+3,MAX(Gehaltstabelle_alt!$H$5:$H$34)),IF(ISNA(VLOOKUP(D77+4,Gehaltstabelle_alt!$A$14:$A$24,1,FALSE)),MIN(D77+4,MAX(Gehaltstabelle_alt!$H$5:$H$34)),MAX(Gehaltstabelle_alt!$H$5:$H$34)))),D77)))),D78))</f>
        <v/>
      </c>
      <c r="F77" t="str">
        <f>IF(D77="","",HLOOKUP(C77,Gehaltstabelle_alt!$I$3:$R$34,Alt_Gehalt!D77+2,FALSE))</f>
        <v/>
      </c>
      <c r="G77" t="str">
        <f>IF(E77="","",HLOOKUP(C77,Gehaltstabelle_alt!$I$3:$R$34,Alt_Gehalt!E77+2,FALSE))</f>
        <v/>
      </c>
      <c r="H77">
        <f>IF(F77="",0,IF(F77&lt;=Gehaltstabelle_alt!$B$2,Gehaltstabelle_alt!$E$2,IF(F77&lt;=Gehaltstabelle_alt!$B$3,Gehaltstabelle_alt!$E$3,IF(F77&lt;=Gehaltstabelle_alt!$B$4,Gehaltstabelle_alt!$E$4,IF(F77&lt;=Gehaltstabelle_alt!$B$5,Gehaltstabelle_alt!$E$5,IF(F77&lt;=Gehaltstabelle_alt!$B$6,Gehaltstabelle_alt!$E$6,Gehaltstabelle_alt!$E$7)))))+IF(F77="","",IF(AND(D77&gt;Gehaltstabelle_alt!$C$10,C77="a"),Gehaltstabelle_alt!$E$11,Gehaltstabelle_alt!$E$10))+Gehaltsrechner!$G$10)+IF(Dienstprüfung_akt,(HLOOKUP(C77,Gehaltstabelle_alt!$I$3:$R$34,Dienstprüfer_akt_Stufe+2,FALSE)-HLOOKUP(C77,Gehaltstabelle_alt!$I$3:$R$34,D77+2,FALSE))*Anteil_Dienstprüfung,0)</f>
        <v>0</v>
      </c>
      <c r="I77">
        <f>IF(G77="",0,IF(G77&lt;=Gehaltstabelle_alt!$B$2,Gehaltstabelle_alt!$E$2,IF(G77&lt;=Gehaltstabelle_alt!$B$3,Gehaltstabelle_alt!$E$3,IF(G77&lt;=Gehaltstabelle_alt!$B$4,Gehaltstabelle_alt!$E$4,IF(G77&lt;=Gehaltstabelle_alt!$B$5,Gehaltstabelle_alt!$E$5,IF(G77&lt;=Gehaltstabelle_alt!$B$6,Gehaltstabelle_alt!$E$6,Gehaltstabelle_alt!$E$7)))))+IF(G77="","",IF(AND(D77&gt;Gehaltstabelle_alt!$C$10,C77="a"),Gehaltstabelle_alt!$E$11,Gehaltstabelle_alt!$E$10))+Gehaltsrechner!$G$10)+IF(Dienstprüfung_akt,(HLOOKUP(C77,Gehaltstabelle_alt!$I$3:$R$34,Dienstprüfer_akt_Stufe+2,FALSE)-HLOOKUP(C77,Gehaltstabelle_alt!$I$3:$R$34,D77+2,FALSE))*Anteil_Dienstprüfung,0)</f>
        <v>0</v>
      </c>
      <c r="J77">
        <f>IF(H77="","",Gehaltsrechner!$G$9)</f>
        <v>137.29</v>
      </c>
      <c r="K77" s="19" t="str">
        <f t="shared" si="4"/>
        <v/>
      </c>
      <c r="M77" s="19"/>
    </row>
    <row r="78" spans="1:13" x14ac:dyDescent="0.25">
      <c r="A78" t="str">
        <f t="shared" si="6"/>
        <v/>
      </c>
      <c r="B78" t="str">
        <f t="shared" si="5"/>
        <v/>
      </c>
      <c r="C78" t="str">
        <f t="shared" si="7"/>
        <v/>
      </c>
      <c r="D78" t="str">
        <f>IF(A78="","",IF(D77=MAX(Gehaltstabelle_alt!$H$5:$H$34),Alt_Gehalt!D77,IF(MOD(B78,2)=0,IF(ISNA(VLOOKUP(D77+1+2*Dienstprüfung_1Jahr,Gehaltstabelle_alt!$A$14:$A$24,1,FALSE)),MIN(D77+1+2*Dienstprüfung_1Jahr,MAX(Gehaltstabelle_alt!$H$5:$H$34)),IF(ISNA(VLOOKUP(D77+2+2*Dienstprüfung_1Jahr,Gehaltstabelle_alt!$A$14:$A$24,1,FALSE)),MIN(D77+2+2*Dienstprüfung_1Jahr,MAX(Gehaltstabelle_alt!$H$5:$H$34)),IF(ISNA(VLOOKUP(D77+3+2*Dienstprüfung_1Jahr,Gehaltstabelle_alt!$A$14:$A$24,1,FALSE)),MIN(D77+3+2*Dienstprüfung_1Jahr,MAX(Gehaltstabelle_alt!$H$5:$H$34)),D77))),IF(Dienstprüfung_1Jahr,IF(ISNA(VLOOKUP(D77+2,Gehaltstabelle_alt!$A$14:$A$24,1,FALSE)),MIN(D77+2,MAX(Gehaltstabelle_alt!$H$5:$H$34)),IF(ISNA(VLOOKUP(D77+3,Gehaltstabelle_alt!$A$14:$A$24,1,FALSE)),MIN(D77+3,MAX(Gehaltstabelle_alt!$H$5:$H$34)),IF(ISNA(VLOOKUP(D77+4,Gehaltstabelle_alt!$A$14:$A$24,1,FALSE)),MIN(D77+4,MAX(Gehaltstabelle_alt!$H$5:$H$34)),MAX(Gehaltstabelle_alt!$H$5:$H$34)))),D77))))</f>
        <v/>
      </c>
      <c r="E78" t="str">
        <f>IF(MONTH($E$6)=1,D78,IF(D79="",IF(A78="","",IF(D78=MAX(Gehaltstabelle_alt!$H$5:$H$34),Alt_Gehalt!D78,IF(MOD(B78+1,2)=0,IF(ISNA(VLOOKUP(D78+1+2*Dienstprüfung_1Jahr,Gehaltstabelle_alt!$A$14:$A$24,1,FALSE)),MIN(D78+1+2*Dienstprüfung_1Jahr,MAX(Gehaltstabelle_alt!$H$5:$H$34)),IF(ISNA(VLOOKUP(D78+2+2*Dienstprüfung_1Jahr,Gehaltstabelle_alt!$A$14:$A$24,1,FALSE)),MIN(D78+2+2*Dienstprüfung_1Jahr,MAX(Gehaltstabelle_alt!$H$5:$H$34)),IF(ISNA(VLOOKUP(D78+3+2*Dienstprüfung_1Jahr,Gehaltstabelle_alt!$A$14:$A$24,1,FALSE)),MIN(D78+3+2*Dienstprüfung_1Jahr,MAX(Gehaltstabelle_alt!$H$5:$H$34)),D78))),IF(Dienstprüfung_1Jahr,IF(ISNA(VLOOKUP(D78+2,Gehaltstabelle_alt!$A$14:$A$24,1,FALSE)),MIN(D78+2,MAX(Gehaltstabelle_alt!$H$5:$H$34)),IF(ISNA(VLOOKUP(D78+3,Gehaltstabelle_alt!$A$14:$A$24,1,FALSE)),MIN(D78+3,MAX(Gehaltstabelle_alt!$H$5:$H$34)),IF(ISNA(VLOOKUP(D78+4,Gehaltstabelle_alt!$A$14:$A$24,1,FALSE)),MIN(D78+4,MAX(Gehaltstabelle_alt!$H$5:$H$34)),MAX(Gehaltstabelle_alt!$H$5:$H$34)))),D78)))),D79))</f>
        <v/>
      </c>
      <c r="F78" t="str">
        <f>IF(D78="","",HLOOKUP(C78,Gehaltstabelle_alt!$I$3:$R$34,Alt_Gehalt!D78+2,FALSE))</f>
        <v/>
      </c>
      <c r="G78" t="str">
        <f>IF(E78="","",HLOOKUP(C78,Gehaltstabelle_alt!$I$3:$R$34,Alt_Gehalt!E78+2,FALSE))</f>
        <v/>
      </c>
      <c r="H78">
        <f>IF(F78="",0,IF(F78&lt;=Gehaltstabelle_alt!$B$2,Gehaltstabelle_alt!$E$2,IF(F78&lt;=Gehaltstabelle_alt!$B$3,Gehaltstabelle_alt!$E$3,IF(F78&lt;=Gehaltstabelle_alt!$B$4,Gehaltstabelle_alt!$E$4,IF(F78&lt;=Gehaltstabelle_alt!$B$5,Gehaltstabelle_alt!$E$5,IF(F78&lt;=Gehaltstabelle_alt!$B$6,Gehaltstabelle_alt!$E$6,Gehaltstabelle_alt!$E$7)))))+IF(F78="","",IF(AND(D78&gt;Gehaltstabelle_alt!$C$10,C78="a"),Gehaltstabelle_alt!$E$11,Gehaltstabelle_alt!$E$10))+Gehaltsrechner!$G$10)+IF(Dienstprüfung_akt,(HLOOKUP(C78,Gehaltstabelle_alt!$I$3:$R$34,Dienstprüfer_akt_Stufe+2,FALSE)-HLOOKUP(C78,Gehaltstabelle_alt!$I$3:$R$34,D78+2,FALSE))*Anteil_Dienstprüfung,0)</f>
        <v>0</v>
      </c>
      <c r="I78">
        <f>IF(G78="",0,IF(G78&lt;=Gehaltstabelle_alt!$B$2,Gehaltstabelle_alt!$E$2,IF(G78&lt;=Gehaltstabelle_alt!$B$3,Gehaltstabelle_alt!$E$3,IF(G78&lt;=Gehaltstabelle_alt!$B$4,Gehaltstabelle_alt!$E$4,IF(G78&lt;=Gehaltstabelle_alt!$B$5,Gehaltstabelle_alt!$E$5,IF(G78&lt;=Gehaltstabelle_alt!$B$6,Gehaltstabelle_alt!$E$6,Gehaltstabelle_alt!$E$7)))))+IF(G78="","",IF(AND(D78&gt;Gehaltstabelle_alt!$C$10,C78="a"),Gehaltstabelle_alt!$E$11,Gehaltstabelle_alt!$E$10))+Gehaltsrechner!$G$10)+IF(Dienstprüfung_akt,(HLOOKUP(C78,Gehaltstabelle_alt!$I$3:$R$34,Dienstprüfer_akt_Stufe+2,FALSE)-HLOOKUP(C78,Gehaltstabelle_alt!$I$3:$R$34,D78+2,FALSE))*Anteil_Dienstprüfung,0)</f>
        <v>0</v>
      </c>
      <c r="J78">
        <f>IF(H78="","",Gehaltsrechner!$G$9)</f>
        <v>137.29</v>
      </c>
      <c r="K78" s="19" t="str">
        <f t="shared" si="4"/>
        <v/>
      </c>
      <c r="M78" s="19"/>
    </row>
    <row r="79" spans="1:13" x14ac:dyDescent="0.25">
      <c r="A79" t="str">
        <f t="shared" si="6"/>
        <v/>
      </c>
      <c r="B79" t="str">
        <f t="shared" si="5"/>
        <v/>
      </c>
      <c r="C79" t="str">
        <f t="shared" si="7"/>
        <v/>
      </c>
      <c r="D79" t="str">
        <f>IF(A79="","",IF(D78=MAX(Gehaltstabelle_alt!$H$5:$H$34),Alt_Gehalt!D78,IF(MOD(B79,2)=0,IF(ISNA(VLOOKUP(D78+1+2*Dienstprüfung_1Jahr,Gehaltstabelle_alt!$A$14:$A$24,1,FALSE)),MIN(D78+1+2*Dienstprüfung_1Jahr,MAX(Gehaltstabelle_alt!$H$5:$H$34)),IF(ISNA(VLOOKUP(D78+2+2*Dienstprüfung_1Jahr,Gehaltstabelle_alt!$A$14:$A$24,1,FALSE)),MIN(D78+2+2*Dienstprüfung_1Jahr,MAX(Gehaltstabelle_alt!$H$5:$H$34)),IF(ISNA(VLOOKUP(D78+3+2*Dienstprüfung_1Jahr,Gehaltstabelle_alt!$A$14:$A$24,1,FALSE)),MIN(D78+3+2*Dienstprüfung_1Jahr,MAX(Gehaltstabelle_alt!$H$5:$H$34)),D78))),IF(Dienstprüfung_1Jahr,IF(ISNA(VLOOKUP(D78+2,Gehaltstabelle_alt!$A$14:$A$24,1,FALSE)),MIN(D78+2,MAX(Gehaltstabelle_alt!$H$5:$H$34)),IF(ISNA(VLOOKUP(D78+3,Gehaltstabelle_alt!$A$14:$A$24,1,FALSE)),MIN(D78+3,MAX(Gehaltstabelle_alt!$H$5:$H$34)),IF(ISNA(VLOOKUP(D78+4,Gehaltstabelle_alt!$A$14:$A$24,1,FALSE)),MIN(D78+4,MAX(Gehaltstabelle_alt!$H$5:$H$34)),MAX(Gehaltstabelle_alt!$H$5:$H$34)))),D78))))</f>
        <v/>
      </c>
      <c r="E79" t="str">
        <f>IF(MONTH($E$6)=1,D79,IF(D80="",IF(A79="","",IF(D79=MAX(Gehaltstabelle_alt!$H$5:$H$34),Alt_Gehalt!D79,IF(MOD(B79+1,2)=0,IF(ISNA(VLOOKUP(D79+1+2*Dienstprüfung_1Jahr,Gehaltstabelle_alt!$A$14:$A$24,1,FALSE)),MIN(D79+1+2*Dienstprüfung_1Jahr,MAX(Gehaltstabelle_alt!$H$5:$H$34)),IF(ISNA(VLOOKUP(D79+2+2*Dienstprüfung_1Jahr,Gehaltstabelle_alt!$A$14:$A$24,1,FALSE)),MIN(D79+2+2*Dienstprüfung_1Jahr,MAX(Gehaltstabelle_alt!$H$5:$H$34)),IF(ISNA(VLOOKUP(D79+3+2*Dienstprüfung_1Jahr,Gehaltstabelle_alt!$A$14:$A$24,1,FALSE)),MIN(D79+3+2*Dienstprüfung_1Jahr,MAX(Gehaltstabelle_alt!$H$5:$H$34)),D79))),IF(Dienstprüfung_1Jahr,IF(ISNA(VLOOKUP(D79+2,Gehaltstabelle_alt!$A$14:$A$24,1,FALSE)),MIN(D79+2,MAX(Gehaltstabelle_alt!$H$5:$H$34)),IF(ISNA(VLOOKUP(D79+3,Gehaltstabelle_alt!$A$14:$A$24,1,FALSE)),MIN(D79+3,MAX(Gehaltstabelle_alt!$H$5:$H$34)),IF(ISNA(VLOOKUP(D79+4,Gehaltstabelle_alt!$A$14:$A$24,1,FALSE)),MIN(D79+4,MAX(Gehaltstabelle_alt!$H$5:$H$34)),MAX(Gehaltstabelle_alt!$H$5:$H$34)))),D79)))),D80))</f>
        <v/>
      </c>
      <c r="F79" t="str">
        <f>IF(D79="","",HLOOKUP(C79,Gehaltstabelle_alt!$I$3:$R$34,Alt_Gehalt!D79+2,FALSE))</f>
        <v/>
      </c>
      <c r="G79" t="str">
        <f>IF(E79="","",HLOOKUP(C79,Gehaltstabelle_alt!$I$3:$R$34,Alt_Gehalt!E79+2,FALSE))</f>
        <v/>
      </c>
      <c r="H79">
        <f>IF(F79="",0,IF(F79&lt;=Gehaltstabelle_alt!$B$2,Gehaltstabelle_alt!$E$2,IF(F79&lt;=Gehaltstabelle_alt!$B$3,Gehaltstabelle_alt!$E$3,IF(F79&lt;=Gehaltstabelle_alt!$B$4,Gehaltstabelle_alt!$E$4,IF(F79&lt;=Gehaltstabelle_alt!$B$5,Gehaltstabelle_alt!$E$5,IF(F79&lt;=Gehaltstabelle_alt!$B$6,Gehaltstabelle_alt!$E$6,Gehaltstabelle_alt!$E$7)))))+IF(F79="","",IF(AND(D79&gt;Gehaltstabelle_alt!$C$10,C79="a"),Gehaltstabelle_alt!$E$11,Gehaltstabelle_alt!$E$10))+Gehaltsrechner!$G$10)+IF(Dienstprüfung_akt,(HLOOKUP(C79,Gehaltstabelle_alt!$I$3:$R$34,Dienstprüfer_akt_Stufe+2,FALSE)-HLOOKUP(C79,Gehaltstabelle_alt!$I$3:$R$34,D79+2,FALSE))*Anteil_Dienstprüfung,0)</f>
        <v>0</v>
      </c>
      <c r="I79">
        <f>IF(G79="",0,IF(G79&lt;=Gehaltstabelle_alt!$B$2,Gehaltstabelle_alt!$E$2,IF(G79&lt;=Gehaltstabelle_alt!$B$3,Gehaltstabelle_alt!$E$3,IF(G79&lt;=Gehaltstabelle_alt!$B$4,Gehaltstabelle_alt!$E$4,IF(G79&lt;=Gehaltstabelle_alt!$B$5,Gehaltstabelle_alt!$E$5,IF(G79&lt;=Gehaltstabelle_alt!$B$6,Gehaltstabelle_alt!$E$6,Gehaltstabelle_alt!$E$7)))))+IF(G79="","",IF(AND(D79&gt;Gehaltstabelle_alt!$C$10,C79="a"),Gehaltstabelle_alt!$E$11,Gehaltstabelle_alt!$E$10))+Gehaltsrechner!$G$10)+IF(Dienstprüfung_akt,(HLOOKUP(C79,Gehaltstabelle_alt!$I$3:$R$34,Dienstprüfer_akt_Stufe+2,FALSE)-HLOOKUP(C79,Gehaltstabelle_alt!$I$3:$R$34,D79+2,FALSE))*Anteil_Dienstprüfung,0)</f>
        <v>0</v>
      </c>
      <c r="J79">
        <f>IF(H79="","",Gehaltsrechner!$G$9)</f>
        <v>137.29</v>
      </c>
      <c r="K79" s="19" t="str">
        <f t="shared" si="4"/>
        <v/>
      </c>
      <c r="M79" s="19"/>
    </row>
    <row r="80" spans="1:13" x14ac:dyDescent="0.25">
      <c r="A80" t="str">
        <f t="shared" si="6"/>
        <v/>
      </c>
      <c r="B80" t="str">
        <f t="shared" si="5"/>
        <v/>
      </c>
      <c r="C80" t="str">
        <f t="shared" si="7"/>
        <v/>
      </c>
      <c r="D80" t="str">
        <f>IF(A80="","",IF(D79=MAX(Gehaltstabelle_alt!$H$5:$H$34),Alt_Gehalt!D79,IF(MOD(B80,2)=0,IF(ISNA(VLOOKUP(D79+1+2*Dienstprüfung_1Jahr,Gehaltstabelle_alt!$A$14:$A$24,1,FALSE)),MIN(D79+1+2*Dienstprüfung_1Jahr,MAX(Gehaltstabelle_alt!$H$5:$H$34)),IF(ISNA(VLOOKUP(D79+2+2*Dienstprüfung_1Jahr,Gehaltstabelle_alt!$A$14:$A$24,1,FALSE)),MIN(D79+2+2*Dienstprüfung_1Jahr,MAX(Gehaltstabelle_alt!$H$5:$H$34)),IF(ISNA(VLOOKUP(D79+3+2*Dienstprüfung_1Jahr,Gehaltstabelle_alt!$A$14:$A$24,1,FALSE)),MIN(D79+3+2*Dienstprüfung_1Jahr,MAX(Gehaltstabelle_alt!$H$5:$H$34)),D79))),IF(Dienstprüfung_1Jahr,IF(ISNA(VLOOKUP(D79+2,Gehaltstabelle_alt!$A$14:$A$24,1,FALSE)),MIN(D79+2,MAX(Gehaltstabelle_alt!$H$5:$H$34)),IF(ISNA(VLOOKUP(D79+3,Gehaltstabelle_alt!$A$14:$A$24,1,FALSE)),MIN(D79+3,MAX(Gehaltstabelle_alt!$H$5:$H$34)),IF(ISNA(VLOOKUP(D79+4,Gehaltstabelle_alt!$A$14:$A$24,1,FALSE)),MIN(D79+4,MAX(Gehaltstabelle_alt!$H$5:$H$34)),MAX(Gehaltstabelle_alt!$H$5:$H$34)))),D79))))</f>
        <v/>
      </c>
      <c r="E80" t="str">
        <f>IF(MONTH($E$6)=1,D80,IF(D81="",IF(A80="","",IF(D80=MAX(Gehaltstabelle_alt!$H$5:$H$34),Alt_Gehalt!D80,IF(MOD(B80+1,2)=0,IF(ISNA(VLOOKUP(D80+1+2*Dienstprüfung_1Jahr,Gehaltstabelle_alt!$A$14:$A$24,1,FALSE)),MIN(D80+1+2*Dienstprüfung_1Jahr,MAX(Gehaltstabelle_alt!$H$5:$H$34)),IF(ISNA(VLOOKUP(D80+2+2*Dienstprüfung_1Jahr,Gehaltstabelle_alt!$A$14:$A$24,1,FALSE)),MIN(D80+2+2*Dienstprüfung_1Jahr,MAX(Gehaltstabelle_alt!$H$5:$H$34)),IF(ISNA(VLOOKUP(D80+3+2*Dienstprüfung_1Jahr,Gehaltstabelle_alt!$A$14:$A$24,1,FALSE)),MIN(D80+3+2*Dienstprüfung_1Jahr,MAX(Gehaltstabelle_alt!$H$5:$H$34)),D80))),IF(Dienstprüfung_1Jahr,IF(ISNA(VLOOKUP(D80+2,Gehaltstabelle_alt!$A$14:$A$24,1,FALSE)),MIN(D80+2,MAX(Gehaltstabelle_alt!$H$5:$H$34)),IF(ISNA(VLOOKUP(D80+3,Gehaltstabelle_alt!$A$14:$A$24,1,FALSE)),MIN(D80+3,MAX(Gehaltstabelle_alt!$H$5:$H$34)),IF(ISNA(VLOOKUP(D80+4,Gehaltstabelle_alt!$A$14:$A$24,1,FALSE)),MIN(D80+4,MAX(Gehaltstabelle_alt!$H$5:$H$34)),MAX(Gehaltstabelle_alt!$H$5:$H$34)))),D80)))),D81))</f>
        <v/>
      </c>
      <c r="F80" t="str">
        <f>IF(D80="","",HLOOKUP(C80,Gehaltstabelle_alt!$I$3:$R$34,Alt_Gehalt!D80+2,FALSE))</f>
        <v/>
      </c>
      <c r="G80" t="str">
        <f>IF(E80="","",HLOOKUP(C80,Gehaltstabelle_alt!$I$3:$R$34,Alt_Gehalt!E80+2,FALSE))</f>
        <v/>
      </c>
      <c r="H80">
        <f>IF(F80="",0,IF(F80&lt;=Gehaltstabelle_alt!$B$2,Gehaltstabelle_alt!$E$2,IF(F80&lt;=Gehaltstabelle_alt!$B$3,Gehaltstabelle_alt!$E$3,IF(F80&lt;=Gehaltstabelle_alt!$B$4,Gehaltstabelle_alt!$E$4,IF(F80&lt;=Gehaltstabelle_alt!$B$5,Gehaltstabelle_alt!$E$5,IF(F80&lt;=Gehaltstabelle_alt!$B$6,Gehaltstabelle_alt!$E$6,Gehaltstabelle_alt!$E$7)))))+IF(F80="","",IF(AND(D80&gt;Gehaltstabelle_alt!$C$10,C80="a"),Gehaltstabelle_alt!$E$11,Gehaltstabelle_alt!$E$10))+Gehaltsrechner!$G$10)+IF(Dienstprüfung_akt,(HLOOKUP(C80,Gehaltstabelle_alt!$I$3:$R$34,Dienstprüfer_akt_Stufe+2,FALSE)-HLOOKUP(C80,Gehaltstabelle_alt!$I$3:$R$34,D80+2,FALSE))*Anteil_Dienstprüfung,0)</f>
        <v>0</v>
      </c>
      <c r="I80">
        <f>IF(G80="",0,IF(G80&lt;=Gehaltstabelle_alt!$B$2,Gehaltstabelle_alt!$E$2,IF(G80&lt;=Gehaltstabelle_alt!$B$3,Gehaltstabelle_alt!$E$3,IF(G80&lt;=Gehaltstabelle_alt!$B$4,Gehaltstabelle_alt!$E$4,IF(G80&lt;=Gehaltstabelle_alt!$B$5,Gehaltstabelle_alt!$E$5,IF(G80&lt;=Gehaltstabelle_alt!$B$6,Gehaltstabelle_alt!$E$6,Gehaltstabelle_alt!$E$7)))))+IF(G80="","",IF(AND(D80&gt;Gehaltstabelle_alt!$C$10,C80="a"),Gehaltstabelle_alt!$E$11,Gehaltstabelle_alt!$E$10))+Gehaltsrechner!$G$10)+IF(Dienstprüfung_akt,(HLOOKUP(C80,Gehaltstabelle_alt!$I$3:$R$34,Dienstprüfer_akt_Stufe+2,FALSE)-HLOOKUP(C80,Gehaltstabelle_alt!$I$3:$R$34,D80+2,FALSE))*Anteil_Dienstprüfung,0)</f>
        <v>0</v>
      </c>
      <c r="J80">
        <f>IF(H80="","",Gehaltsrechner!$G$9)</f>
        <v>137.29</v>
      </c>
      <c r="K80" s="19" t="str">
        <f t="shared" si="4"/>
        <v/>
      </c>
      <c r="M80" s="19"/>
    </row>
    <row r="81" spans="1:13" x14ac:dyDescent="0.25">
      <c r="A81" t="str">
        <f t="shared" si="6"/>
        <v/>
      </c>
      <c r="B81" t="str">
        <f t="shared" si="5"/>
        <v/>
      </c>
      <c r="C81" t="str">
        <f t="shared" si="7"/>
        <v/>
      </c>
      <c r="D81" t="str">
        <f>IF(A81="","",IF(D80=MAX(Gehaltstabelle_alt!$H$5:$H$34),Alt_Gehalt!D80,IF(MOD(B81,2)=0,IF(ISNA(VLOOKUP(D80+1+2*Dienstprüfung_1Jahr,Gehaltstabelle_alt!$A$14:$A$24,1,FALSE)),MIN(D80+1+2*Dienstprüfung_1Jahr,MAX(Gehaltstabelle_alt!$H$5:$H$34)),IF(ISNA(VLOOKUP(D80+2+2*Dienstprüfung_1Jahr,Gehaltstabelle_alt!$A$14:$A$24,1,FALSE)),MIN(D80+2+2*Dienstprüfung_1Jahr,MAX(Gehaltstabelle_alt!$H$5:$H$34)),IF(ISNA(VLOOKUP(D80+3+2*Dienstprüfung_1Jahr,Gehaltstabelle_alt!$A$14:$A$24,1,FALSE)),MIN(D80+3+2*Dienstprüfung_1Jahr,MAX(Gehaltstabelle_alt!$H$5:$H$34)),D80))),IF(Dienstprüfung_1Jahr,IF(ISNA(VLOOKUP(D80+2,Gehaltstabelle_alt!$A$14:$A$24,1,FALSE)),MIN(D80+2,MAX(Gehaltstabelle_alt!$H$5:$H$34)),IF(ISNA(VLOOKUP(D80+3,Gehaltstabelle_alt!$A$14:$A$24,1,FALSE)),MIN(D80+3,MAX(Gehaltstabelle_alt!$H$5:$H$34)),IF(ISNA(VLOOKUP(D80+4,Gehaltstabelle_alt!$A$14:$A$24,1,FALSE)),MIN(D80+4,MAX(Gehaltstabelle_alt!$H$5:$H$34)),MAX(Gehaltstabelle_alt!$H$5:$H$34)))),D80))))</f>
        <v/>
      </c>
      <c r="E81" t="str">
        <f>IF(MONTH($E$6)=1,D81,IF(D82="",IF(A81="","",IF(D81=MAX(Gehaltstabelle_alt!$H$5:$H$34),Alt_Gehalt!D81,IF(MOD(B81+1,2)=0,IF(ISNA(VLOOKUP(D81+1+2*Dienstprüfung_1Jahr,Gehaltstabelle_alt!$A$14:$A$24,1,FALSE)),MIN(D81+1+2*Dienstprüfung_1Jahr,MAX(Gehaltstabelle_alt!$H$5:$H$34)),IF(ISNA(VLOOKUP(D81+2+2*Dienstprüfung_1Jahr,Gehaltstabelle_alt!$A$14:$A$24,1,FALSE)),MIN(D81+2+2*Dienstprüfung_1Jahr,MAX(Gehaltstabelle_alt!$H$5:$H$34)),IF(ISNA(VLOOKUP(D81+3+2*Dienstprüfung_1Jahr,Gehaltstabelle_alt!$A$14:$A$24,1,FALSE)),MIN(D81+3+2*Dienstprüfung_1Jahr,MAX(Gehaltstabelle_alt!$H$5:$H$34)),D81))),IF(Dienstprüfung_1Jahr,IF(ISNA(VLOOKUP(D81+2,Gehaltstabelle_alt!$A$14:$A$24,1,FALSE)),MIN(D81+2,MAX(Gehaltstabelle_alt!$H$5:$H$34)),IF(ISNA(VLOOKUP(D81+3,Gehaltstabelle_alt!$A$14:$A$24,1,FALSE)),MIN(D81+3,MAX(Gehaltstabelle_alt!$H$5:$H$34)),IF(ISNA(VLOOKUP(D81+4,Gehaltstabelle_alt!$A$14:$A$24,1,FALSE)),MIN(D81+4,MAX(Gehaltstabelle_alt!$H$5:$H$34)),MAX(Gehaltstabelle_alt!$H$5:$H$34)))),D81)))),D82))</f>
        <v/>
      </c>
      <c r="F81" t="str">
        <f>IF(D81="","",HLOOKUP(C81,Gehaltstabelle_alt!$I$3:$R$34,Alt_Gehalt!D81+2,FALSE))</f>
        <v/>
      </c>
      <c r="G81" t="str">
        <f>IF(E81="","",HLOOKUP(C81,Gehaltstabelle_alt!$I$3:$R$34,Alt_Gehalt!E81+2,FALSE))</f>
        <v/>
      </c>
      <c r="H81">
        <f>IF(F81="",0,IF(F81&lt;=Gehaltstabelle_alt!$B$2,Gehaltstabelle_alt!$E$2,IF(F81&lt;=Gehaltstabelle_alt!$B$3,Gehaltstabelle_alt!$E$3,IF(F81&lt;=Gehaltstabelle_alt!$B$4,Gehaltstabelle_alt!$E$4,IF(F81&lt;=Gehaltstabelle_alt!$B$5,Gehaltstabelle_alt!$E$5,IF(F81&lt;=Gehaltstabelle_alt!$B$6,Gehaltstabelle_alt!$E$6,Gehaltstabelle_alt!$E$7)))))+IF(F81="","",IF(AND(D81&gt;Gehaltstabelle_alt!$C$10,C81="a"),Gehaltstabelle_alt!$E$11,Gehaltstabelle_alt!$E$10))+Gehaltsrechner!$G$10)+IF(Dienstprüfung_akt,(HLOOKUP(C81,Gehaltstabelle_alt!$I$3:$R$34,Dienstprüfer_akt_Stufe+2,FALSE)-HLOOKUP(C81,Gehaltstabelle_alt!$I$3:$R$34,D81+2,FALSE))*Anteil_Dienstprüfung,0)</f>
        <v>0</v>
      </c>
      <c r="I81">
        <f>IF(G81="",0,IF(G81&lt;=Gehaltstabelle_alt!$B$2,Gehaltstabelle_alt!$E$2,IF(G81&lt;=Gehaltstabelle_alt!$B$3,Gehaltstabelle_alt!$E$3,IF(G81&lt;=Gehaltstabelle_alt!$B$4,Gehaltstabelle_alt!$E$4,IF(G81&lt;=Gehaltstabelle_alt!$B$5,Gehaltstabelle_alt!$E$5,IF(G81&lt;=Gehaltstabelle_alt!$B$6,Gehaltstabelle_alt!$E$6,Gehaltstabelle_alt!$E$7)))))+IF(G81="","",IF(AND(D81&gt;Gehaltstabelle_alt!$C$10,C81="a"),Gehaltstabelle_alt!$E$11,Gehaltstabelle_alt!$E$10))+Gehaltsrechner!$G$10)+IF(Dienstprüfung_akt,(HLOOKUP(C81,Gehaltstabelle_alt!$I$3:$R$34,Dienstprüfer_akt_Stufe+2,FALSE)-HLOOKUP(C81,Gehaltstabelle_alt!$I$3:$R$34,D81+2,FALSE))*Anteil_Dienstprüfung,0)</f>
        <v>0</v>
      </c>
      <c r="J81">
        <f>IF(H81="","",Gehaltsrechner!$G$9)</f>
        <v>137.29</v>
      </c>
      <c r="K81" s="19" t="str">
        <f t="shared" si="4"/>
        <v/>
      </c>
      <c r="M81" s="19"/>
    </row>
    <row r="82" spans="1:13" x14ac:dyDescent="0.25">
      <c r="A82" t="str">
        <f t="shared" si="6"/>
        <v/>
      </c>
      <c r="B82" t="str">
        <f t="shared" si="5"/>
        <v/>
      </c>
      <c r="C82" t="str">
        <f t="shared" si="7"/>
        <v/>
      </c>
      <c r="D82" t="str">
        <f>IF(A82="","",IF(D81=MAX(Gehaltstabelle_alt!$H$5:$H$34),Alt_Gehalt!D81,IF(MOD(B82,2)=0,IF(ISNA(VLOOKUP(D81+1+2*Dienstprüfung_1Jahr,Gehaltstabelle_alt!$A$14:$A$24,1,FALSE)),MIN(D81+1+2*Dienstprüfung_1Jahr,MAX(Gehaltstabelle_alt!$H$5:$H$34)),IF(ISNA(VLOOKUP(D81+2+2*Dienstprüfung_1Jahr,Gehaltstabelle_alt!$A$14:$A$24,1,FALSE)),MIN(D81+2+2*Dienstprüfung_1Jahr,MAX(Gehaltstabelle_alt!$H$5:$H$34)),IF(ISNA(VLOOKUP(D81+3+2*Dienstprüfung_1Jahr,Gehaltstabelle_alt!$A$14:$A$24,1,FALSE)),MIN(D81+3+2*Dienstprüfung_1Jahr,MAX(Gehaltstabelle_alt!$H$5:$H$34)),D81))),IF(Dienstprüfung_1Jahr,IF(ISNA(VLOOKUP(D81+2,Gehaltstabelle_alt!$A$14:$A$24,1,FALSE)),MIN(D81+2,MAX(Gehaltstabelle_alt!$H$5:$H$34)),IF(ISNA(VLOOKUP(D81+3,Gehaltstabelle_alt!$A$14:$A$24,1,FALSE)),MIN(D81+3,MAX(Gehaltstabelle_alt!$H$5:$H$34)),IF(ISNA(VLOOKUP(D81+4,Gehaltstabelle_alt!$A$14:$A$24,1,FALSE)),MIN(D81+4,MAX(Gehaltstabelle_alt!$H$5:$H$34)),MAX(Gehaltstabelle_alt!$H$5:$H$34)))),D81))))</f>
        <v/>
      </c>
      <c r="E82" t="str">
        <f>IF(MONTH($E$6)=1,D82,IF(D83="",IF(A82="","",IF(D82=MAX(Gehaltstabelle_alt!$H$5:$H$34),Alt_Gehalt!D82,IF(MOD(B82+1,2)=0,IF(ISNA(VLOOKUP(D82+1+2*Dienstprüfung_1Jahr,Gehaltstabelle_alt!$A$14:$A$24,1,FALSE)),MIN(D82+1+2*Dienstprüfung_1Jahr,MAX(Gehaltstabelle_alt!$H$5:$H$34)),IF(ISNA(VLOOKUP(D82+2+2*Dienstprüfung_1Jahr,Gehaltstabelle_alt!$A$14:$A$24,1,FALSE)),MIN(D82+2+2*Dienstprüfung_1Jahr,MAX(Gehaltstabelle_alt!$H$5:$H$34)),IF(ISNA(VLOOKUP(D82+3+2*Dienstprüfung_1Jahr,Gehaltstabelle_alt!$A$14:$A$24,1,FALSE)),MIN(D82+3+2*Dienstprüfung_1Jahr,MAX(Gehaltstabelle_alt!$H$5:$H$34)),D82))),IF(Dienstprüfung_1Jahr,IF(ISNA(VLOOKUP(D82+2,Gehaltstabelle_alt!$A$14:$A$24,1,FALSE)),MIN(D82+2,MAX(Gehaltstabelle_alt!$H$5:$H$34)),IF(ISNA(VLOOKUP(D82+3,Gehaltstabelle_alt!$A$14:$A$24,1,FALSE)),MIN(D82+3,MAX(Gehaltstabelle_alt!$H$5:$H$34)),IF(ISNA(VLOOKUP(D82+4,Gehaltstabelle_alt!$A$14:$A$24,1,FALSE)),MIN(D82+4,MAX(Gehaltstabelle_alt!$H$5:$H$34)),MAX(Gehaltstabelle_alt!$H$5:$H$34)))),D82)))),D83))</f>
        <v/>
      </c>
      <c r="F82" t="str">
        <f>IF(D82="","",HLOOKUP(C82,Gehaltstabelle_alt!$I$3:$R$34,Alt_Gehalt!D82+2,FALSE))</f>
        <v/>
      </c>
      <c r="G82" t="str">
        <f>IF(E82="","",HLOOKUP(C82,Gehaltstabelle_alt!$I$3:$R$34,Alt_Gehalt!E82+2,FALSE))</f>
        <v/>
      </c>
      <c r="H82">
        <f>IF(F82="",0,IF(F82&lt;=Gehaltstabelle_alt!$B$2,Gehaltstabelle_alt!$E$2,IF(F82&lt;=Gehaltstabelle_alt!$B$3,Gehaltstabelle_alt!$E$3,IF(F82&lt;=Gehaltstabelle_alt!$B$4,Gehaltstabelle_alt!$E$4,IF(F82&lt;=Gehaltstabelle_alt!$B$5,Gehaltstabelle_alt!$E$5,IF(F82&lt;=Gehaltstabelle_alt!$B$6,Gehaltstabelle_alt!$E$6,Gehaltstabelle_alt!$E$7)))))+IF(F82="","",IF(AND(D82&gt;Gehaltstabelle_alt!$C$10,C82="a"),Gehaltstabelle_alt!$E$11,Gehaltstabelle_alt!$E$10))+Gehaltsrechner!$G$10)+IF(Dienstprüfung_akt,(HLOOKUP(C82,Gehaltstabelle_alt!$I$3:$R$34,Dienstprüfer_akt_Stufe+2,FALSE)-HLOOKUP(C82,Gehaltstabelle_alt!$I$3:$R$34,D82+2,FALSE))*Anteil_Dienstprüfung,0)</f>
        <v>0</v>
      </c>
      <c r="I82">
        <f>IF(G82="",0,IF(G82&lt;=Gehaltstabelle_alt!$B$2,Gehaltstabelle_alt!$E$2,IF(G82&lt;=Gehaltstabelle_alt!$B$3,Gehaltstabelle_alt!$E$3,IF(G82&lt;=Gehaltstabelle_alt!$B$4,Gehaltstabelle_alt!$E$4,IF(G82&lt;=Gehaltstabelle_alt!$B$5,Gehaltstabelle_alt!$E$5,IF(G82&lt;=Gehaltstabelle_alt!$B$6,Gehaltstabelle_alt!$E$6,Gehaltstabelle_alt!$E$7)))))+IF(G82="","",IF(AND(D82&gt;Gehaltstabelle_alt!$C$10,C82="a"),Gehaltstabelle_alt!$E$11,Gehaltstabelle_alt!$E$10))+Gehaltsrechner!$G$10)+IF(Dienstprüfung_akt,(HLOOKUP(C82,Gehaltstabelle_alt!$I$3:$R$34,Dienstprüfer_akt_Stufe+2,FALSE)-HLOOKUP(C82,Gehaltstabelle_alt!$I$3:$R$34,D82+2,FALSE))*Anteil_Dienstprüfung,0)</f>
        <v>0</v>
      </c>
      <c r="J82">
        <f>IF(H82="","",Gehaltsrechner!$G$9)</f>
        <v>137.29</v>
      </c>
      <c r="K82" s="19" t="str">
        <f t="shared" si="4"/>
        <v/>
      </c>
      <c r="M82" s="19"/>
    </row>
    <row r="83" spans="1:13" x14ac:dyDescent="0.25">
      <c r="A83" t="str">
        <f t="shared" si="6"/>
        <v/>
      </c>
      <c r="B83" t="str">
        <f t="shared" si="5"/>
        <v/>
      </c>
      <c r="C83" t="str">
        <f t="shared" si="7"/>
        <v/>
      </c>
      <c r="D83" t="str">
        <f>IF(A83="","",IF(D82=MAX(Gehaltstabelle_alt!$H$5:$H$34),Alt_Gehalt!D82,IF(MOD(B83,2)=0,IF(ISNA(VLOOKUP(D82+1+2*Dienstprüfung_1Jahr,Gehaltstabelle_alt!$A$14:$A$24,1,FALSE)),MIN(D82+1+2*Dienstprüfung_1Jahr,MAX(Gehaltstabelle_alt!$H$5:$H$34)),IF(ISNA(VLOOKUP(D82+2+2*Dienstprüfung_1Jahr,Gehaltstabelle_alt!$A$14:$A$24,1,FALSE)),MIN(D82+2+2*Dienstprüfung_1Jahr,MAX(Gehaltstabelle_alt!$H$5:$H$34)),IF(ISNA(VLOOKUP(D82+3+2*Dienstprüfung_1Jahr,Gehaltstabelle_alt!$A$14:$A$24,1,FALSE)),MIN(D82+3+2*Dienstprüfung_1Jahr,MAX(Gehaltstabelle_alt!$H$5:$H$34)),D82))),IF(Dienstprüfung_1Jahr,IF(ISNA(VLOOKUP(D82+2,Gehaltstabelle_alt!$A$14:$A$24,1,FALSE)),MIN(D82+2,MAX(Gehaltstabelle_alt!$H$5:$H$34)),IF(ISNA(VLOOKUP(D82+3,Gehaltstabelle_alt!$A$14:$A$24,1,FALSE)),MIN(D82+3,MAX(Gehaltstabelle_alt!$H$5:$H$34)),IF(ISNA(VLOOKUP(D82+4,Gehaltstabelle_alt!$A$14:$A$24,1,FALSE)),MIN(D82+4,MAX(Gehaltstabelle_alt!$H$5:$H$34)),MAX(Gehaltstabelle_alt!$H$5:$H$34)))),D82))))</f>
        <v/>
      </c>
      <c r="E83" t="str">
        <f>IF(MONTH($E$6)=1,D83,IF(D84="",IF(A83="","",IF(D83=MAX(Gehaltstabelle_alt!$H$5:$H$34),Alt_Gehalt!D83,IF(MOD(B83+1,2)=0,IF(ISNA(VLOOKUP(D83+1+2*Dienstprüfung_1Jahr,Gehaltstabelle_alt!$A$14:$A$24,1,FALSE)),MIN(D83+1+2*Dienstprüfung_1Jahr,MAX(Gehaltstabelle_alt!$H$5:$H$34)),IF(ISNA(VLOOKUP(D83+2+2*Dienstprüfung_1Jahr,Gehaltstabelle_alt!$A$14:$A$24,1,FALSE)),MIN(D83+2+2*Dienstprüfung_1Jahr,MAX(Gehaltstabelle_alt!$H$5:$H$34)),IF(ISNA(VLOOKUP(D83+3+2*Dienstprüfung_1Jahr,Gehaltstabelle_alt!$A$14:$A$24,1,FALSE)),MIN(D83+3+2*Dienstprüfung_1Jahr,MAX(Gehaltstabelle_alt!$H$5:$H$34)),D83))),IF(Dienstprüfung_1Jahr,IF(ISNA(VLOOKUP(D83+2,Gehaltstabelle_alt!$A$14:$A$24,1,FALSE)),MIN(D83+2,MAX(Gehaltstabelle_alt!$H$5:$H$34)),IF(ISNA(VLOOKUP(D83+3,Gehaltstabelle_alt!$A$14:$A$24,1,FALSE)),MIN(D83+3,MAX(Gehaltstabelle_alt!$H$5:$H$34)),IF(ISNA(VLOOKUP(D83+4,Gehaltstabelle_alt!$A$14:$A$24,1,FALSE)),MIN(D83+4,MAX(Gehaltstabelle_alt!$H$5:$H$34)),MAX(Gehaltstabelle_alt!$H$5:$H$34)))),D83)))),D84))</f>
        <v/>
      </c>
      <c r="F83" t="str">
        <f>IF(D83="","",HLOOKUP(C83,Gehaltstabelle_alt!$I$3:$R$34,Alt_Gehalt!D83+2,FALSE))</f>
        <v/>
      </c>
      <c r="G83" t="str">
        <f>IF(E83="","",HLOOKUP(C83,Gehaltstabelle_alt!$I$3:$R$34,Alt_Gehalt!E83+2,FALSE))</f>
        <v/>
      </c>
      <c r="H83">
        <f>IF(F83="",0,IF(F83&lt;=Gehaltstabelle_alt!$B$2,Gehaltstabelle_alt!$E$2,IF(F83&lt;=Gehaltstabelle_alt!$B$3,Gehaltstabelle_alt!$E$3,IF(F83&lt;=Gehaltstabelle_alt!$B$4,Gehaltstabelle_alt!$E$4,IF(F83&lt;=Gehaltstabelle_alt!$B$5,Gehaltstabelle_alt!$E$5,IF(F83&lt;=Gehaltstabelle_alt!$B$6,Gehaltstabelle_alt!$E$6,Gehaltstabelle_alt!$E$7)))))+IF(F83="","",IF(AND(D83&gt;Gehaltstabelle_alt!$C$10,C83="a"),Gehaltstabelle_alt!$E$11,Gehaltstabelle_alt!$E$10))+Gehaltsrechner!$G$10)+IF(Dienstprüfung_akt,(HLOOKUP(C83,Gehaltstabelle_alt!$I$3:$R$34,Dienstprüfer_akt_Stufe+2,FALSE)-HLOOKUP(C83,Gehaltstabelle_alt!$I$3:$R$34,D83+2,FALSE))*Anteil_Dienstprüfung,0)</f>
        <v>0</v>
      </c>
      <c r="I83">
        <f>IF(G83="",0,IF(G83&lt;=Gehaltstabelle_alt!$B$2,Gehaltstabelle_alt!$E$2,IF(G83&lt;=Gehaltstabelle_alt!$B$3,Gehaltstabelle_alt!$E$3,IF(G83&lt;=Gehaltstabelle_alt!$B$4,Gehaltstabelle_alt!$E$4,IF(G83&lt;=Gehaltstabelle_alt!$B$5,Gehaltstabelle_alt!$E$5,IF(G83&lt;=Gehaltstabelle_alt!$B$6,Gehaltstabelle_alt!$E$6,Gehaltstabelle_alt!$E$7)))))+IF(G83="","",IF(AND(D83&gt;Gehaltstabelle_alt!$C$10,C83="a"),Gehaltstabelle_alt!$E$11,Gehaltstabelle_alt!$E$10))+Gehaltsrechner!$G$10)+IF(Dienstprüfung_akt,(HLOOKUP(C83,Gehaltstabelle_alt!$I$3:$R$34,Dienstprüfer_akt_Stufe+2,FALSE)-HLOOKUP(C83,Gehaltstabelle_alt!$I$3:$R$34,D83+2,FALSE))*Anteil_Dienstprüfung,0)</f>
        <v>0</v>
      </c>
      <c r="J83">
        <f>IF(H83="","",Gehaltsrechner!$G$9)</f>
        <v>137.29</v>
      </c>
      <c r="K83" s="19" t="str">
        <f t="shared" si="4"/>
        <v/>
      </c>
      <c r="M83" s="19"/>
    </row>
    <row r="84" spans="1:13" x14ac:dyDescent="0.25">
      <c r="A84" t="str">
        <f t="shared" si="6"/>
        <v/>
      </c>
      <c r="B84" t="str">
        <f t="shared" si="5"/>
        <v/>
      </c>
      <c r="C84" t="str">
        <f t="shared" si="7"/>
        <v/>
      </c>
      <c r="D84" t="str">
        <f>IF(A84="","",IF(D83=MAX(Gehaltstabelle_alt!$H$5:$H$34),Alt_Gehalt!D83,IF(MOD(B84,2)=0,IF(ISNA(VLOOKUP(D83+1+2*Dienstprüfung_1Jahr,Gehaltstabelle_alt!$A$14:$A$24,1,FALSE)),MIN(D83+1+2*Dienstprüfung_1Jahr,MAX(Gehaltstabelle_alt!$H$5:$H$34)),IF(ISNA(VLOOKUP(D83+2+2*Dienstprüfung_1Jahr,Gehaltstabelle_alt!$A$14:$A$24,1,FALSE)),MIN(D83+2+2*Dienstprüfung_1Jahr,MAX(Gehaltstabelle_alt!$H$5:$H$34)),IF(ISNA(VLOOKUP(D83+3+2*Dienstprüfung_1Jahr,Gehaltstabelle_alt!$A$14:$A$24,1,FALSE)),MIN(D83+3+2*Dienstprüfung_1Jahr,MAX(Gehaltstabelle_alt!$H$5:$H$34)),D83))),IF(Dienstprüfung_1Jahr,IF(ISNA(VLOOKUP(D83+2,Gehaltstabelle_alt!$A$14:$A$24,1,FALSE)),MIN(D83+2,MAX(Gehaltstabelle_alt!$H$5:$H$34)),IF(ISNA(VLOOKUP(D83+3,Gehaltstabelle_alt!$A$14:$A$24,1,FALSE)),MIN(D83+3,MAX(Gehaltstabelle_alt!$H$5:$H$34)),IF(ISNA(VLOOKUP(D83+4,Gehaltstabelle_alt!$A$14:$A$24,1,FALSE)),MIN(D83+4,MAX(Gehaltstabelle_alt!$H$5:$H$34)),MAX(Gehaltstabelle_alt!$H$5:$H$34)))),D83))))</f>
        <v/>
      </c>
      <c r="E84" t="str">
        <f>IF(MONTH($E$6)=1,D84,IF(D85="",IF(A84="","",IF(D84=MAX(Gehaltstabelle_alt!$H$5:$H$34),Alt_Gehalt!D84,IF(MOD(B84+1,2)=0,IF(ISNA(VLOOKUP(D84+1+2*Dienstprüfung_1Jahr,Gehaltstabelle_alt!$A$14:$A$24,1,FALSE)),MIN(D84+1+2*Dienstprüfung_1Jahr,MAX(Gehaltstabelle_alt!$H$5:$H$34)),IF(ISNA(VLOOKUP(D84+2+2*Dienstprüfung_1Jahr,Gehaltstabelle_alt!$A$14:$A$24,1,FALSE)),MIN(D84+2+2*Dienstprüfung_1Jahr,MAX(Gehaltstabelle_alt!$H$5:$H$34)),IF(ISNA(VLOOKUP(D84+3+2*Dienstprüfung_1Jahr,Gehaltstabelle_alt!$A$14:$A$24,1,FALSE)),MIN(D84+3+2*Dienstprüfung_1Jahr,MAX(Gehaltstabelle_alt!$H$5:$H$34)),D84))),IF(Dienstprüfung_1Jahr,IF(ISNA(VLOOKUP(D84+2,Gehaltstabelle_alt!$A$14:$A$24,1,FALSE)),MIN(D84+2,MAX(Gehaltstabelle_alt!$H$5:$H$34)),IF(ISNA(VLOOKUP(D84+3,Gehaltstabelle_alt!$A$14:$A$24,1,FALSE)),MIN(D84+3,MAX(Gehaltstabelle_alt!$H$5:$H$34)),IF(ISNA(VLOOKUP(D84+4,Gehaltstabelle_alt!$A$14:$A$24,1,FALSE)),MIN(D84+4,MAX(Gehaltstabelle_alt!$H$5:$H$34)),MAX(Gehaltstabelle_alt!$H$5:$H$34)))),D84)))),D85))</f>
        <v/>
      </c>
      <c r="F84" t="str">
        <f>IF(D84="","",HLOOKUP(C84,Gehaltstabelle_alt!$I$3:$R$34,Alt_Gehalt!D84+2,FALSE))</f>
        <v/>
      </c>
      <c r="G84" t="str">
        <f>IF(E84="","",HLOOKUP(C84,Gehaltstabelle_alt!$I$3:$R$34,Alt_Gehalt!E84+2,FALSE))</f>
        <v/>
      </c>
      <c r="H84">
        <f>IF(F84="",0,IF(F84&lt;=Gehaltstabelle_alt!$B$2,Gehaltstabelle_alt!$E$2,IF(F84&lt;=Gehaltstabelle_alt!$B$3,Gehaltstabelle_alt!$E$3,IF(F84&lt;=Gehaltstabelle_alt!$B$4,Gehaltstabelle_alt!$E$4,IF(F84&lt;=Gehaltstabelle_alt!$B$5,Gehaltstabelle_alt!$E$5,IF(F84&lt;=Gehaltstabelle_alt!$B$6,Gehaltstabelle_alt!$E$6,Gehaltstabelle_alt!$E$7)))))+IF(F84="","",IF(AND(D84&gt;Gehaltstabelle_alt!$C$10,C84="a"),Gehaltstabelle_alt!$E$11,Gehaltstabelle_alt!$E$10))+Gehaltsrechner!$G$10)+IF(Dienstprüfung_akt,(HLOOKUP(C84,Gehaltstabelle_alt!$I$3:$R$34,Dienstprüfer_akt_Stufe+2,FALSE)-HLOOKUP(C84,Gehaltstabelle_alt!$I$3:$R$34,D84+2,FALSE))*Anteil_Dienstprüfung,0)</f>
        <v>0</v>
      </c>
      <c r="I84">
        <f>IF(G84="",0,IF(G84&lt;=Gehaltstabelle_alt!$B$2,Gehaltstabelle_alt!$E$2,IF(G84&lt;=Gehaltstabelle_alt!$B$3,Gehaltstabelle_alt!$E$3,IF(G84&lt;=Gehaltstabelle_alt!$B$4,Gehaltstabelle_alt!$E$4,IF(G84&lt;=Gehaltstabelle_alt!$B$5,Gehaltstabelle_alt!$E$5,IF(G84&lt;=Gehaltstabelle_alt!$B$6,Gehaltstabelle_alt!$E$6,Gehaltstabelle_alt!$E$7)))))+IF(G84="","",IF(AND(D84&gt;Gehaltstabelle_alt!$C$10,C84="a"),Gehaltstabelle_alt!$E$11,Gehaltstabelle_alt!$E$10))+Gehaltsrechner!$G$10)+IF(Dienstprüfung_akt,(HLOOKUP(C84,Gehaltstabelle_alt!$I$3:$R$34,Dienstprüfer_akt_Stufe+2,FALSE)-HLOOKUP(C84,Gehaltstabelle_alt!$I$3:$R$34,D84+2,FALSE))*Anteil_Dienstprüfung,0)</f>
        <v>0</v>
      </c>
      <c r="J84">
        <f>IF(H84="","",Gehaltsrechner!$G$9)</f>
        <v>137.29</v>
      </c>
      <c r="K84" s="19" t="str">
        <f t="shared" si="4"/>
        <v/>
      </c>
      <c r="M84" s="19"/>
    </row>
    <row r="85" spans="1:13" x14ac:dyDescent="0.25">
      <c r="A85" t="str">
        <f t="shared" si="6"/>
        <v/>
      </c>
      <c r="B85" t="str">
        <f t="shared" si="5"/>
        <v/>
      </c>
      <c r="C85" t="str">
        <f t="shared" si="7"/>
        <v/>
      </c>
      <c r="D85" t="str">
        <f>IF(A85="","",IF(D84=MAX(Gehaltstabelle_alt!$H$5:$H$34),Alt_Gehalt!D84,IF(MOD(B85,2)=0,IF(ISNA(VLOOKUP(D84+1+2*Dienstprüfung_1Jahr,Gehaltstabelle_alt!$A$14:$A$24,1,FALSE)),MIN(D84+1+2*Dienstprüfung_1Jahr,MAX(Gehaltstabelle_alt!$H$5:$H$34)),IF(ISNA(VLOOKUP(D84+2+2*Dienstprüfung_1Jahr,Gehaltstabelle_alt!$A$14:$A$24,1,FALSE)),MIN(D84+2+2*Dienstprüfung_1Jahr,MAX(Gehaltstabelle_alt!$H$5:$H$34)),IF(ISNA(VLOOKUP(D84+3+2*Dienstprüfung_1Jahr,Gehaltstabelle_alt!$A$14:$A$24,1,FALSE)),MIN(D84+3+2*Dienstprüfung_1Jahr,MAX(Gehaltstabelle_alt!$H$5:$H$34)),D84))),IF(Dienstprüfung_1Jahr,IF(ISNA(VLOOKUP(D84+2,Gehaltstabelle_alt!$A$14:$A$24,1,FALSE)),MIN(D84+2,MAX(Gehaltstabelle_alt!$H$5:$H$34)),IF(ISNA(VLOOKUP(D84+3,Gehaltstabelle_alt!$A$14:$A$24,1,FALSE)),MIN(D84+3,MAX(Gehaltstabelle_alt!$H$5:$H$34)),IF(ISNA(VLOOKUP(D84+4,Gehaltstabelle_alt!$A$14:$A$24,1,FALSE)),MIN(D84+4,MAX(Gehaltstabelle_alt!$H$5:$H$34)),MAX(Gehaltstabelle_alt!$H$5:$H$34)))),D84))))</f>
        <v/>
      </c>
      <c r="E85" t="str">
        <f>IF(MONTH($E$6)=1,D85,IF(D86="",IF(A85="","",IF(D85=MAX(Gehaltstabelle_alt!$H$5:$H$34),Alt_Gehalt!D85,IF(MOD(B85+1,2)=0,IF(ISNA(VLOOKUP(D85+1+2*Dienstprüfung_1Jahr,Gehaltstabelle_alt!$A$14:$A$24,1,FALSE)),MIN(D85+1+2*Dienstprüfung_1Jahr,MAX(Gehaltstabelle_alt!$H$5:$H$34)),IF(ISNA(VLOOKUP(D85+2+2*Dienstprüfung_1Jahr,Gehaltstabelle_alt!$A$14:$A$24,1,FALSE)),MIN(D85+2+2*Dienstprüfung_1Jahr,MAX(Gehaltstabelle_alt!$H$5:$H$34)),IF(ISNA(VLOOKUP(D85+3+2*Dienstprüfung_1Jahr,Gehaltstabelle_alt!$A$14:$A$24,1,FALSE)),MIN(D85+3+2*Dienstprüfung_1Jahr,MAX(Gehaltstabelle_alt!$H$5:$H$34)),D85))),IF(Dienstprüfung_1Jahr,IF(ISNA(VLOOKUP(D85+2,Gehaltstabelle_alt!$A$14:$A$24,1,FALSE)),MIN(D85+2,MAX(Gehaltstabelle_alt!$H$5:$H$34)),IF(ISNA(VLOOKUP(D85+3,Gehaltstabelle_alt!$A$14:$A$24,1,FALSE)),MIN(D85+3,MAX(Gehaltstabelle_alt!$H$5:$H$34)),IF(ISNA(VLOOKUP(D85+4,Gehaltstabelle_alt!$A$14:$A$24,1,FALSE)),MIN(D85+4,MAX(Gehaltstabelle_alt!$H$5:$H$34)),MAX(Gehaltstabelle_alt!$H$5:$H$34)))),D85)))),D86))</f>
        <v/>
      </c>
      <c r="F85" t="str">
        <f>IF(D85="","",HLOOKUP(C85,Gehaltstabelle_alt!$I$3:$R$34,Alt_Gehalt!D85+2,FALSE))</f>
        <v/>
      </c>
      <c r="G85" t="str">
        <f>IF(E85="","",HLOOKUP(C85,Gehaltstabelle_alt!$I$3:$R$34,Alt_Gehalt!E85+2,FALSE))</f>
        <v/>
      </c>
      <c r="H85">
        <f>IF(F85="",0,IF(F85&lt;=Gehaltstabelle_alt!$B$2,Gehaltstabelle_alt!$E$2,IF(F85&lt;=Gehaltstabelle_alt!$B$3,Gehaltstabelle_alt!$E$3,IF(F85&lt;=Gehaltstabelle_alt!$B$4,Gehaltstabelle_alt!$E$4,IF(F85&lt;=Gehaltstabelle_alt!$B$5,Gehaltstabelle_alt!$E$5,IF(F85&lt;=Gehaltstabelle_alt!$B$6,Gehaltstabelle_alt!$E$6,Gehaltstabelle_alt!$E$7)))))+IF(F85="","",IF(AND(D85&gt;Gehaltstabelle_alt!$C$10,C85="a"),Gehaltstabelle_alt!$E$11,Gehaltstabelle_alt!$E$10))+Gehaltsrechner!$G$10)+IF(Dienstprüfung_akt,(HLOOKUP(C85,Gehaltstabelle_alt!$I$3:$R$34,Dienstprüfer_akt_Stufe+2,FALSE)-HLOOKUP(C85,Gehaltstabelle_alt!$I$3:$R$34,D85+2,FALSE))*Anteil_Dienstprüfung,0)</f>
        <v>0</v>
      </c>
      <c r="I85">
        <f>IF(G85="",0,IF(G85&lt;=Gehaltstabelle_alt!$B$2,Gehaltstabelle_alt!$E$2,IF(G85&lt;=Gehaltstabelle_alt!$B$3,Gehaltstabelle_alt!$E$3,IF(G85&lt;=Gehaltstabelle_alt!$B$4,Gehaltstabelle_alt!$E$4,IF(G85&lt;=Gehaltstabelle_alt!$B$5,Gehaltstabelle_alt!$E$5,IF(G85&lt;=Gehaltstabelle_alt!$B$6,Gehaltstabelle_alt!$E$6,Gehaltstabelle_alt!$E$7)))))+IF(G85="","",IF(AND(D85&gt;Gehaltstabelle_alt!$C$10,C85="a"),Gehaltstabelle_alt!$E$11,Gehaltstabelle_alt!$E$10))+Gehaltsrechner!$G$10)+IF(Dienstprüfung_akt,(HLOOKUP(C85,Gehaltstabelle_alt!$I$3:$R$34,Dienstprüfer_akt_Stufe+2,FALSE)-HLOOKUP(C85,Gehaltstabelle_alt!$I$3:$R$34,D85+2,FALSE))*Anteil_Dienstprüfung,0)</f>
        <v>0</v>
      </c>
      <c r="J85">
        <f>IF(H85="","",Gehaltsrechner!$G$9)</f>
        <v>137.29</v>
      </c>
      <c r="K85" s="19" t="str">
        <f t="shared" si="4"/>
        <v/>
      </c>
      <c r="M85" s="19"/>
    </row>
    <row r="86" spans="1:13" x14ac:dyDescent="0.25">
      <c r="A86" t="str">
        <f t="shared" si="6"/>
        <v/>
      </c>
      <c r="B86" t="str">
        <f t="shared" si="5"/>
        <v/>
      </c>
      <c r="C86" t="str">
        <f t="shared" si="7"/>
        <v/>
      </c>
      <c r="D86" t="str">
        <f>IF(A86="","",IF(D85=MAX(Gehaltstabelle_alt!$H$5:$H$34),Alt_Gehalt!D85,IF(MOD(B86,2)=0,IF(ISNA(VLOOKUP(D85+1+2*Dienstprüfung_1Jahr,Gehaltstabelle_alt!$A$14:$A$24,1,FALSE)),MIN(D85+1+2*Dienstprüfung_1Jahr,MAX(Gehaltstabelle_alt!$H$5:$H$34)),IF(ISNA(VLOOKUP(D85+2+2*Dienstprüfung_1Jahr,Gehaltstabelle_alt!$A$14:$A$24,1,FALSE)),MIN(D85+2+2*Dienstprüfung_1Jahr,MAX(Gehaltstabelle_alt!$H$5:$H$34)),IF(ISNA(VLOOKUP(D85+3+2*Dienstprüfung_1Jahr,Gehaltstabelle_alt!$A$14:$A$24,1,FALSE)),MIN(D85+3+2*Dienstprüfung_1Jahr,MAX(Gehaltstabelle_alt!$H$5:$H$34)),D85))),IF(Dienstprüfung_1Jahr,IF(ISNA(VLOOKUP(D85+2,Gehaltstabelle_alt!$A$14:$A$24,1,FALSE)),MIN(D85+2,MAX(Gehaltstabelle_alt!$H$5:$H$34)),IF(ISNA(VLOOKUP(D85+3,Gehaltstabelle_alt!$A$14:$A$24,1,FALSE)),MIN(D85+3,MAX(Gehaltstabelle_alt!$H$5:$H$34)),IF(ISNA(VLOOKUP(D85+4,Gehaltstabelle_alt!$A$14:$A$24,1,FALSE)),MIN(D85+4,MAX(Gehaltstabelle_alt!$H$5:$H$34)),MAX(Gehaltstabelle_alt!$H$5:$H$34)))),D85))))</f>
        <v/>
      </c>
      <c r="E86" t="str">
        <f>IF(MONTH($E$6)=1,D86,IF(D87="",IF(A86="","",IF(D86=MAX(Gehaltstabelle_alt!$H$5:$H$34),Alt_Gehalt!D86,IF(MOD(B86+1,2)=0,IF(ISNA(VLOOKUP(D86+1+2*Dienstprüfung_1Jahr,Gehaltstabelle_alt!$A$14:$A$24,1,FALSE)),MIN(D86+1+2*Dienstprüfung_1Jahr,MAX(Gehaltstabelle_alt!$H$5:$H$34)),IF(ISNA(VLOOKUP(D86+2+2*Dienstprüfung_1Jahr,Gehaltstabelle_alt!$A$14:$A$24,1,FALSE)),MIN(D86+2+2*Dienstprüfung_1Jahr,MAX(Gehaltstabelle_alt!$H$5:$H$34)),IF(ISNA(VLOOKUP(D86+3+2*Dienstprüfung_1Jahr,Gehaltstabelle_alt!$A$14:$A$24,1,FALSE)),MIN(D86+3+2*Dienstprüfung_1Jahr,MAX(Gehaltstabelle_alt!$H$5:$H$34)),D86))),IF(Dienstprüfung_1Jahr,IF(ISNA(VLOOKUP(D86+2,Gehaltstabelle_alt!$A$14:$A$24,1,FALSE)),MIN(D86+2,MAX(Gehaltstabelle_alt!$H$5:$H$34)),IF(ISNA(VLOOKUP(D86+3,Gehaltstabelle_alt!$A$14:$A$24,1,FALSE)),MIN(D86+3,MAX(Gehaltstabelle_alt!$H$5:$H$34)),IF(ISNA(VLOOKUP(D86+4,Gehaltstabelle_alt!$A$14:$A$24,1,FALSE)),MIN(D86+4,MAX(Gehaltstabelle_alt!$H$5:$H$34)),MAX(Gehaltstabelle_alt!$H$5:$H$34)))),D86)))),D87))</f>
        <v/>
      </c>
      <c r="F86" t="str">
        <f>IF(D86="","",HLOOKUP(C86,Gehaltstabelle_alt!$I$3:$R$34,Alt_Gehalt!D86+2,FALSE))</f>
        <v/>
      </c>
      <c r="G86" t="str">
        <f>IF(E86="","",HLOOKUP(C86,Gehaltstabelle_alt!$I$3:$R$34,Alt_Gehalt!E86+2,FALSE))</f>
        <v/>
      </c>
      <c r="H86">
        <f>IF(F86="",0,IF(F86&lt;=Gehaltstabelle_alt!$B$2,Gehaltstabelle_alt!$E$2,IF(F86&lt;=Gehaltstabelle_alt!$B$3,Gehaltstabelle_alt!$E$3,IF(F86&lt;=Gehaltstabelle_alt!$B$4,Gehaltstabelle_alt!$E$4,IF(F86&lt;=Gehaltstabelle_alt!$B$5,Gehaltstabelle_alt!$E$5,IF(F86&lt;=Gehaltstabelle_alt!$B$6,Gehaltstabelle_alt!$E$6,Gehaltstabelle_alt!$E$7)))))+IF(F86="","",IF(AND(D86&gt;Gehaltstabelle_alt!$C$10,C86="a"),Gehaltstabelle_alt!$E$11,Gehaltstabelle_alt!$E$10))+Gehaltsrechner!$G$10)+IF(Dienstprüfung_akt,(HLOOKUP(C86,Gehaltstabelle_alt!$I$3:$R$34,Dienstprüfer_akt_Stufe+2,FALSE)-HLOOKUP(C86,Gehaltstabelle_alt!$I$3:$R$34,D86+2,FALSE))*Anteil_Dienstprüfung,0)</f>
        <v>0</v>
      </c>
      <c r="I86">
        <f>IF(G86="",0,IF(G86&lt;=Gehaltstabelle_alt!$B$2,Gehaltstabelle_alt!$E$2,IF(G86&lt;=Gehaltstabelle_alt!$B$3,Gehaltstabelle_alt!$E$3,IF(G86&lt;=Gehaltstabelle_alt!$B$4,Gehaltstabelle_alt!$E$4,IF(G86&lt;=Gehaltstabelle_alt!$B$5,Gehaltstabelle_alt!$E$5,IF(G86&lt;=Gehaltstabelle_alt!$B$6,Gehaltstabelle_alt!$E$6,Gehaltstabelle_alt!$E$7)))))+IF(G86="","",IF(AND(D86&gt;Gehaltstabelle_alt!$C$10,C86="a"),Gehaltstabelle_alt!$E$11,Gehaltstabelle_alt!$E$10))+Gehaltsrechner!$G$10)+IF(Dienstprüfung_akt,(HLOOKUP(C86,Gehaltstabelle_alt!$I$3:$R$34,Dienstprüfer_akt_Stufe+2,FALSE)-HLOOKUP(C86,Gehaltstabelle_alt!$I$3:$R$34,D86+2,FALSE))*Anteil_Dienstprüfung,0)</f>
        <v>0</v>
      </c>
      <c r="J86">
        <f>IF(H86="","",Gehaltsrechner!$G$9)</f>
        <v>137.29</v>
      </c>
      <c r="K86" s="19" t="str">
        <f t="shared" si="4"/>
        <v/>
      </c>
      <c r="M86" s="19"/>
    </row>
    <row r="87" spans="1:13" x14ac:dyDescent="0.25">
      <c r="A87" t="str">
        <f t="shared" si="6"/>
        <v/>
      </c>
      <c r="B87" t="str">
        <f t="shared" si="5"/>
        <v/>
      </c>
      <c r="C87" t="str">
        <f t="shared" si="7"/>
        <v/>
      </c>
      <c r="D87" t="str">
        <f>IF(A87="","",IF(D86=MAX(Gehaltstabelle_alt!$H$5:$H$34),Alt_Gehalt!D86,IF(MOD(B87,2)=0,IF(ISNA(VLOOKUP(D86+1+2*Dienstprüfung_1Jahr,Gehaltstabelle_alt!$A$14:$A$24,1,FALSE)),MIN(D86+1+2*Dienstprüfung_1Jahr,MAX(Gehaltstabelle_alt!$H$5:$H$34)),IF(ISNA(VLOOKUP(D86+2+2*Dienstprüfung_1Jahr,Gehaltstabelle_alt!$A$14:$A$24,1,FALSE)),MIN(D86+2+2*Dienstprüfung_1Jahr,MAX(Gehaltstabelle_alt!$H$5:$H$34)),IF(ISNA(VLOOKUP(D86+3+2*Dienstprüfung_1Jahr,Gehaltstabelle_alt!$A$14:$A$24,1,FALSE)),MIN(D86+3+2*Dienstprüfung_1Jahr,MAX(Gehaltstabelle_alt!$H$5:$H$34)),D86))),IF(Dienstprüfung_1Jahr,IF(ISNA(VLOOKUP(D86+2,Gehaltstabelle_alt!$A$14:$A$24,1,FALSE)),MIN(D86+2,MAX(Gehaltstabelle_alt!$H$5:$H$34)),IF(ISNA(VLOOKUP(D86+3,Gehaltstabelle_alt!$A$14:$A$24,1,FALSE)),MIN(D86+3,MAX(Gehaltstabelle_alt!$H$5:$H$34)),IF(ISNA(VLOOKUP(D86+4,Gehaltstabelle_alt!$A$14:$A$24,1,FALSE)),MIN(D86+4,MAX(Gehaltstabelle_alt!$H$5:$H$34)),MAX(Gehaltstabelle_alt!$H$5:$H$34)))),D86))))</f>
        <v/>
      </c>
      <c r="E87" t="str">
        <f>IF(MONTH($E$6)=1,D87,IF(D88="",IF(A87="","",IF(D87=MAX(Gehaltstabelle_alt!$H$5:$H$34),Alt_Gehalt!D87,IF(MOD(B87+1,2)=0,IF(ISNA(VLOOKUP(D87+1+2*Dienstprüfung_1Jahr,Gehaltstabelle_alt!$A$14:$A$24,1,FALSE)),MIN(D87+1+2*Dienstprüfung_1Jahr,MAX(Gehaltstabelle_alt!$H$5:$H$34)),IF(ISNA(VLOOKUP(D87+2+2*Dienstprüfung_1Jahr,Gehaltstabelle_alt!$A$14:$A$24,1,FALSE)),MIN(D87+2+2*Dienstprüfung_1Jahr,MAX(Gehaltstabelle_alt!$H$5:$H$34)),IF(ISNA(VLOOKUP(D87+3+2*Dienstprüfung_1Jahr,Gehaltstabelle_alt!$A$14:$A$24,1,FALSE)),MIN(D87+3+2*Dienstprüfung_1Jahr,MAX(Gehaltstabelle_alt!$H$5:$H$34)),D87))),IF(Dienstprüfung_1Jahr,IF(ISNA(VLOOKUP(D87+2,Gehaltstabelle_alt!$A$14:$A$24,1,FALSE)),MIN(D87+2,MAX(Gehaltstabelle_alt!$H$5:$H$34)),IF(ISNA(VLOOKUP(D87+3,Gehaltstabelle_alt!$A$14:$A$24,1,FALSE)),MIN(D87+3,MAX(Gehaltstabelle_alt!$H$5:$H$34)),IF(ISNA(VLOOKUP(D87+4,Gehaltstabelle_alt!$A$14:$A$24,1,FALSE)),MIN(D87+4,MAX(Gehaltstabelle_alt!$H$5:$H$34)),MAX(Gehaltstabelle_alt!$H$5:$H$34)))),D87)))),D88))</f>
        <v/>
      </c>
      <c r="F87" t="str">
        <f>IF(D87="","",HLOOKUP(C87,Gehaltstabelle_alt!$I$3:$R$34,Alt_Gehalt!D87+2,FALSE))</f>
        <v/>
      </c>
      <c r="G87" t="str">
        <f>IF(E87="","",HLOOKUP(C87,Gehaltstabelle_alt!$I$3:$R$34,Alt_Gehalt!E87+2,FALSE))</f>
        <v/>
      </c>
      <c r="H87">
        <f>IF(F87="",0,IF(F87&lt;=Gehaltstabelle_alt!$B$2,Gehaltstabelle_alt!$E$2,IF(F87&lt;=Gehaltstabelle_alt!$B$3,Gehaltstabelle_alt!$E$3,IF(F87&lt;=Gehaltstabelle_alt!$B$4,Gehaltstabelle_alt!$E$4,IF(F87&lt;=Gehaltstabelle_alt!$B$5,Gehaltstabelle_alt!$E$5,IF(F87&lt;=Gehaltstabelle_alt!$B$6,Gehaltstabelle_alt!$E$6,Gehaltstabelle_alt!$E$7)))))+IF(F87="","",IF(AND(D87&gt;Gehaltstabelle_alt!$C$10,C87="a"),Gehaltstabelle_alt!$E$11,Gehaltstabelle_alt!$E$10))+Gehaltsrechner!$G$10)+IF(Dienstprüfung_akt,(HLOOKUP(C87,Gehaltstabelle_alt!$I$3:$R$34,Dienstprüfer_akt_Stufe+2,FALSE)-HLOOKUP(C87,Gehaltstabelle_alt!$I$3:$R$34,D87+2,FALSE))*Anteil_Dienstprüfung,0)</f>
        <v>0</v>
      </c>
      <c r="I87">
        <f>IF(G87="",0,IF(G87&lt;=Gehaltstabelle_alt!$B$2,Gehaltstabelle_alt!$E$2,IF(G87&lt;=Gehaltstabelle_alt!$B$3,Gehaltstabelle_alt!$E$3,IF(G87&lt;=Gehaltstabelle_alt!$B$4,Gehaltstabelle_alt!$E$4,IF(G87&lt;=Gehaltstabelle_alt!$B$5,Gehaltstabelle_alt!$E$5,IF(G87&lt;=Gehaltstabelle_alt!$B$6,Gehaltstabelle_alt!$E$6,Gehaltstabelle_alt!$E$7)))))+IF(G87="","",IF(AND(D87&gt;Gehaltstabelle_alt!$C$10,C87="a"),Gehaltstabelle_alt!$E$11,Gehaltstabelle_alt!$E$10))+Gehaltsrechner!$G$10)+IF(Dienstprüfung_akt,(HLOOKUP(C87,Gehaltstabelle_alt!$I$3:$R$34,Dienstprüfer_akt_Stufe+2,FALSE)-HLOOKUP(C87,Gehaltstabelle_alt!$I$3:$R$34,D87+2,FALSE))*Anteil_Dienstprüfung,0)</f>
        <v>0</v>
      </c>
      <c r="J87">
        <f>IF(H87="","",Gehaltsrechner!$G$9)</f>
        <v>137.29</v>
      </c>
      <c r="K87" s="19" t="str">
        <f t="shared" si="4"/>
        <v/>
      </c>
      <c r="M87" s="19"/>
    </row>
    <row r="88" spans="1:13" x14ac:dyDescent="0.25">
      <c r="A88" t="str">
        <f t="shared" si="6"/>
        <v/>
      </c>
      <c r="B88" t="str">
        <f t="shared" si="5"/>
        <v/>
      </c>
      <c r="C88" t="str">
        <f t="shared" si="7"/>
        <v/>
      </c>
      <c r="D88" t="str">
        <f>IF(A88="","",IF(D87=MAX(Gehaltstabelle_alt!$H$5:$H$34),Alt_Gehalt!D87,IF(MOD(B88,2)=0,IF(ISNA(VLOOKUP(D87+1+2*Dienstprüfung_1Jahr,Gehaltstabelle_alt!$A$14:$A$24,1,FALSE)),MIN(D87+1+2*Dienstprüfung_1Jahr,MAX(Gehaltstabelle_alt!$H$5:$H$34)),IF(ISNA(VLOOKUP(D87+2+2*Dienstprüfung_1Jahr,Gehaltstabelle_alt!$A$14:$A$24,1,FALSE)),MIN(D87+2+2*Dienstprüfung_1Jahr,MAX(Gehaltstabelle_alt!$H$5:$H$34)),IF(ISNA(VLOOKUP(D87+3+2*Dienstprüfung_1Jahr,Gehaltstabelle_alt!$A$14:$A$24,1,FALSE)),MIN(D87+3+2*Dienstprüfung_1Jahr,MAX(Gehaltstabelle_alt!$H$5:$H$34)),D87))),IF(Dienstprüfung_1Jahr,IF(ISNA(VLOOKUP(D87+2,Gehaltstabelle_alt!$A$14:$A$24,1,FALSE)),MIN(D87+2,MAX(Gehaltstabelle_alt!$H$5:$H$34)),IF(ISNA(VLOOKUP(D87+3,Gehaltstabelle_alt!$A$14:$A$24,1,FALSE)),MIN(D87+3,MAX(Gehaltstabelle_alt!$H$5:$H$34)),IF(ISNA(VLOOKUP(D87+4,Gehaltstabelle_alt!$A$14:$A$24,1,FALSE)),MIN(D87+4,MAX(Gehaltstabelle_alt!$H$5:$H$34)),MAX(Gehaltstabelle_alt!$H$5:$H$34)))),D87))))</f>
        <v/>
      </c>
      <c r="E88" t="str">
        <f>IF(MONTH($E$6)=1,D88,IF(D89="",IF(A88="","",IF(D88=MAX(Gehaltstabelle_alt!$H$5:$H$34),Alt_Gehalt!D88,IF(MOD(B88+1,2)=0,IF(ISNA(VLOOKUP(D88+1+2*Dienstprüfung_1Jahr,Gehaltstabelle_alt!$A$14:$A$24,1,FALSE)),MIN(D88+1+2*Dienstprüfung_1Jahr,MAX(Gehaltstabelle_alt!$H$5:$H$34)),IF(ISNA(VLOOKUP(D88+2+2*Dienstprüfung_1Jahr,Gehaltstabelle_alt!$A$14:$A$24,1,FALSE)),MIN(D88+2+2*Dienstprüfung_1Jahr,MAX(Gehaltstabelle_alt!$H$5:$H$34)),IF(ISNA(VLOOKUP(D88+3+2*Dienstprüfung_1Jahr,Gehaltstabelle_alt!$A$14:$A$24,1,FALSE)),MIN(D88+3+2*Dienstprüfung_1Jahr,MAX(Gehaltstabelle_alt!$H$5:$H$34)),D88))),IF(Dienstprüfung_1Jahr,IF(ISNA(VLOOKUP(D88+2,Gehaltstabelle_alt!$A$14:$A$24,1,FALSE)),MIN(D88+2,MAX(Gehaltstabelle_alt!$H$5:$H$34)),IF(ISNA(VLOOKUP(D88+3,Gehaltstabelle_alt!$A$14:$A$24,1,FALSE)),MIN(D88+3,MAX(Gehaltstabelle_alt!$H$5:$H$34)),IF(ISNA(VLOOKUP(D88+4,Gehaltstabelle_alt!$A$14:$A$24,1,FALSE)),MIN(D88+4,MAX(Gehaltstabelle_alt!$H$5:$H$34)),MAX(Gehaltstabelle_alt!$H$5:$H$34)))),D88)))),D89))</f>
        <v/>
      </c>
      <c r="F88" t="str">
        <f>IF(D88="","",HLOOKUP(C88,Gehaltstabelle_alt!$I$3:$R$34,Alt_Gehalt!D88+2,FALSE))</f>
        <v/>
      </c>
      <c r="G88" t="str">
        <f>IF(E88="","",HLOOKUP(C88,Gehaltstabelle_alt!$I$3:$R$34,Alt_Gehalt!E88+2,FALSE))</f>
        <v/>
      </c>
      <c r="H88">
        <f>IF(F88="",0,IF(F88&lt;=Gehaltstabelle_alt!$B$2,Gehaltstabelle_alt!$E$2,IF(F88&lt;=Gehaltstabelle_alt!$B$3,Gehaltstabelle_alt!$E$3,IF(F88&lt;=Gehaltstabelle_alt!$B$4,Gehaltstabelle_alt!$E$4,IF(F88&lt;=Gehaltstabelle_alt!$B$5,Gehaltstabelle_alt!$E$5,IF(F88&lt;=Gehaltstabelle_alt!$B$6,Gehaltstabelle_alt!$E$6,Gehaltstabelle_alt!$E$7)))))+IF(F88="","",IF(AND(D88&gt;Gehaltstabelle_alt!$C$10,C88="a"),Gehaltstabelle_alt!$E$11,Gehaltstabelle_alt!$E$10))+Gehaltsrechner!$G$10)+IF(Dienstprüfung_akt,(HLOOKUP(C88,Gehaltstabelle_alt!$I$3:$R$34,Dienstprüfer_akt_Stufe+2,FALSE)-HLOOKUP(C88,Gehaltstabelle_alt!$I$3:$R$34,D88+2,FALSE))*Anteil_Dienstprüfung,0)</f>
        <v>0</v>
      </c>
      <c r="I88">
        <f>IF(G88="",0,IF(G88&lt;=Gehaltstabelle_alt!$B$2,Gehaltstabelle_alt!$E$2,IF(G88&lt;=Gehaltstabelle_alt!$B$3,Gehaltstabelle_alt!$E$3,IF(G88&lt;=Gehaltstabelle_alt!$B$4,Gehaltstabelle_alt!$E$4,IF(G88&lt;=Gehaltstabelle_alt!$B$5,Gehaltstabelle_alt!$E$5,IF(G88&lt;=Gehaltstabelle_alt!$B$6,Gehaltstabelle_alt!$E$6,Gehaltstabelle_alt!$E$7)))))+IF(G88="","",IF(AND(D88&gt;Gehaltstabelle_alt!$C$10,C88="a"),Gehaltstabelle_alt!$E$11,Gehaltstabelle_alt!$E$10))+Gehaltsrechner!$G$10)+IF(Dienstprüfung_akt,(HLOOKUP(C88,Gehaltstabelle_alt!$I$3:$R$34,Dienstprüfer_akt_Stufe+2,FALSE)-HLOOKUP(C88,Gehaltstabelle_alt!$I$3:$R$34,D88+2,FALSE))*Anteil_Dienstprüfung,0)</f>
        <v>0</v>
      </c>
      <c r="J88">
        <f>IF(H88="","",Gehaltsrechner!$G$9)</f>
        <v>137.29</v>
      </c>
      <c r="K88" s="19" t="str">
        <f t="shared" si="4"/>
        <v/>
      </c>
      <c r="M88" s="19"/>
    </row>
    <row r="89" spans="1:13" x14ac:dyDescent="0.25">
      <c r="A89" t="str">
        <f t="shared" si="6"/>
        <v/>
      </c>
      <c r="B89" t="str">
        <f t="shared" si="5"/>
        <v/>
      </c>
      <c r="C89" t="str">
        <f t="shared" si="7"/>
        <v/>
      </c>
      <c r="D89" t="str">
        <f>IF(A89="","",IF(D88=MAX(Gehaltstabelle_alt!$H$5:$H$34),Alt_Gehalt!D88,IF(MOD(B89,2)=0,IF(ISNA(VLOOKUP(D88+1+2*Dienstprüfung_1Jahr,Gehaltstabelle_alt!$A$14:$A$24,1,FALSE)),MIN(D88+1+2*Dienstprüfung_1Jahr,MAX(Gehaltstabelle_alt!$H$5:$H$34)),IF(ISNA(VLOOKUP(D88+2+2*Dienstprüfung_1Jahr,Gehaltstabelle_alt!$A$14:$A$24,1,FALSE)),MIN(D88+2+2*Dienstprüfung_1Jahr,MAX(Gehaltstabelle_alt!$H$5:$H$34)),IF(ISNA(VLOOKUP(D88+3+2*Dienstprüfung_1Jahr,Gehaltstabelle_alt!$A$14:$A$24,1,FALSE)),MIN(D88+3+2*Dienstprüfung_1Jahr,MAX(Gehaltstabelle_alt!$H$5:$H$34)),D88))),IF(Dienstprüfung_1Jahr,IF(ISNA(VLOOKUP(D88+2,Gehaltstabelle_alt!$A$14:$A$24,1,FALSE)),MIN(D88+2,MAX(Gehaltstabelle_alt!$H$5:$H$34)),IF(ISNA(VLOOKUP(D88+3,Gehaltstabelle_alt!$A$14:$A$24,1,FALSE)),MIN(D88+3,MAX(Gehaltstabelle_alt!$H$5:$H$34)),IF(ISNA(VLOOKUP(D88+4,Gehaltstabelle_alt!$A$14:$A$24,1,FALSE)),MIN(D88+4,MAX(Gehaltstabelle_alt!$H$5:$H$34)),MAX(Gehaltstabelle_alt!$H$5:$H$34)))),D88))))</f>
        <v/>
      </c>
      <c r="E89" t="str">
        <f>IF(MONTH($E$6)=1,D89,IF(D90="",IF(A89="","",IF(D89=MAX(Gehaltstabelle_alt!$H$5:$H$34),Alt_Gehalt!D89,IF(MOD(B89+1,2)=0,IF(ISNA(VLOOKUP(D89+1+2*Dienstprüfung_1Jahr,Gehaltstabelle_alt!$A$14:$A$24,1,FALSE)),MIN(D89+1+2*Dienstprüfung_1Jahr,MAX(Gehaltstabelle_alt!$H$5:$H$34)),IF(ISNA(VLOOKUP(D89+2+2*Dienstprüfung_1Jahr,Gehaltstabelle_alt!$A$14:$A$24,1,FALSE)),MIN(D89+2+2*Dienstprüfung_1Jahr,MAX(Gehaltstabelle_alt!$H$5:$H$34)),IF(ISNA(VLOOKUP(D89+3+2*Dienstprüfung_1Jahr,Gehaltstabelle_alt!$A$14:$A$24,1,FALSE)),MIN(D89+3+2*Dienstprüfung_1Jahr,MAX(Gehaltstabelle_alt!$H$5:$H$34)),D89))),IF(Dienstprüfung_1Jahr,IF(ISNA(VLOOKUP(D89+2,Gehaltstabelle_alt!$A$14:$A$24,1,FALSE)),MIN(D89+2,MAX(Gehaltstabelle_alt!$H$5:$H$34)),IF(ISNA(VLOOKUP(D89+3,Gehaltstabelle_alt!$A$14:$A$24,1,FALSE)),MIN(D89+3,MAX(Gehaltstabelle_alt!$H$5:$H$34)),IF(ISNA(VLOOKUP(D89+4,Gehaltstabelle_alt!$A$14:$A$24,1,FALSE)),MIN(D89+4,MAX(Gehaltstabelle_alt!$H$5:$H$34)),MAX(Gehaltstabelle_alt!$H$5:$H$34)))),D89)))),D90))</f>
        <v/>
      </c>
      <c r="F89" t="str">
        <f>IF(D89="","",HLOOKUP(C89,Gehaltstabelle_alt!$I$3:$R$34,Alt_Gehalt!D89+2,FALSE))</f>
        <v/>
      </c>
      <c r="G89" t="str">
        <f>IF(E89="","",HLOOKUP(C89,Gehaltstabelle_alt!$I$3:$R$34,Alt_Gehalt!E89+2,FALSE))</f>
        <v/>
      </c>
      <c r="H89">
        <f>IF(F89="",0,IF(F89&lt;=Gehaltstabelle_alt!$B$2,Gehaltstabelle_alt!$E$2,IF(F89&lt;=Gehaltstabelle_alt!$B$3,Gehaltstabelle_alt!$E$3,IF(F89&lt;=Gehaltstabelle_alt!$B$4,Gehaltstabelle_alt!$E$4,IF(F89&lt;=Gehaltstabelle_alt!$B$5,Gehaltstabelle_alt!$E$5,IF(F89&lt;=Gehaltstabelle_alt!$B$6,Gehaltstabelle_alt!$E$6,Gehaltstabelle_alt!$E$7)))))+IF(F89="","",IF(AND(D89&gt;Gehaltstabelle_alt!$C$10,C89="a"),Gehaltstabelle_alt!$E$11,Gehaltstabelle_alt!$E$10))+Gehaltsrechner!$G$10)+IF(Dienstprüfung_akt,(HLOOKUP(C89,Gehaltstabelle_alt!$I$3:$R$34,Dienstprüfer_akt_Stufe+2,FALSE)-HLOOKUP(C89,Gehaltstabelle_alt!$I$3:$R$34,D89+2,FALSE))*Anteil_Dienstprüfung,0)</f>
        <v>0</v>
      </c>
      <c r="I89">
        <f>IF(G89="",0,IF(G89&lt;=Gehaltstabelle_alt!$B$2,Gehaltstabelle_alt!$E$2,IF(G89&lt;=Gehaltstabelle_alt!$B$3,Gehaltstabelle_alt!$E$3,IF(G89&lt;=Gehaltstabelle_alt!$B$4,Gehaltstabelle_alt!$E$4,IF(G89&lt;=Gehaltstabelle_alt!$B$5,Gehaltstabelle_alt!$E$5,IF(G89&lt;=Gehaltstabelle_alt!$B$6,Gehaltstabelle_alt!$E$6,Gehaltstabelle_alt!$E$7)))))+IF(G89="","",IF(AND(D89&gt;Gehaltstabelle_alt!$C$10,C89="a"),Gehaltstabelle_alt!$E$11,Gehaltstabelle_alt!$E$10))+Gehaltsrechner!$G$10)+IF(Dienstprüfung_akt,(HLOOKUP(C89,Gehaltstabelle_alt!$I$3:$R$34,Dienstprüfer_akt_Stufe+2,FALSE)-HLOOKUP(C89,Gehaltstabelle_alt!$I$3:$R$34,D89+2,FALSE))*Anteil_Dienstprüfung,0)</f>
        <v>0</v>
      </c>
      <c r="J89">
        <f>IF(H89="","",Gehaltsrechner!$G$9)</f>
        <v>137.29</v>
      </c>
      <c r="K89" s="19" t="str">
        <f t="shared" si="4"/>
        <v/>
      </c>
      <c r="M89" s="19"/>
    </row>
    <row r="90" spans="1:13" x14ac:dyDescent="0.25">
      <c r="A90" t="str">
        <f t="shared" si="6"/>
        <v/>
      </c>
      <c r="B90" t="str">
        <f t="shared" si="5"/>
        <v/>
      </c>
      <c r="C90" t="str">
        <f t="shared" si="7"/>
        <v/>
      </c>
      <c r="D90" t="str">
        <f>IF(A90="","",IF(D89=MAX(Gehaltstabelle_alt!$H$5:$H$34),Alt_Gehalt!D89,IF(MOD(B90,2)=0,IF(ISNA(VLOOKUP(D89+1+2*Dienstprüfung_1Jahr,Gehaltstabelle_alt!$A$14:$A$24,1,FALSE)),MIN(D89+1+2*Dienstprüfung_1Jahr,MAX(Gehaltstabelle_alt!$H$5:$H$34)),IF(ISNA(VLOOKUP(D89+2+2*Dienstprüfung_1Jahr,Gehaltstabelle_alt!$A$14:$A$24,1,FALSE)),MIN(D89+2+2*Dienstprüfung_1Jahr,MAX(Gehaltstabelle_alt!$H$5:$H$34)),IF(ISNA(VLOOKUP(D89+3+2*Dienstprüfung_1Jahr,Gehaltstabelle_alt!$A$14:$A$24,1,FALSE)),MIN(D89+3+2*Dienstprüfung_1Jahr,MAX(Gehaltstabelle_alt!$H$5:$H$34)),D89))),IF(Dienstprüfung_1Jahr,IF(ISNA(VLOOKUP(D89+2,Gehaltstabelle_alt!$A$14:$A$24,1,FALSE)),MIN(D89+2,MAX(Gehaltstabelle_alt!$H$5:$H$34)),IF(ISNA(VLOOKUP(D89+3,Gehaltstabelle_alt!$A$14:$A$24,1,FALSE)),MIN(D89+3,MAX(Gehaltstabelle_alt!$H$5:$H$34)),IF(ISNA(VLOOKUP(D89+4,Gehaltstabelle_alt!$A$14:$A$24,1,FALSE)),MIN(D89+4,MAX(Gehaltstabelle_alt!$H$5:$H$34)),MAX(Gehaltstabelle_alt!$H$5:$H$34)))),D89))))</f>
        <v/>
      </c>
      <c r="E90" t="str">
        <f>IF(MONTH($E$6)=1,D90,IF(D91="",IF(A90="","",IF(D90=MAX(Gehaltstabelle_alt!$H$5:$H$34),Alt_Gehalt!D90,IF(MOD(B90+1,2)=0,IF(ISNA(VLOOKUP(D90+1+2*Dienstprüfung_1Jahr,Gehaltstabelle_alt!$A$14:$A$24,1,FALSE)),MIN(D90+1+2*Dienstprüfung_1Jahr,MAX(Gehaltstabelle_alt!$H$5:$H$34)),IF(ISNA(VLOOKUP(D90+2+2*Dienstprüfung_1Jahr,Gehaltstabelle_alt!$A$14:$A$24,1,FALSE)),MIN(D90+2+2*Dienstprüfung_1Jahr,MAX(Gehaltstabelle_alt!$H$5:$H$34)),IF(ISNA(VLOOKUP(D90+3+2*Dienstprüfung_1Jahr,Gehaltstabelle_alt!$A$14:$A$24,1,FALSE)),MIN(D90+3+2*Dienstprüfung_1Jahr,MAX(Gehaltstabelle_alt!$H$5:$H$34)),D90))),IF(Dienstprüfung_1Jahr,IF(ISNA(VLOOKUP(D90+2,Gehaltstabelle_alt!$A$14:$A$24,1,FALSE)),MIN(D90+2,MAX(Gehaltstabelle_alt!$H$5:$H$34)),IF(ISNA(VLOOKUP(D90+3,Gehaltstabelle_alt!$A$14:$A$24,1,FALSE)),MIN(D90+3,MAX(Gehaltstabelle_alt!$H$5:$H$34)),IF(ISNA(VLOOKUP(D90+4,Gehaltstabelle_alt!$A$14:$A$24,1,FALSE)),MIN(D90+4,MAX(Gehaltstabelle_alt!$H$5:$H$34)),MAX(Gehaltstabelle_alt!$H$5:$H$34)))),D90)))),D91))</f>
        <v/>
      </c>
      <c r="F90" t="str">
        <f>IF(D90="","",HLOOKUP(C90,Gehaltstabelle_alt!$I$3:$R$34,Alt_Gehalt!D90+2,FALSE))</f>
        <v/>
      </c>
      <c r="G90" t="str">
        <f>IF(E90="","",HLOOKUP(C90,Gehaltstabelle_alt!$I$3:$R$34,Alt_Gehalt!E90+2,FALSE))</f>
        <v/>
      </c>
      <c r="H90">
        <f>IF(F90="",0,IF(F90&lt;=Gehaltstabelle_alt!$B$2,Gehaltstabelle_alt!$E$2,IF(F90&lt;=Gehaltstabelle_alt!$B$3,Gehaltstabelle_alt!$E$3,IF(F90&lt;=Gehaltstabelle_alt!$B$4,Gehaltstabelle_alt!$E$4,IF(F90&lt;=Gehaltstabelle_alt!$B$5,Gehaltstabelle_alt!$E$5,IF(F90&lt;=Gehaltstabelle_alt!$B$6,Gehaltstabelle_alt!$E$6,Gehaltstabelle_alt!$E$7)))))+IF(F90="","",IF(AND(D90&gt;Gehaltstabelle_alt!$C$10,C90="a"),Gehaltstabelle_alt!$E$11,Gehaltstabelle_alt!$E$10))+Gehaltsrechner!$G$10)+IF(Dienstprüfung_akt,(HLOOKUP(C90,Gehaltstabelle_alt!$I$3:$R$34,Dienstprüfer_akt_Stufe+2,FALSE)-HLOOKUP(C90,Gehaltstabelle_alt!$I$3:$R$34,D90+2,FALSE))*Anteil_Dienstprüfung,0)</f>
        <v>0</v>
      </c>
      <c r="I90">
        <f>IF(G90="",0,IF(G90&lt;=Gehaltstabelle_alt!$B$2,Gehaltstabelle_alt!$E$2,IF(G90&lt;=Gehaltstabelle_alt!$B$3,Gehaltstabelle_alt!$E$3,IF(G90&lt;=Gehaltstabelle_alt!$B$4,Gehaltstabelle_alt!$E$4,IF(G90&lt;=Gehaltstabelle_alt!$B$5,Gehaltstabelle_alt!$E$5,IF(G90&lt;=Gehaltstabelle_alt!$B$6,Gehaltstabelle_alt!$E$6,Gehaltstabelle_alt!$E$7)))))+IF(G90="","",IF(AND(D90&gt;Gehaltstabelle_alt!$C$10,C90="a"),Gehaltstabelle_alt!$E$11,Gehaltstabelle_alt!$E$10))+Gehaltsrechner!$G$10)+IF(Dienstprüfung_akt,(HLOOKUP(C90,Gehaltstabelle_alt!$I$3:$R$34,Dienstprüfer_akt_Stufe+2,FALSE)-HLOOKUP(C90,Gehaltstabelle_alt!$I$3:$R$34,D90+2,FALSE))*Anteil_Dienstprüfung,0)</f>
        <v>0</v>
      </c>
      <c r="J90">
        <f>IF(H90="","",Gehaltsrechner!$G$9)</f>
        <v>137.29</v>
      </c>
      <c r="K90" s="19" t="str">
        <f t="shared" si="4"/>
        <v/>
      </c>
      <c r="M90" s="19"/>
    </row>
    <row r="91" spans="1:13" x14ac:dyDescent="0.25">
      <c r="A91" t="str">
        <f t="shared" si="6"/>
        <v/>
      </c>
      <c r="B91" t="str">
        <f t="shared" si="5"/>
        <v/>
      </c>
      <c r="C91" t="str">
        <f t="shared" si="7"/>
        <v/>
      </c>
      <c r="D91" t="str">
        <f>IF(A91="","",IF(D90=MAX(Gehaltstabelle_alt!$H$5:$H$34),Alt_Gehalt!D90,IF(MOD(B91,2)=0,IF(ISNA(VLOOKUP(D90+1+2*Dienstprüfung_1Jahr,Gehaltstabelle_alt!$A$14:$A$24,1,FALSE)),MIN(D90+1+2*Dienstprüfung_1Jahr,MAX(Gehaltstabelle_alt!$H$5:$H$34)),IF(ISNA(VLOOKUP(D90+2+2*Dienstprüfung_1Jahr,Gehaltstabelle_alt!$A$14:$A$24,1,FALSE)),MIN(D90+2+2*Dienstprüfung_1Jahr,MAX(Gehaltstabelle_alt!$H$5:$H$34)),IF(ISNA(VLOOKUP(D90+3+2*Dienstprüfung_1Jahr,Gehaltstabelle_alt!$A$14:$A$24,1,FALSE)),MIN(D90+3+2*Dienstprüfung_1Jahr,MAX(Gehaltstabelle_alt!$H$5:$H$34)),D90))),IF(Dienstprüfung_1Jahr,IF(ISNA(VLOOKUP(D90+2,Gehaltstabelle_alt!$A$14:$A$24,1,FALSE)),MIN(D90+2,MAX(Gehaltstabelle_alt!$H$5:$H$34)),IF(ISNA(VLOOKUP(D90+3,Gehaltstabelle_alt!$A$14:$A$24,1,FALSE)),MIN(D90+3,MAX(Gehaltstabelle_alt!$H$5:$H$34)),IF(ISNA(VLOOKUP(D90+4,Gehaltstabelle_alt!$A$14:$A$24,1,FALSE)),MIN(D90+4,MAX(Gehaltstabelle_alt!$H$5:$H$34)),MAX(Gehaltstabelle_alt!$H$5:$H$34)))),D90))))</f>
        <v/>
      </c>
      <c r="E91" t="str">
        <f>IF(MONTH($E$6)=1,D91,IF(D92="",IF(A91="","",IF(D91=MAX(Gehaltstabelle_alt!$H$5:$H$34),Alt_Gehalt!D91,IF(MOD(B91+1,2)=0,IF(ISNA(VLOOKUP(D91+1+2*Dienstprüfung_1Jahr,Gehaltstabelle_alt!$A$14:$A$24,1,FALSE)),MIN(D91+1+2*Dienstprüfung_1Jahr,MAX(Gehaltstabelle_alt!$H$5:$H$34)),IF(ISNA(VLOOKUP(D91+2+2*Dienstprüfung_1Jahr,Gehaltstabelle_alt!$A$14:$A$24,1,FALSE)),MIN(D91+2+2*Dienstprüfung_1Jahr,MAX(Gehaltstabelle_alt!$H$5:$H$34)),IF(ISNA(VLOOKUP(D91+3+2*Dienstprüfung_1Jahr,Gehaltstabelle_alt!$A$14:$A$24,1,FALSE)),MIN(D91+3+2*Dienstprüfung_1Jahr,MAX(Gehaltstabelle_alt!$H$5:$H$34)),D91))),IF(Dienstprüfung_1Jahr,IF(ISNA(VLOOKUP(D91+2,Gehaltstabelle_alt!$A$14:$A$24,1,FALSE)),MIN(D91+2,MAX(Gehaltstabelle_alt!$H$5:$H$34)),IF(ISNA(VLOOKUP(D91+3,Gehaltstabelle_alt!$A$14:$A$24,1,FALSE)),MIN(D91+3,MAX(Gehaltstabelle_alt!$H$5:$H$34)),IF(ISNA(VLOOKUP(D91+4,Gehaltstabelle_alt!$A$14:$A$24,1,FALSE)),MIN(D91+4,MAX(Gehaltstabelle_alt!$H$5:$H$34)),MAX(Gehaltstabelle_alt!$H$5:$H$34)))),D91)))),D92))</f>
        <v/>
      </c>
      <c r="F91" t="str">
        <f>IF(D91="","",HLOOKUP(C91,Gehaltstabelle_alt!$I$3:$R$34,Alt_Gehalt!D91+2,FALSE))</f>
        <v/>
      </c>
      <c r="G91" t="str">
        <f>IF(E91="","",HLOOKUP(C91,Gehaltstabelle_alt!$I$3:$R$34,Alt_Gehalt!E91+2,FALSE))</f>
        <v/>
      </c>
      <c r="H91">
        <f>IF(F91="",0,IF(F91&lt;=Gehaltstabelle_alt!$B$2,Gehaltstabelle_alt!$E$2,IF(F91&lt;=Gehaltstabelle_alt!$B$3,Gehaltstabelle_alt!$E$3,IF(F91&lt;=Gehaltstabelle_alt!$B$4,Gehaltstabelle_alt!$E$4,IF(F91&lt;=Gehaltstabelle_alt!$B$5,Gehaltstabelle_alt!$E$5,IF(F91&lt;=Gehaltstabelle_alt!$B$6,Gehaltstabelle_alt!$E$6,Gehaltstabelle_alt!$E$7)))))+IF(F91="","",IF(AND(D91&gt;Gehaltstabelle_alt!$C$10,C91="a"),Gehaltstabelle_alt!$E$11,Gehaltstabelle_alt!$E$10))+Gehaltsrechner!$G$10)+IF(Dienstprüfung_akt,(HLOOKUP(C91,Gehaltstabelle_alt!$I$3:$R$34,Dienstprüfer_akt_Stufe+2,FALSE)-HLOOKUP(C91,Gehaltstabelle_alt!$I$3:$R$34,D91+2,FALSE))*Anteil_Dienstprüfung,0)</f>
        <v>0</v>
      </c>
      <c r="I91">
        <f>IF(G91="",0,IF(G91&lt;=Gehaltstabelle_alt!$B$2,Gehaltstabelle_alt!$E$2,IF(G91&lt;=Gehaltstabelle_alt!$B$3,Gehaltstabelle_alt!$E$3,IF(G91&lt;=Gehaltstabelle_alt!$B$4,Gehaltstabelle_alt!$E$4,IF(G91&lt;=Gehaltstabelle_alt!$B$5,Gehaltstabelle_alt!$E$5,IF(G91&lt;=Gehaltstabelle_alt!$B$6,Gehaltstabelle_alt!$E$6,Gehaltstabelle_alt!$E$7)))))+IF(G91="","",IF(AND(D91&gt;Gehaltstabelle_alt!$C$10,C91="a"),Gehaltstabelle_alt!$E$11,Gehaltstabelle_alt!$E$10))+Gehaltsrechner!$G$10)+IF(Dienstprüfung_akt,(HLOOKUP(C91,Gehaltstabelle_alt!$I$3:$R$34,Dienstprüfer_akt_Stufe+2,FALSE)-HLOOKUP(C91,Gehaltstabelle_alt!$I$3:$R$34,D91+2,FALSE))*Anteil_Dienstprüfung,0)</f>
        <v>0</v>
      </c>
      <c r="J91">
        <f>IF(H91="","",Gehaltsrechner!$G$9)</f>
        <v>137.29</v>
      </c>
      <c r="K91" s="19" t="str">
        <f t="shared" si="4"/>
        <v/>
      </c>
      <c r="M91" s="19"/>
    </row>
    <row r="92" spans="1:13" x14ac:dyDescent="0.25">
      <c r="A92" t="str">
        <f t="shared" si="6"/>
        <v/>
      </c>
      <c r="B92" t="str">
        <f t="shared" si="5"/>
        <v/>
      </c>
      <c r="C92" t="str">
        <f t="shared" si="7"/>
        <v/>
      </c>
      <c r="D92" t="str">
        <f>IF(A92="","",IF(D91=MAX(Gehaltstabelle_alt!$H$5:$H$34),Alt_Gehalt!D91,IF(MOD(B92,2)=0,IF(ISNA(VLOOKUP(D91+1+2*Dienstprüfung_1Jahr,Gehaltstabelle_alt!$A$14:$A$24,1,FALSE)),MIN(D91+1+2*Dienstprüfung_1Jahr,MAX(Gehaltstabelle_alt!$H$5:$H$34)),IF(ISNA(VLOOKUP(D91+2+2*Dienstprüfung_1Jahr,Gehaltstabelle_alt!$A$14:$A$24,1,FALSE)),MIN(D91+2+2*Dienstprüfung_1Jahr,MAX(Gehaltstabelle_alt!$H$5:$H$34)),IF(ISNA(VLOOKUP(D91+3+2*Dienstprüfung_1Jahr,Gehaltstabelle_alt!$A$14:$A$24,1,FALSE)),MIN(D91+3+2*Dienstprüfung_1Jahr,MAX(Gehaltstabelle_alt!$H$5:$H$34)),D91))),IF(Dienstprüfung_1Jahr,IF(ISNA(VLOOKUP(D91+2,Gehaltstabelle_alt!$A$14:$A$24,1,FALSE)),MIN(D91+2,MAX(Gehaltstabelle_alt!$H$5:$H$34)),IF(ISNA(VLOOKUP(D91+3,Gehaltstabelle_alt!$A$14:$A$24,1,FALSE)),MIN(D91+3,MAX(Gehaltstabelle_alt!$H$5:$H$34)),IF(ISNA(VLOOKUP(D91+4,Gehaltstabelle_alt!$A$14:$A$24,1,FALSE)),MIN(D91+4,MAX(Gehaltstabelle_alt!$H$5:$H$34)),MAX(Gehaltstabelle_alt!$H$5:$H$34)))),D91))))</f>
        <v/>
      </c>
      <c r="E92" t="str">
        <f>IF(MONTH($E$6)=1,D92,IF(D93="",IF(A92="","",IF(D92=MAX(Gehaltstabelle_alt!$H$5:$H$34),Alt_Gehalt!D92,IF(MOD(B92+1,2)=0,IF(ISNA(VLOOKUP(D92+1+2*Dienstprüfung_1Jahr,Gehaltstabelle_alt!$A$14:$A$24,1,FALSE)),MIN(D92+1+2*Dienstprüfung_1Jahr,MAX(Gehaltstabelle_alt!$H$5:$H$34)),IF(ISNA(VLOOKUP(D92+2+2*Dienstprüfung_1Jahr,Gehaltstabelle_alt!$A$14:$A$24,1,FALSE)),MIN(D92+2+2*Dienstprüfung_1Jahr,MAX(Gehaltstabelle_alt!$H$5:$H$34)),IF(ISNA(VLOOKUP(D92+3+2*Dienstprüfung_1Jahr,Gehaltstabelle_alt!$A$14:$A$24,1,FALSE)),MIN(D92+3+2*Dienstprüfung_1Jahr,MAX(Gehaltstabelle_alt!$H$5:$H$34)),D92))),IF(Dienstprüfung_1Jahr,IF(ISNA(VLOOKUP(D92+2,Gehaltstabelle_alt!$A$14:$A$24,1,FALSE)),MIN(D92+2,MAX(Gehaltstabelle_alt!$H$5:$H$34)),IF(ISNA(VLOOKUP(D92+3,Gehaltstabelle_alt!$A$14:$A$24,1,FALSE)),MIN(D92+3,MAX(Gehaltstabelle_alt!$H$5:$H$34)),IF(ISNA(VLOOKUP(D92+4,Gehaltstabelle_alt!$A$14:$A$24,1,FALSE)),MIN(D92+4,MAX(Gehaltstabelle_alt!$H$5:$H$34)),MAX(Gehaltstabelle_alt!$H$5:$H$34)))),D92)))),D93))</f>
        <v/>
      </c>
      <c r="F92" t="str">
        <f>IF(D92="","",HLOOKUP(C92,Gehaltstabelle_alt!$I$3:$R$34,Alt_Gehalt!D92+2,FALSE))</f>
        <v/>
      </c>
      <c r="G92" t="str">
        <f>IF(E92="","",HLOOKUP(C92,Gehaltstabelle_alt!$I$3:$R$34,Alt_Gehalt!E92+2,FALSE))</f>
        <v/>
      </c>
      <c r="H92">
        <f>IF(F92="",0,IF(F92&lt;=Gehaltstabelle_alt!$B$2,Gehaltstabelle_alt!$E$2,IF(F92&lt;=Gehaltstabelle_alt!$B$3,Gehaltstabelle_alt!$E$3,IF(F92&lt;=Gehaltstabelle_alt!$B$4,Gehaltstabelle_alt!$E$4,IF(F92&lt;=Gehaltstabelle_alt!$B$5,Gehaltstabelle_alt!$E$5,IF(F92&lt;=Gehaltstabelle_alt!$B$6,Gehaltstabelle_alt!$E$6,Gehaltstabelle_alt!$E$7)))))+IF(F92="","",IF(AND(D92&gt;Gehaltstabelle_alt!$C$10,C92="a"),Gehaltstabelle_alt!$E$11,Gehaltstabelle_alt!$E$10))+Gehaltsrechner!$G$10)+IF(Dienstprüfung_akt,(HLOOKUP(C92,Gehaltstabelle_alt!$I$3:$R$34,Dienstprüfer_akt_Stufe+2,FALSE)-HLOOKUP(C92,Gehaltstabelle_alt!$I$3:$R$34,D92+2,FALSE))*Anteil_Dienstprüfung,0)</f>
        <v>0</v>
      </c>
      <c r="I92">
        <f>IF(G92="",0,IF(G92&lt;=Gehaltstabelle_alt!$B$2,Gehaltstabelle_alt!$E$2,IF(G92&lt;=Gehaltstabelle_alt!$B$3,Gehaltstabelle_alt!$E$3,IF(G92&lt;=Gehaltstabelle_alt!$B$4,Gehaltstabelle_alt!$E$4,IF(G92&lt;=Gehaltstabelle_alt!$B$5,Gehaltstabelle_alt!$E$5,IF(G92&lt;=Gehaltstabelle_alt!$B$6,Gehaltstabelle_alt!$E$6,Gehaltstabelle_alt!$E$7)))))+IF(G92="","",IF(AND(D92&gt;Gehaltstabelle_alt!$C$10,C92="a"),Gehaltstabelle_alt!$E$11,Gehaltstabelle_alt!$E$10))+Gehaltsrechner!$G$10)+IF(Dienstprüfung_akt,(HLOOKUP(C92,Gehaltstabelle_alt!$I$3:$R$34,Dienstprüfer_akt_Stufe+2,FALSE)-HLOOKUP(C92,Gehaltstabelle_alt!$I$3:$R$34,D92+2,FALSE))*Anteil_Dienstprüfung,0)</f>
        <v>0</v>
      </c>
      <c r="J92">
        <f>IF(H92="","",Gehaltsrechner!$G$9)</f>
        <v>137.29</v>
      </c>
      <c r="K92" s="19" t="str">
        <f t="shared" si="4"/>
        <v/>
      </c>
      <c r="M92" s="19"/>
    </row>
    <row r="93" spans="1:13" x14ac:dyDescent="0.25">
      <c r="A93" t="str">
        <f t="shared" si="6"/>
        <v/>
      </c>
      <c r="B93" t="str">
        <f t="shared" si="5"/>
        <v/>
      </c>
      <c r="C93" t="str">
        <f t="shared" si="7"/>
        <v/>
      </c>
      <c r="D93" t="str">
        <f>IF(A93="","",IF(D92=MAX(Gehaltstabelle_alt!$H$5:$H$34),Alt_Gehalt!D92,IF(MOD(B93,2)=0,IF(ISNA(VLOOKUP(D92+1+2*Dienstprüfung_1Jahr,Gehaltstabelle_alt!$A$14:$A$24,1,FALSE)),MIN(D92+1+2*Dienstprüfung_1Jahr,MAX(Gehaltstabelle_alt!$H$5:$H$34)),IF(ISNA(VLOOKUP(D92+2+2*Dienstprüfung_1Jahr,Gehaltstabelle_alt!$A$14:$A$24,1,FALSE)),MIN(D92+2+2*Dienstprüfung_1Jahr,MAX(Gehaltstabelle_alt!$H$5:$H$34)),IF(ISNA(VLOOKUP(D92+3+2*Dienstprüfung_1Jahr,Gehaltstabelle_alt!$A$14:$A$24,1,FALSE)),MIN(D92+3+2*Dienstprüfung_1Jahr,MAX(Gehaltstabelle_alt!$H$5:$H$34)),D92))),IF(Dienstprüfung_1Jahr,IF(ISNA(VLOOKUP(D92+2,Gehaltstabelle_alt!$A$14:$A$24,1,FALSE)),MIN(D92+2,MAX(Gehaltstabelle_alt!$H$5:$H$34)),IF(ISNA(VLOOKUP(D92+3,Gehaltstabelle_alt!$A$14:$A$24,1,FALSE)),MIN(D92+3,MAX(Gehaltstabelle_alt!$H$5:$H$34)),IF(ISNA(VLOOKUP(D92+4,Gehaltstabelle_alt!$A$14:$A$24,1,FALSE)),MIN(D92+4,MAX(Gehaltstabelle_alt!$H$5:$H$34)),MAX(Gehaltstabelle_alt!$H$5:$H$34)))),D92))))</f>
        <v/>
      </c>
      <c r="E93" t="str">
        <f>IF(MONTH($E$6)=1,D93,IF(D94="",IF(A93="","",IF(D93=MAX(Gehaltstabelle_alt!$H$5:$H$34),Alt_Gehalt!D93,IF(MOD(B93+1,2)=0,IF(ISNA(VLOOKUP(D93+1+2*Dienstprüfung_1Jahr,Gehaltstabelle_alt!$A$14:$A$24,1,FALSE)),MIN(D93+1+2*Dienstprüfung_1Jahr,MAX(Gehaltstabelle_alt!$H$5:$H$34)),IF(ISNA(VLOOKUP(D93+2+2*Dienstprüfung_1Jahr,Gehaltstabelle_alt!$A$14:$A$24,1,FALSE)),MIN(D93+2+2*Dienstprüfung_1Jahr,MAX(Gehaltstabelle_alt!$H$5:$H$34)),IF(ISNA(VLOOKUP(D93+3+2*Dienstprüfung_1Jahr,Gehaltstabelle_alt!$A$14:$A$24,1,FALSE)),MIN(D93+3+2*Dienstprüfung_1Jahr,MAX(Gehaltstabelle_alt!$H$5:$H$34)),D93))),IF(Dienstprüfung_1Jahr,IF(ISNA(VLOOKUP(D93+2,Gehaltstabelle_alt!$A$14:$A$24,1,FALSE)),MIN(D93+2,MAX(Gehaltstabelle_alt!$H$5:$H$34)),IF(ISNA(VLOOKUP(D93+3,Gehaltstabelle_alt!$A$14:$A$24,1,FALSE)),MIN(D93+3,MAX(Gehaltstabelle_alt!$H$5:$H$34)),IF(ISNA(VLOOKUP(D93+4,Gehaltstabelle_alt!$A$14:$A$24,1,FALSE)),MIN(D93+4,MAX(Gehaltstabelle_alt!$H$5:$H$34)),MAX(Gehaltstabelle_alt!$H$5:$H$34)))),D93)))),D94))</f>
        <v/>
      </c>
      <c r="F93" t="str">
        <f>IF(D93="","",HLOOKUP(C93,Gehaltstabelle_alt!$I$3:$R$34,Alt_Gehalt!D93+2,FALSE))</f>
        <v/>
      </c>
      <c r="G93" t="str">
        <f>IF(E93="","",HLOOKUP(C93,Gehaltstabelle_alt!$I$3:$R$34,Alt_Gehalt!E93+2,FALSE))</f>
        <v/>
      </c>
      <c r="H93">
        <f>IF(F93="",0,IF(F93&lt;=Gehaltstabelle_alt!$B$2,Gehaltstabelle_alt!$E$2,IF(F93&lt;=Gehaltstabelle_alt!$B$3,Gehaltstabelle_alt!$E$3,IF(F93&lt;=Gehaltstabelle_alt!$B$4,Gehaltstabelle_alt!$E$4,IF(F93&lt;=Gehaltstabelle_alt!$B$5,Gehaltstabelle_alt!$E$5,IF(F93&lt;=Gehaltstabelle_alt!$B$6,Gehaltstabelle_alt!$E$6,Gehaltstabelle_alt!$E$7)))))+IF(F93="","",IF(AND(D93&gt;Gehaltstabelle_alt!$C$10,C93="a"),Gehaltstabelle_alt!$E$11,Gehaltstabelle_alt!$E$10))+Gehaltsrechner!$G$10)+IF(Dienstprüfung_akt,(HLOOKUP(C93,Gehaltstabelle_alt!$I$3:$R$34,Dienstprüfer_akt_Stufe+2,FALSE)-HLOOKUP(C93,Gehaltstabelle_alt!$I$3:$R$34,D93+2,FALSE))*Anteil_Dienstprüfung,0)</f>
        <v>0</v>
      </c>
      <c r="I93">
        <f>IF(G93="",0,IF(G93&lt;=Gehaltstabelle_alt!$B$2,Gehaltstabelle_alt!$E$2,IF(G93&lt;=Gehaltstabelle_alt!$B$3,Gehaltstabelle_alt!$E$3,IF(G93&lt;=Gehaltstabelle_alt!$B$4,Gehaltstabelle_alt!$E$4,IF(G93&lt;=Gehaltstabelle_alt!$B$5,Gehaltstabelle_alt!$E$5,IF(G93&lt;=Gehaltstabelle_alt!$B$6,Gehaltstabelle_alt!$E$6,Gehaltstabelle_alt!$E$7)))))+IF(G93="","",IF(AND(D93&gt;Gehaltstabelle_alt!$C$10,C93="a"),Gehaltstabelle_alt!$E$11,Gehaltstabelle_alt!$E$10))+Gehaltsrechner!$G$10)+IF(Dienstprüfung_akt,(HLOOKUP(C93,Gehaltstabelle_alt!$I$3:$R$34,Dienstprüfer_akt_Stufe+2,FALSE)-HLOOKUP(C93,Gehaltstabelle_alt!$I$3:$R$34,D93+2,FALSE))*Anteil_Dienstprüfung,0)</f>
        <v>0</v>
      </c>
      <c r="J93">
        <f>IF(H93="","",Gehaltsrechner!$G$9)</f>
        <v>137.29</v>
      </c>
      <c r="K93" s="19" t="str">
        <f t="shared" si="4"/>
        <v/>
      </c>
      <c r="M93" s="19"/>
    </row>
    <row r="94" spans="1:13" x14ac:dyDescent="0.25">
      <c r="A94" t="str">
        <f t="shared" si="6"/>
        <v/>
      </c>
      <c r="B94" t="str">
        <f t="shared" si="5"/>
        <v/>
      </c>
      <c r="C94" t="str">
        <f t="shared" si="7"/>
        <v/>
      </c>
      <c r="D94" t="str">
        <f>IF(A94="","",IF(D93=MAX(Gehaltstabelle_alt!$H$5:$H$34),Alt_Gehalt!D93,IF(MOD(B94,2)=0,IF(ISNA(VLOOKUP(D93+1+2*Dienstprüfung_1Jahr,Gehaltstabelle_alt!$A$14:$A$24,1,FALSE)),MIN(D93+1+2*Dienstprüfung_1Jahr,MAX(Gehaltstabelle_alt!$H$5:$H$34)),IF(ISNA(VLOOKUP(D93+2+2*Dienstprüfung_1Jahr,Gehaltstabelle_alt!$A$14:$A$24,1,FALSE)),MIN(D93+2+2*Dienstprüfung_1Jahr,MAX(Gehaltstabelle_alt!$H$5:$H$34)),IF(ISNA(VLOOKUP(D93+3+2*Dienstprüfung_1Jahr,Gehaltstabelle_alt!$A$14:$A$24,1,FALSE)),MIN(D93+3+2*Dienstprüfung_1Jahr,MAX(Gehaltstabelle_alt!$H$5:$H$34)),D93))),IF(Dienstprüfung_1Jahr,IF(ISNA(VLOOKUP(D93+2,Gehaltstabelle_alt!$A$14:$A$24,1,FALSE)),MIN(D93+2,MAX(Gehaltstabelle_alt!$H$5:$H$34)),IF(ISNA(VLOOKUP(D93+3,Gehaltstabelle_alt!$A$14:$A$24,1,FALSE)),MIN(D93+3,MAX(Gehaltstabelle_alt!$H$5:$H$34)),IF(ISNA(VLOOKUP(D93+4,Gehaltstabelle_alt!$A$14:$A$24,1,FALSE)),MIN(D93+4,MAX(Gehaltstabelle_alt!$H$5:$H$34)),MAX(Gehaltstabelle_alt!$H$5:$H$34)))),D93))))</f>
        <v/>
      </c>
      <c r="E94" t="str">
        <f>IF(MONTH($E$6)=1,D94,IF(D95="",IF(A94="","",IF(D94=MAX(Gehaltstabelle_alt!$H$5:$H$34),Alt_Gehalt!D94,IF(MOD(B94+1,2)=0,IF(ISNA(VLOOKUP(D94+1+2*Dienstprüfung_1Jahr,Gehaltstabelle_alt!$A$14:$A$24,1,FALSE)),MIN(D94+1+2*Dienstprüfung_1Jahr,MAX(Gehaltstabelle_alt!$H$5:$H$34)),IF(ISNA(VLOOKUP(D94+2+2*Dienstprüfung_1Jahr,Gehaltstabelle_alt!$A$14:$A$24,1,FALSE)),MIN(D94+2+2*Dienstprüfung_1Jahr,MAX(Gehaltstabelle_alt!$H$5:$H$34)),IF(ISNA(VLOOKUP(D94+3+2*Dienstprüfung_1Jahr,Gehaltstabelle_alt!$A$14:$A$24,1,FALSE)),MIN(D94+3+2*Dienstprüfung_1Jahr,MAX(Gehaltstabelle_alt!$H$5:$H$34)),D94))),IF(Dienstprüfung_1Jahr,IF(ISNA(VLOOKUP(D94+2,Gehaltstabelle_alt!$A$14:$A$24,1,FALSE)),MIN(D94+2,MAX(Gehaltstabelle_alt!$H$5:$H$34)),IF(ISNA(VLOOKUP(D94+3,Gehaltstabelle_alt!$A$14:$A$24,1,FALSE)),MIN(D94+3,MAX(Gehaltstabelle_alt!$H$5:$H$34)),IF(ISNA(VLOOKUP(D94+4,Gehaltstabelle_alt!$A$14:$A$24,1,FALSE)),MIN(D94+4,MAX(Gehaltstabelle_alt!$H$5:$H$34)),MAX(Gehaltstabelle_alt!$H$5:$H$34)))),D94)))),D95))</f>
        <v/>
      </c>
      <c r="F94" t="str">
        <f>IF(D94="","",HLOOKUP(C94,Gehaltstabelle_alt!$I$3:$R$34,Alt_Gehalt!D94+2,FALSE))</f>
        <v/>
      </c>
      <c r="G94" t="str">
        <f>IF(E94="","",HLOOKUP(C94,Gehaltstabelle_alt!$I$3:$R$34,Alt_Gehalt!E94+2,FALSE))</f>
        <v/>
      </c>
      <c r="H94">
        <f>IF(F94="",0,IF(F94&lt;=Gehaltstabelle_alt!$B$2,Gehaltstabelle_alt!$E$2,IF(F94&lt;=Gehaltstabelle_alt!$B$3,Gehaltstabelle_alt!$E$3,IF(F94&lt;=Gehaltstabelle_alt!$B$4,Gehaltstabelle_alt!$E$4,IF(F94&lt;=Gehaltstabelle_alt!$B$5,Gehaltstabelle_alt!$E$5,IF(F94&lt;=Gehaltstabelle_alt!$B$6,Gehaltstabelle_alt!$E$6,Gehaltstabelle_alt!$E$7)))))+IF(F94="","",IF(AND(D94&gt;Gehaltstabelle_alt!$C$10,C94="a"),Gehaltstabelle_alt!$E$11,Gehaltstabelle_alt!$E$10))+Gehaltsrechner!$G$10)+IF(Dienstprüfung_akt,(HLOOKUP(C94,Gehaltstabelle_alt!$I$3:$R$34,Dienstprüfer_akt_Stufe+2,FALSE)-HLOOKUP(C94,Gehaltstabelle_alt!$I$3:$R$34,D94+2,FALSE))*Anteil_Dienstprüfung,0)</f>
        <v>0</v>
      </c>
      <c r="I94">
        <f>IF(G94="",0,IF(G94&lt;=Gehaltstabelle_alt!$B$2,Gehaltstabelle_alt!$E$2,IF(G94&lt;=Gehaltstabelle_alt!$B$3,Gehaltstabelle_alt!$E$3,IF(G94&lt;=Gehaltstabelle_alt!$B$4,Gehaltstabelle_alt!$E$4,IF(G94&lt;=Gehaltstabelle_alt!$B$5,Gehaltstabelle_alt!$E$5,IF(G94&lt;=Gehaltstabelle_alt!$B$6,Gehaltstabelle_alt!$E$6,Gehaltstabelle_alt!$E$7)))))+IF(G94="","",IF(AND(D94&gt;Gehaltstabelle_alt!$C$10,C94="a"),Gehaltstabelle_alt!$E$11,Gehaltstabelle_alt!$E$10))+Gehaltsrechner!$G$10)+IF(Dienstprüfung_akt,(HLOOKUP(C94,Gehaltstabelle_alt!$I$3:$R$34,Dienstprüfer_akt_Stufe+2,FALSE)-HLOOKUP(C94,Gehaltstabelle_alt!$I$3:$R$34,D94+2,FALSE))*Anteil_Dienstprüfung,0)</f>
        <v>0</v>
      </c>
      <c r="J94">
        <f>IF(H94="","",Gehaltsrechner!$G$9)</f>
        <v>137.29</v>
      </c>
      <c r="K94" s="19" t="str">
        <f t="shared" si="4"/>
        <v/>
      </c>
      <c r="M94" s="19"/>
    </row>
    <row r="95" spans="1:13" x14ac:dyDescent="0.25">
      <c r="A95" t="str">
        <f t="shared" si="6"/>
        <v/>
      </c>
      <c r="B95" t="str">
        <f t="shared" si="5"/>
        <v/>
      </c>
      <c r="C95" t="str">
        <f t="shared" si="7"/>
        <v/>
      </c>
      <c r="D95" t="str">
        <f>IF(A95="","",IF(D94=MAX(Gehaltstabelle_alt!$H$5:$H$34),Alt_Gehalt!D94,IF(MOD(B95,2)=0,IF(ISNA(VLOOKUP(D94+1+2*Dienstprüfung_1Jahr,Gehaltstabelle_alt!$A$14:$A$24,1,FALSE)),MIN(D94+1+2*Dienstprüfung_1Jahr,MAX(Gehaltstabelle_alt!$H$5:$H$34)),IF(ISNA(VLOOKUP(D94+2+2*Dienstprüfung_1Jahr,Gehaltstabelle_alt!$A$14:$A$24,1,FALSE)),MIN(D94+2+2*Dienstprüfung_1Jahr,MAX(Gehaltstabelle_alt!$H$5:$H$34)),IF(ISNA(VLOOKUP(D94+3+2*Dienstprüfung_1Jahr,Gehaltstabelle_alt!$A$14:$A$24,1,FALSE)),MIN(D94+3+2*Dienstprüfung_1Jahr,MAX(Gehaltstabelle_alt!$H$5:$H$34)),D94))),IF(Dienstprüfung_1Jahr,IF(ISNA(VLOOKUP(D94+2,Gehaltstabelle_alt!$A$14:$A$24,1,FALSE)),MIN(D94+2,MAX(Gehaltstabelle_alt!$H$5:$H$34)),IF(ISNA(VLOOKUP(D94+3,Gehaltstabelle_alt!$A$14:$A$24,1,FALSE)),MIN(D94+3,MAX(Gehaltstabelle_alt!$H$5:$H$34)),IF(ISNA(VLOOKUP(D94+4,Gehaltstabelle_alt!$A$14:$A$24,1,FALSE)),MIN(D94+4,MAX(Gehaltstabelle_alt!$H$5:$H$34)),MAX(Gehaltstabelle_alt!$H$5:$H$34)))),D94))))</f>
        <v/>
      </c>
      <c r="E95" t="str">
        <f>IF(MONTH($E$6)=1,D95,IF(D96="",IF(A95="","",IF(D95=MAX(Gehaltstabelle_alt!$H$5:$H$34),Alt_Gehalt!D95,IF(MOD(B95+1,2)=0,IF(ISNA(VLOOKUP(D95+1+2*Dienstprüfung_1Jahr,Gehaltstabelle_alt!$A$14:$A$24,1,FALSE)),MIN(D95+1+2*Dienstprüfung_1Jahr,MAX(Gehaltstabelle_alt!$H$5:$H$34)),IF(ISNA(VLOOKUP(D95+2+2*Dienstprüfung_1Jahr,Gehaltstabelle_alt!$A$14:$A$24,1,FALSE)),MIN(D95+2+2*Dienstprüfung_1Jahr,MAX(Gehaltstabelle_alt!$H$5:$H$34)),IF(ISNA(VLOOKUP(D95+3+2*Dienstprüfung_1Jahr,Gehaltstabelle_alt!$A$14:$A$24,1,FALSE)),MIN(D95+3+2*Dienstprüfung_1Jahr,MAX(Gehaltstabelle_alt!$H$5:$H$34)),D95))),IF(Dienstprüfung_1Jahr,IF(ISNA(VLOOKUP(D95+2,Gehaltstabelle_alt!$A$14:$A$24,1,FALSE)),MIN(D95+2,MAX(Gehaltstabelle_alt!$H$5:$H$34)),IF(ISNA(VLOOKUP(D95+3,Gehaltstabelle_alt!$A$14:$A$24,1,FALSE)),MIN(D95+3,MAX(Gehaltstabelle_alt!$H$5:$H$34)),IF(ISNA(VLOOKUP(D95+4,Gehaltstabelle_alt!$A$14:$A$24,1,FALSE)),MIN(D95+4,MAX(Gehaltstabelle_alt!$H$5:$H$34)),MAX(Gehaltstabelle_alt!$H$5:$H$34)))),D95)))),D96))</f>
        <v/>
      </c>
      <c r="F95" t="str">
        <f>IF(D95="","",HLOOKUP(C95,Gehaltstabelle_alt!$I$3:$R$34,Alt_Gehalt!D95+2,FALSE))</f>
        <v/>
      </c>
      <c r="G95" t="str">
        <f>IF(E95="","",HLOOKUP(C95,Gehaltstabelle_alt!$I$3:$R$34,Alt_Gehalt!E95+2,FALSE))</f>
        <v/>
      </c>
      <c r="H95">
        <f>IF(F95="",0,IF(F95&lt;=Gehaltstabelle_alt!$B$2,Gehaltstabelle_alt!$E$2,IF(F95&lt;=Gehaltstabelle_alt!$B$3,Gehaltstabelle_alt!$E$3,IF(F95&lt;=Gehaltstabelle_alt!$B$4,Gehaltstabelle_alt!$E$4,IF(F95&lt;=Gehaltstabelle_alt!$B$5,Gehaltstabelle_alt!$E$5,IF(F95&lt;=Gehaltstabelle_alt!$B$6,Gehaltstabelle_alt!$E$6,Gehaltstabelle_alt!$E$7)))))+IF(F95="","",IF(AND(D95&gt;Gehaltstabelle_alt!$C$10,C95="a"),Gehaltstabelle_alt!$E$11,Gehaltstabelle_alt!$E$10))+Gehaltsrechner!$G$10)+IF(Dienstprüfung_akt,(HLOOKUP(C95,Gehaltstabelle_alt!$I$3:$R$34,Dienstprüfer_akt_Stufe+2,FALSE)-HLOOKUP(C95,Gehaltstabelle_alt!$I$3:$R$34,D95+2,FALSE))*Anteil_Dienstprüfung,0)</f>
        <v>0</v>
      </c>
      <c r="I95">
        <f>IF(G95="",0,IF(G95&lt;=Gehaltstabelle_alt!$B$2,Gehaltstabelle_alt!$E$2,IF(G95&lt;=Gehaltstabelle_alt!$B$3,Gehaltstabelle_alt!$E$3,IF(G95&lt;=Gehaltstabelle_alt!$B$4,Gehaltstabelle_alt!$E$4,IF(G95&lt;=Gehaltstabelle_alt!$B$5,Gehaltstabelle_alt!$E$5,IF(G95&lt;=Gehaltstabelle_alt!$B$6,Gehaltstabelle_alt!$E$6,Gehaltstabelle_alt!$E$7)))))+IF(G95="","",IF(AND(D95&gt;Gehaltstabelle_alt!$C$10,C95="a"),Gehaltstabelle_alt!$E$11,Gehaltstabelle_alt!$E$10))+Gehaltsrechner!$G$10)+IF(Dienstprüfung_akt,(HLOOKUP(C95,Gehaltstabelle_alt!$I$3:$R$34,Dienstprüfer_akt_Stufe+2,FALSE)-HLOOKUP(C95,Gehaltstabelle_alt!$I$3:$R$34,D95+2,FALSE))*Anteil_Dienstprüfung,0)</f>
        <v>0</v>
      </c>
      <c r="J95">
        <f>IF(H95="","",Gehaltsrechner!$G$9)</f>
        <v>137.29</v>
      </c>
      <c r="K95" s="19" t="str">
        <f t="shared" si="4"/>
        <v/>
      </c>
      <c r="M95" s="19"/>
    </row>
    <row r="96" spans="1:13" x14ac:dyDescent="0.25">
      <c r="A96" t="str">
        <f t="shared" si="6"/>
        <v/>
      </c>
      <c r="B96" t="str">
        <f t="shared" si="5"/>
        <v/>
      </c>
      <c r="C96" t="str">
        <f t="shared" si="7"/>
        <v/>
      </c>
      <c r="D96" t="str">
        <f>IF(A96="","",IF(D95=MAX(Gehaltstabelle_alt!$H$5:$H$34),Alt_Gehalt!D95,IF(MOD(B96,2)=0,IF(ISNA(VLOOKUP(D95+1+2*Dienstprüfung_1Jahr,Gehaltstabelle_alt!$A$14:$A$24,1,FALSE)),MIN(D95+1+2*Dienstprüfung_1Jahr,MAX(Gehaltstabelle_alt!$H$5:$H$34)),IF(ISNA(VLOOKUP(D95+2+2*Dienstprüfung_1Jahr,Gehaltstabelle_alt!$A$14:$A$24,1,FALSE)),MIN(D95+2+2*Dienstprüfung_1Jahr,MAX(Gehaltstabelle_alt!$H$5:$H$34)),IF(ISNA(VLOOKUP(D95+3+2*Dienstprüfung_1Jahr,Gehaltstabelle_alt!$A$14:$A$24,1,FALSE)),MIN(D95+3+2*Dienstprüfung_1Jahr,MAX(Gehaltstabelle_alt!$H$5:$H$34)),D95))),IF(Dienstprüfung_1Jahr,IF(ISNA(VLOOKUP(D95+2,Gehaltstabelle_alt!$A$14:$A$24,1,FALSE)),MIN(D95+2,MAX(Gehaltstabelle_alt!$H$5:$H$34)),IF(ISNA(VLOOKUP(D95+3,Gehaltstabelle_alt!$A$14:$A$24,1,FALSE)),MIN(D95+3,MAX(Gehaltstabelle_alt!$H$5:$H$34)),IF(ISNA(VLOOKUP(D95+4,Gehaltstabelle_alt!$A$14:$A$24,1,FALSE)),MIN(D95+4,MAX(Gehaltstabelle_alt!$H$5:$H$34)),MAX(Gehaltstabelle_alt!$H$5:$H$34)))),D95))))</f>
        <v/>
      </c>
      <c r="E96" t="str">
        <f>IF(MONTH($E$6)=1,D96,IF(D97="",IF(A96="","",IF(D96=MAX(Gehaltstabelle_alt!$H$5:$H$34),Alt_Gehalt!D96,IF(MOD(B96+1,2)=0,IF(ISNA(VLOOKUP(D96+1+2*Dienstprüfung_1Jahr,Gehaltstabelle_alt!$A$14:$A$24,1,FALSE)),MIN(D96+1+2*Dienstprüfung_1Jahr,MAX(Gehaltstabelle_alt!$H$5:$H$34)),IF(ISNA(VLOOKUP(D96+2+2*Dienstprüfung_1Jahr,Gehaltstabelle_alt!$A$14:$A$24,1,FALSE)),MIN(D96+2+2*Dienstprüfung_1Jahr,MAX(Gehaltstabelle_alt!$H$5:$H$34)),IF(ISNA(VLOOKUP(D96+3+2*Dienstprüfung_1Jahr,Gehaltstabelle_alt!$A$14:$A$24,1,FALSE)),MIN(D96+3+2*Dienstprüfung_1Jahr,MAX(Gehaltstabelle_alt!$H$5:$H$34)),D96))),IF(Dienstprüfung_1Jahr,IF(ISNA(VLOOKUP(D96+2,Gehaltstabelle_alt!$A$14:$A$24,1,FALSE)),MIN(D96+2,MAX(Gehaltstabelle_alt!$H$5:$H$34)),IF(ISNA(VLOOKUP(D96+3,Gehaltstabelle_alt!$A$14:$A$24,1,FALSE)),MIN(D96+3,MAX(Gehaltstabelle_alt!$H$5:$H$34)),IF(ISNA(VLOOKUP(D96+4,Gehaltstabelle_alt!$A$14:$A$24,1,FALSE)),MIN(D96+4,MAX(Gehaltstabelle_alt!$H$5:$H$34)),MAX(Gehaltstabelle_alt!$H$5:$H$34)))),D96)))),D97))</f>
        <v/>
      </c>
      <c r="F96" t="str">
        <f>IF(D96="","",HLOOKUP(C96,Gehaltstabelle_alt!$I$3:$R$34,Alt_Gehalt!D96+2,FALSE))</f>
        <v/>
      </c>
      <c r="G96" t="str">
        <f>IF(E96="","",HLOOKUP(C96,Gehaltstabelle_alt!$I$3:$R$34,Alt_Gehalt!E96+2,FALSE))</f>
        <v/>
      </c>
      <c r="H96">
        <f>IF(F96="",0,IF(F96&lt;=Gehaltstabelle_alt!$B$2,Gehaltstabelle_alt!$E$2,IF(F96&lt;=Gehaltstabelle_alt!$B$3,Gehaltstabelle_alt!$E$3,IF(F96&lt;=Gehaltstabelle_alt!$B$4,Gehaltstabelle_alt!$E$4,IF(F96&lt;=Gehaltstabelle_alt!$B$5,Gehaltstabelle_alt!$E$5,IF(F96&lt;=Gehaltstabelle_alt!$B$6,Gehaltstabelle_alt!$E$6,Gehaltstabelle_alt!$E$7)))))+IF(F96="","",IF(AND(D96&gt;Gehaltstabelle_alt!$C$10,C96="a"),Gehaltstabelle_alt!$E$11,Gehaltstabelle_alt!$E$10))+Gehaltsrechner!$G$10)+IF(Dienstprüfung_akt,(HLOOKUP(C96,Gehaltstabelle_alt!$I$3:$R$34,Dienstprüfer_akt_Stufe+2,FALSE)-HLOOKUP(C96,Gehaltstabelle_alt!$I$3:$R$34,D96+2,FALSE))*Anteil_Dienstprüfung,0)</f>
        <v>0</v>
      </c>
      <c r="I96">
        <f>IF(G96="",0,IF(G96&lt;=Gehaltstabelle_alt!$B$2,Gehaltstabelle_alt!$E$2,IF(G96&lt;=Gehaltstabelle_alt!$B$3,Gehaltstabelle_alt!$E$3,IF(G96&lt;=Gehaltstabelle_alt!$B$4,Gehaltstabelle_alt!$E$4,IF(G96&lt;=Gehaltstabelle_alt!$B$5,Gehaltstabelle_alt!$E$5,IF(G96&lt;=Gehaltstabelle_alt!$B$6,Gehaltstabelle_alt!$E$6,Gehaltstabelle_alt!$E$7)))))+IF(G96="","",IF(AND(D96&gt;Gehaltstabelle_alt!$C$10,C96="a"),Gehaltstabelle_alt!$E$11,Gehaltstabelle_alt!$E$10))+Gehaltsrechner!$G$10)+IF(Dienstprüfung_akt,(HLOOKUP(C96,Gehaltstabelle_alt!$I$3:$R$34,Dienstprüfer_akt_Stufe+2,FALSE)-HLOOKUP(C96,Gehaltstabelle_alt!$I$3:$R$34,D96+2,FALSE))*Anteil_Dienstprüfung,0)</f>
        <v>0</v>
      </c>
      <c r="J96">
        <f>IF(H96="","",Gehaltsrechner!$G$9)</f>
        <v>137.29</v>
      </c>
      <c r="K96" s="19" t="str">
        <f t="shared" si="4"/>
        <v/>
      </c>
      <c r="M96" s="19"/>
    </row>
    <row r="97" spans="1:13" x14ac:dyDescent="0.25">
      <c r="A97" t="str">
        <f t="shared" si="6"/>
        <v/>
      </c>
      <c r="B97" t="str">
        <f t="shared" si="5"/>
        <v/>
      </c>
      <c r="C97" t="str">
        <f t="shared" si="7"/>
        <v/>
      </c>
      <c r="D97" t="str">
        <f>IF(A97="","",IF(D96=MAX(Gehaltstabelle_alt!$H$5:$H$34),Alt_Gehalt!D96,IF(MOD(B97,2)=0,IF(ISNA(VLOOKUP(D96+1+2*Dienstprüfung_1Jahr,Gehaltstabelle_alt!$A$14:$A$24,1,FALSE)),MIN(D96+1+2*Dienstprüfung_1Jahr,MAX(Gehaltstabelle_alt!$H$5:$H$34)),IF(ISNA(VLOOKUP(D96+2+2*Dienstprüfung_1Jahr,Gehaltstabelle_alt!$A$14:$A$24,1,FALSE)),MIN(D96+2+2*Dienstprüfung_1Jahr,MAX(Gehaltstabelle_alt!$H$5:$H$34)),IF(ISNA(VLOOKUP(D96+3+2*Dienstprüfung_1Jahr,Gehaltstabelle_alt!$A$14:$A$24,1,FALSE)),MIN(D96+3+2*Dienstprüfung_1Jahr,MAX(Gehaltstabelle_alt!$H$5:$H$34)),D96))),IF(Dienstprüfung_1Jahr,IF(ISNA(VLOOKUP(D96+2,Gehaltstabelle_alt!$A$14:$A$24,1,FALSE)),MIN(D96+2,MAX(Gehaltstabelle_alt!$H$5:$H$34)),IF(ISNA(VLOOKUP(D96+3,Gehaltstabelle_alt!$A$14:$A$24,1,FALSE)),MIN(D96+3,MAX(Gehaltstabelle_alt!$H$5:$H$34)),IF(ISNA(VLOOKUP(D96+4,Gehaltstabelle_alt!$A$14:$A$24,1,FALSE)),MIN(D96+4,MAX(Gehaltstabelle_alt!$H$5:$H$34)),MAX(Gehaltstabelle_alt!$H$5:$H$34)))),D96))))</f>
        <v/>
      </c>
      <c r="E97" t="str">
        <f>IF(MONTH($E$6)=1,D97,IF(D98="",IF(A97="","",IF(D97=MAX(Gehaltstabelle_alt!$H$5:$H$34),Alt_Gehalt!D97,IF(MOD(B97+1,2)=0,IF(ISNA(VLOOKUP(D97+1+2*Dienstprüfung_1Jahr,Gehaltstabelle_alt!$A$14:$A$24,1,FALSE)),MIN(D97+1+2*Dienstprüfung_1Jahr,MAX(Gehaltstabelle_alt!$H$5:$H$34)),IF(ISNA(VLOOKUP(D97+2+2*Dienstprüfung_1Jahr,Gehaltstabelle_alt!$A$14:$A$24,1,FALSE)),MIN(D97+2+2*Dienstprüfung_1Jahr,MAX(Gehaltstabelle_alt!$H$5:$H$34)),IF(ISNA(VLOOKUP(D97+3+2*Dienstprüfung_1Jahr,Gehaltstabelle_alt!$A$14:$A$24,1,FALSE)),MIN(D97+3+2*Dienstprüfung_1Jahr,MAX(Gehaltstabelle_alt!$H$5:$H$34)),D97))),IF(Dienstprüfung_1Jahr,IF(ISNA(VLOOKUP(D97+2,Gehaltstabelle_alt!$A$14:$A$24,1,FALSE)),MIN(D97+2,MAX(Gehaltstabelle_alt!$H$5:$H$34)),IF(ISNA(VLOOKUP(D97+3,Gehaltstabelle_alt!$A$14:$A$24,1,FALSE)),MIN(D97+3,MAX(Gehaltstabelle_alt!$H$5:$H$34)),IF(ISNA(VLOOKUP(D97+4,Gehaltstabelle_alt!$A$14:$A$24,1,FALSE)),MIN(D97+4,MAX(Gehaltstabelle_alt!$H$5:$H$34)),MAX(Gehaltstabelle_alt!$H$5:$H$34)))),D97)))),D98))</f>
        <v/>
      </c>
      <c r="F97" t="str">
        <f>IF(D97="","",HLOOKUP(C97,Gehaltstabelle_alt!$I$3:$R$34,Alt_Gehalt!D97+2,FALSE))</f>
        <v/>
      </c>
      <c r="G97" t="str">
        <f>IF(E97="","",HLOOKUP(C97,Gehaltstabelle_alt!$I$3:$R$34,Alt_Gehalt!E97+2,FALSE))</f>
        <v/>
      </c>
      <c r="H97">
        <f>IF(F97="",0,IF(F97&lt;=Gehaltstabelle_alt!$B$2,Gehaltstabelle_alt!$E$2,IF(F97&lt;=Gehaltstabelle_alt!$B$3,Gehaltstabelle_alt!$E$3,IF(F97&lt;=Gehaltstabelle_alt!$B$4,Gehaltstabelle_alt!$E$4,IF(F97&lt;=Gehaltstabelle_alt!$B$5,Gehaltstabelle_alt!$E$5,IF(F97&lt;=Gehaltstabelle_alt!$B$6,Gehaltstabelle_alt!$E$6,Gehaltstabelle_alt!$E$7)))))+IF(F97="","",IF(AND(D97&gt;Gehaltstabelle_alt!$C$10,C97="a"),Gehaltstabelle_alt!$E$11,Gehaltstabelle_alt!$E$10))+Gehaltsrechner!$G$10)+IF(Dienstprüfung_akt,(HLOOKUP(C97,Gehaltstabelle_alt!$I$3:$R$34,Dienstprüfer_akt_Stufe+2,FALSE)-HLOOKUP(C97,Gehaltstabelle_alt!$I$3:$R$34,D97+2,FALSE))*Anteil_Dienstprüfung,0)</f>
        <v>0</v>
      </c>
      <c r="I97">
        <f>IF(G97="",0,IF(G97&lt;=Gehaltstabelle_alt!$B$2,Gehaltstabelle_alt!$E$2,IF(G97&lt;=Gehaltstabelle_alt!$B$3,Gehaltstabelle_alt!$E$3,IF(G97&lt;=Gehaltstabelle_alt!$B$4,Gehaltstabelle_alt!$E$4,IF(G97&lt;=Gehaltstabelle_alt!$B$5,Gehaltstabelle_alt!$E$5,IF(G97&lt;=Gehaltstabelle_alt!$B$6,Gehaltstabelle_alt!$E$6,Gehaltstabelle_alt!$E$7)))))+IF(G97="","",IF(AND(D97&gt;Gehaltstabelle_alt!$C$10,C97="a"),Gehaltstabelle_alt!$E$11,Gehaltstabelle_alt!$E$10))+Gehaltsrechner!$G$10)+IF(Dienstprüfung_akt,(HLOOKUP(C97,Gehaltstabelle_alt!$I$3:$R$34,Dienstprüfer_akt_Stufe+2,FALSE)-HLOOKUP(C97,Gehaltstabelle_alt!$I$3:$R$34,D97+2,FALSE))*Anteil_Dienstprüfung,0)</f>
        <v>0</v>
      </c>
      <c r="J97">
        <f>IF(H97="","",Gehaltsrechner!$G$9)</f>
        <v>137.29</v>
      </c>
      <c r="K97" s="19" t="str">
        <f t="shared" si="4"/>
        <v/>
      </c>
      <c r="M97" s="19"/>
    </row>
    <row r="98" spans="1:13" x14ac:dyDescent="0.25">
      <c r="A98" t="str">
        <f t="shared" si="6"/>
        <v/>
      </c>
      <c r="B98" t="str">
        <f t="shared" si="5"/>
        <v/>
      </c>
      <c r="C98" t="str">
        <f t="shared" si="7"/>
        <v/>
      </c>
      <c r="D98" t="str">
        <f>IF(A98="","",IF(D97=MAX(Gehaltstabelle_alt!$H$5:$H$34),Alt_Gehalt!D97,IF(MOD(B98,2)=0,IF(ISNA(VLOOKUP(D97+1+2*Dienstprüfung_1Jahr,Gehaltstabelle_alt!$A$14:$A$24,1,FALSE)),MIN(D97+1+2*Dienstprüfung_1Jahr,MAX(Gehaltstabelle_alt!$H$5:$H$34)),IF(ISNA(VLOOKUP(D97+2+2*Dienstprüfung_1Jahr,Gehaltstabelle_alt!$A$14:$A$24,1,FALSE)),MIN(D97+2+2*Dienstprüfung_1Jahr,MAX(Gehaltstabelle_alt!$H$5:$H$34)),IF(ISNA(VLOOKUP(D97+3+2*Dienstprüfung_1Jahr,Gehaltstabelle_alt!$A$14:$A$24,1,FALSE)),MIN(D97+3+2*Dienstprüfung_1Jahr,MAX(Gehaltstabelle_alt!$H$5:$H$34)),D97))),IF(Dienstprüfung_1Jahr,IF(ISNA(VLOOKUP(D97+2,Gehaltstabelle_alt!$A$14:$A$24,1,FALSE)),MIN(D97+2,MAX(Gehaltstabelle_alt!$H$5:$H$34)),IF(ISNA(VLOOKUP(D97+3,Gehaltstabelle_alt!$A$14:$A$24,1,FALSE)),MIN(D97+3,MAX(Gehaltstabelle_alt!$H$5:$H$34)),IF(ISNA(VLOOKUP(D97+4,Gehaltstabelle_alt!$A$14:$A$24,1,FALSE)),MIN(D97+4,MAX(Gehaltstabelle_alt!$H$5:$H$34)),MAX(Gehaltstabelle_alt!$H$5:$H$34)))),D97))))</f>
        <v/>
      </c>
      <c r="E98" t="str">
        <f>IF(MONTH($E$6)=1,D98,IF(D99="",IF(A98="","",IF(D98=MAX(Gehaltstabelle_alt!$H$5:$H$34),Alt_Gehalt!D98,IF(MOD(B98+1,2)=0,IF(ISNA(VLOOKUP(D98+1+2*Dienstprüfung_1Jahr,Gehaltstabelle_alt!$A$14:$A$24,1,FALSE)),MIN(D98+1+2*Dienstprüfung_1Jahr,MAX(Gehaltstabelle_alt!$H$5:$H$34)),IF(ISNA(VLOOKUP(D98+2+2*Dienstprüfung_1Jahr,Gehaltstabelle_alt!$A$14:$A$24,1,FALSE)),MIN(D98+2+2*Dienstprüfung_1Jahr,MAX(Gehaltstabelle_alt!$H$5:$H$34)),IF(ISNA(VLOOKUP(D98+3+2*Dienstprüfung_1Jahr,Gehaltstabelle_alt!$A$14:$A$24,1,FALSE)),MIN(D98+3+2*Dienstprüfung_1Jahr,MAX(Gehaltstabelle_alt!$H$5:$H$34)),D98))),IF(Dienstprüfung_1Jahr,IF(ISNA(VLOOKUP(D98+2,Gehaltstabelle_alt!$A$14:$A$24,1,FALSE)),MIN(D98+2,MAX(Gehaltstabelle_alt!$H$5:$H$34)),IF(ISNA(VLOOKUP(D98+3,Gehaltstabelle_alt!$A$14:$A$24,1,FALSE)),MIN(D98+3,MAX(Gehaltstabelle_alt!$H$5:$H$34)),IF(ISNA(VLOOKUP(D98+4,Gehaltstabelle_alt!$A$14:$A$24,1,FALSE)),MIN(D98+4,MAX(Gehaltstabelle_alt!$H$5:$H$34)),MAX(Gehaltstabelle_alt!$H$5:$H$34)))),D98)))),D99))</f>
        <v/>
      </c>
      <c r="F98" t="str">
        <f>IF(D98="","",HLOOKUP(C98,Gehaltstabelle_alt!$I$3:$R$34,Alt_Gehalt!D98+2,FALSE))</f>
        <v/>
      </c>
      <c r="G98" t="str">
        <f>IF(E98="","",HLOOKUP(C98,Gehaltstabelle_alt!$I$3:$R$34,Alt_Gehalt!E98+2,FALSE))</f>
        <v/>
      </c>
      <c r="H98">
        <f>IF(F98="",0,IF(F98&lt;=Gehaltstabelle_alt!$B$2,Gehaltstabelle_alt!$E$2,IF(F98&lt;=Gehaltstabelle_alt!$B$3,Gehaltstabelle_alt!$E$3,IF(F98&lt;=Gehaltstabelle_alt!$B$4,Gehaltstabelle_alt!$E$4,IF(F98&lt;=Gehaltstabelle_alt!$B$5,Gehaltstabelle_alt!$E$5,IF(F98&lt;=Gehaltstabelle_alt!$B$6,Gehaltstabelle_alt!$E$6,Gehaltstabelle_alt!$E$7)))))+IF(F98="","",IF(AND(D98&gt;Gehaltstabelle_alt!$C$10,C98="a"),Gehaltstabelle_alt!$E$11,Gehaltstabelle_alt!$E$10))+Gehaltsrechner!$G$10)+IF(Dienstprüfung_akt,(HLOOKUP(C98,Gehaltstabelle_alt!$I$3:$R$34,Dienstprüfer_akt_Stufe+2,FALSE)-HLOOKUP(C98,Gehaltstabelle_alt!$I$3:$R$34,D98+2,FALSE))*Anteil_Dienstprüfung,0)</f>
        <v>0</v>
      </c>
      <c r="I98">
        <f>IF(G98="",0,IF(G98&lt;=Gehaltstabelle_alt!$B$2,Gehaltstabelle_alt!$E$2,IF(G98&lt;=Gehaltstabelle_alt!$B$3,Gehaltstabelle_alt!$E$3,IF(G98&lt;=Gehaltstabelle_alt!$B$4,Gehaltstabelle_alt!$E$4,IF(G98&lt;=Gehaltstabelle_alt!$B$5,Gehaltstabelle_alt!$E$5,IF(G98&lt;=Gehaltstabelle_alt!$B$6,Gehaltstabelle_alt!$E$6,Gehaltstabelle_alt!$E$7)))))+IF(G98="","",IF(AND(D98&gt;Gehaltstabelle_alt!$C$10,C98="a"),Gehaltstabelle_alt!$E$11,Gehaltstabelle_alt!$E$10))+Gehaltsrechner!$G$10)+IF(Dienstprüfung_akt,(HLOOKUP(C98,Gehaltstabelle_alt!$I$3:$R$34,Dienstprüfer_akt_Stufe+2,FALSE)-HLOOKUP(C98,Gehaltstabelle_alt!$I$3:$R$34,D98+2,FALSE))*Anteil_Dienstprüfung,0)</f>
        <v>0</v>
      </c>
      <c r="J98">
        <f>IF(H98="","",Gehaltsrechner!$G$9)</f>
        <v>137.29</v>
      </c>
      <c r="K98" s="19" t="str">
        <f t="shared" ref="K98:K161" si="8">IF(A98&lt;Pensionsjahr,(F98+H98)*(14)+12*J98,IF(A98=Pensionsjahr,(F98+H98)*(MONTH($E$1)-1+2*(MONTH($E$1)-1)/12)+(MONTH($E$1)-1)*J98,""))</f>
        <v/>
      </c>
      <c r="M98" s="19"/>
    </row>
    <row r="99" spans="1:13" x14ac:dyDescent="0.25">
      <c r="A99" t="str">
        <f t="shared" si="6"/>
        <v/>
      </c>
      <c r="B99" t="str">
        <f t="shared" si="5"/>
        <v/>
      </c>
      <c r="C99" t="str">
        <f t="shared" si="7"/>
        <v/>
      </c>
      <c r="D99" t="str">
        <f>IF(A99="","",IF(D98=MAX(Gehaltstabelle_alt!$H$5:$H$34),Alt_Gehalt!D98,IF(MOD(B99,2)=0,IF(ISNA(VLOOKUP(D98+1+2*Dienstprüfung_1Jahr,Gehaltstabelle_alt!$A$14:$A$24,1,FALSE)),MIN(D98+1+2*Dienstprüfung_1Jahr,MAX(Gehaltstabelle_alt!$H$5:$H$34)),IF(ISNA(VLOOKUP(D98+2+2*Dienstprüfung_1Jahr,Gehaltstabelle_alt!$A$14:$A$24,1,FALSE)),MIN(D98+2+2*Dienstprüfung_1Jahr,MAX(Gehaltstabelle_alt!$H$5:$H$34)),IF(ISNA(VLOOKUP(D98+3+2*Dienstprüfung_1Jahr,Gehaltstabelle_alt!$A$14:$A$24,1,FALSE)),MIN(D98+3+2*Dienstprüfung_1Jahr,MAX(Gehaltstabelle_alt!$H$5:$H$34)),D98))),IF(Dienstprüfung_1Jahr,IF(ISNA(VLOOKUP(D98+2,Gehaltstabelle_alt!$A$14:$A$24,1,FALSE)),MIN(D98+2,MAX(Gehaltstabelle_alt!$H$5:$H$34)),IF(ISNA(VLOOKUP(D98+3,Gehaltstabelle_alt!$A$14:$A$24,1,FALSE)),MIN(D98+3,MAX(Gehaltstabelle_alt!$H$5:$H$34)),IF(ISNA(VLOOKUP(D98+4,Gehaltstabelle_alt!$A$14:$A$24,1,FALSE)),MIN(D98+4,MAX(Gehaltstabelle_alt!$H$5:$H$34)),MAX(Gehaltstabelle_alt!$H$5:$H$34)))),D98))))</f>
        <v/>
      </c>
      <c r="E99" t="str">
        <f>IF(MONTH($E$6)=1,D99,IF(D100="",IF(A99="","",IF(D99=MAX(Gehaltstabelle_alt!$H$5:$H$34),Alt_Gehalt!D99,IF(MOD(B99+1,2)=0,IF(ISNA(VLOOKUP(D99+1+2*Dienstprüfung_1Jahr,Gehaltstabelle_alt!$A$14:$A$24,1,FALSE)),MIN(D99+1+2*Dienstprüfung_1Jahr,MAX(Gehaltstabelle_alt!$H$5:$H$34)),IF(ISNA(VLOOKUP(D99+2+2*Dienstprüfung_1Jahr,Gehaltstabelle_alt!$A$14:$A$24,1,FALSE)),MIN(D99+2+2*Dienstprüfung_1Jahr,MAX(Gehaltstabelle_alt!$H$5:$H$34)),IF(ISNA(VLOOKUP(D99+3+2*Dienstprüfung_1Jahr,Gehaltstabelle_alt!$A$14:$A$24,1,FALSE)),MIN(D99+3+2*Dienstprüfung_1Jahr,MAX(Gehaltstabelle_alt!$H$5:$H$34)),D99))),IF(Dienstprüfung_1Jahr,IF(ISNA(VLOOKUP(D99+2,Gehaltstabelle_alt!$A$14:$A$24,1,FALSE)),MIN(D99+2,MAX(Gehaltstabelle_alt!$H$5:$H$34)),IF(ISNA(VLOOKUP(D99+3,Gehaltstabelle_alt!$A$14:$A$24,1,FALSE)),MIN(D99+3,MAX(Gehaltstabelle_alt!$H$5:$H$34)),IF(ISNA(VLOOKUP(D99+4,Gehaltstabelle_alt!$A$14:$A$24,1,FALSE)),MIN(D99+4,MAX(Gehaltstabelle_alt!$H$5:$H$34)),MAX(Gehaltstabelle_alt!$H$5:$H$34)))),D99)))),D100))</f>
        <v/>
      </c>
      <c r="F99" t="str">
        <f>IF(D99="","",HLOOKUP(C99,Gehaltstabelle_alt!$I$3:$R$34,Alt_Gehalt!D99+2,FALSE))</f>
        <v/>
      </c>
      <c r="G99" t="str">
        <f>IF(E99="","",HLOOKUP(C99,Gehaltstabelle_alt!$I$3:$R$34,Alt_Gehalt!E99+2,FALSE))</f>
        <v/>
      </c>
      <c r="H99">
        <f>IF(F99="",0,IF(F99&lt;=Gehaltstabelle_alt!$B$2,Gehaltstabelle_alt!$E$2,IF(F99&lt;=Gehaltstabelle_alt!$B$3,Gehaltstabelle_alt!$E$3,IF(F99&lt;=Gehaltstabelle_alt!$B$4,Gehaltstabelle_alt!$E$4,IF(F99&lt;=Gehaltstabelle_alt!$B$5,Gehaltstabelle_alt!$E$5,IF(F99&lt;=Gehaltstabelle_alt!$B$6,Gehaltstabelle_alt!$E$6,Gehaltstabelle_alt!$E$7)))))+IF(F99="","",IF(AND(D99&gt;Gehaltstabelle_alt!$C$10,C99="a"),Gehaltstabelle_alt!$E$11,Gehaltstabelle_alt!$E$10))+Gehaltsrechner!$G$10)+IF(Dienstprüfung_akt,(HLOOKUP(C99,Gehaltstabelle_alt!$I$3:$R$34,Dienstprüfer_akt_Stufe+2,FALSE)-HLOOKUP(C99,Gehaltstabelle_alt!$I$3:$R$34,D99+2,FALSE))*Anteil_Dienstprüfung,0)</f>
        <v>0</v>
      </c>
      <c r="I99">
        <f>IF(G99="",0,IF(G99&lt;=Gehaltstabelle_alt!$B$2,Gehaltstabelle_alt!$E$2,IF(G99&lt;=Gehaltstabelle_alt!$B$3,Gehaltstabelle_alt!$E$3,IF(G99&lt;=Gehaltstabelle_alt!$B$4,Gehaltstabelle_alt!$E$4,IF(G99&lt;=Gehaltstabelle_alt!$B$5,Gehaltstabelle_alt!$E$5,IF(G99&lt;=Gehaltstabelle_alt!$B$6,Gehaltstabelle_alt!$E$6,Gehaltstabelle_alt!$E$7)))))+IF(G99="","",IF(AND(D99&gt;Gehaltstabelle_alt!$C$10,C99="a"),Gehaltstabelle_alt!$E$11,Gehaltstabelle_alt!$E$10))+Gehaltsrechner!$G$10)+IF(Dienstprüfung_akt,(HLOOKUP(C99,Gehaltstabelle_alt!$I$3:$R$34,Dienstprüfer_akt_Stufe+2,FALSE)-HLOOKUP(C99,Gehaltstabelle_alt!$I$3:$R$34,D99+2,FALSE))*Anteil_Dienstprüfung,0)</f>
        <v>0</v>
      </c>
      <c r="J99">
        <f>IF(H99="","",Gehaltsrechner!$G$9)</f>
        <v>137.29</v>
      </c>
      <c r="K99" s="19" t="str">
        <f t="shared" si="8"/>
        <v/>
      </c>
      <c r="M99" s="19"/>
    </row>
    <row r="100" spans="1:13" x14ac:dyDescent="0.25">
      <c r="A100" t="str">
        <f t="shared" si="6"/>
        <v/>
      </c>
      <c r="B100" t="str">
        <f t="shared" si="5"/>
        <v/>
      </c>
      <c r="C100" t="str">
        <f t="shared" si="7"/>
        <v/>
      </c>
      <c r="D100" t="str">
        <f>IF(A100="","",IF(D99=MAX(Gehaltstabelle_alt!$H$5:$H$34),Alt_Gehalt!D99,IF(MOD(B100,2)=0,IF(ISNA(VLOOKUP(D99+1+2*Dienstprüfung_1Jahr,Gehaltstabelle_alt!$A$14:$A$24,1,FALSE)),MIN(D99+1+2*Dienstprüfung_1Jahr,MAX(Gehaltstabelle_alt!$H$5:$H$34)),IF(ISNA(VLOOKUP(D99+2+2*Dienstprüfung_1Jahr,Gehaltstabelle_alt!$A$14:$A$24,1,FALSE)),MIN(D99+2+2*Dienstprüfung_1Jahr,MAX(Gehaltstabelle_alt!$H$5:$H$34)),IF(ISNA(VLOOKUP(D99+3+2*Dienstprüfung_1Jahr,Gehaltstabelle_alt!$A$14:$A$24,1,FALSE)),MIN(D99+3+2*Dienstprüfung_1Jahr,MAX(Gehaltstabelle_alt!$H$5:$H$34)),D99))),IF(Dienstprüfung_1Jahr,IF(ISNA(VLOOKUP(D99+2,Gehaltstabelle_alt!$A$14:$A$24,1,FALSE)),MIN(D99+2,MAX(Gehaltstabelle_alt!$H$5:$H$34)),IF(ISNA(VLOOKUP(D99+3,Gehaltstabelle_alt!$A$14:$A$24,1,FALSE)),MIN(D99+3,MAX(Gehaltstabelle_alt!$H$5:$H$34)),IF(ISNA(VLOOKUP(D99+4,Gehaltstabelle_alt!$A$14:$A$24,1,FALSE)),MIN(D99+4,MAX(Gehaltstabelle_alt!$H$5:$H$34)),MAX(Gehaltstabelle_alt!$H$5:$H$34)))),D99))))</f>
        <v/>
      </c>
      <c r="E100" t="str">
        <f>IF(MONTH($E$6)=1,D100,IF(D101="",IF(A100="","",IF(D100=MAX(Gehaltstabelle_alt!$H$5:$H$34),Alt_Gehalt!D100,IF(MOD(B100+1,2)=0,IF(ISNA(VLOOKUP(D100+1+2*Dienstprüfung_1Jahr,Gehaltstabelle_alt!$A$14:$A$24,1,FALSE)),MIN(D100+1+2*Dienstprüfung_1Jahr,MAX(Gehaltstabelle_alt!$H$5:$H$34)),IF(ISNA(VLOOKUP(D100+2+2*Dienstprüfung_1Jahr,Gehaltstabelle_alt!$A$14:$A$24,1,FALSE)),MIN(D100+2+2*Dienstprüfung_1Jahr,MAX(Gehaltstabelle_alt!$H$5:$H$34)),IF(ISNA(VLOOKUP(D100+3+2*Dienstprüfung_1Jahr,Gehaltstabelle_alt!$A$14:$A$24,1,FALSE)),MIN(D100+3+2*Dienstprüfung_1Jahr,MAX(Gehaltstabelle_alt!$H$5:$H$34)),D100))),IF(Dienstprüfung_1Jahr,IF(ISNA(VLOOKUP(D100+2,Gehaltstabelle_alt!$A$14:$A$24,1,FALSE)),MIN(D100+2,MAX(Gehaltstabelle_alt!$H$5:$H$34)),IF(ISNA(VLOOKUP(D100+3,Gehaltstabelle_alt!$A$14:$A$24,1,FALSE)),MIN(D100+3,MAX(Gehaltstabelle_alt!$H$5:$H$34)),IF(ISNA(VLOOKUP(D100+4,Gehaltstabelle_alt!$A$14:$A$24,1,FALSE)),MIN(D100+4,MAX(Gehaltstabelle_alt!$H$5:$H$34)),MAX(Gehaltstabelle_alt!$H$5:$H$34)))),D100)))),D101))</f>
        <v/>
      </c>
      <c r="F100" t="str">
        <f>IF(D100="","",HLOOKUP(C100,Gehaltstabelle_alt!$I$3:$R$34,Alt_Gehalt!D100+2,FALSE))</f>
        <v/>
      </c>
      <c r="G100" t="str">
        <f>IF(E100="","",HLOOKUP(C100,Gehaltstabelle_alt!$I$3:$R$34,Alt_Gehalt!E100+2,FALSE))</f>
        <v/>
      </c>
      <c r="H100">
        <f>IF(F100="",0,IF(F100&lt;=Gehaltstabelle_alt!$B$2,Gehaltstabelle_alt!$E$2,IF(F100&lt;=Gehaltstabelle_alt!$B$3,Gehaltstabelle_alt!$E$3,IF(F100&lt;=Gehaltstabelle_alt!$B$4,Gehaltstabelle_alt!$E$4,IF(F100&lt;=Gehaltstabelle_alt!$B$5,Gehaltstabelle_alt!$E$5,IF(F100&lt;=Gehaltstabelle_alt!$B$6,Gehaltstabelle_alt!$E$6,Gehaltstabelle_alt!$E$7)))))+IF(F100="","",IF(AND(D100&gt;Gehaltstabelle_alt!$C$10,C100="a"),Gehaltstabelle_alt!$E$11,Gehaltstabelle_alt!$E$10))+Gehaltsrechner!$G$10)+IF(Dienstprüfung_akt,(HLOOKUP(C100,Gehaltstabelle_alt!$I$3:$R$34,Dienstprüfer_akt_Stufe+2,FALSE)-HLOOKUP(C100,Gehaltstabelle_alt!$I$3:$R$34,D100+2,FALSE))*Anteil_Dienstprüfung,0)</f>
        <v>0</v>
      </c>
      <c r="I100">
        <f>IF(G100="",0,IF(G100&lt;=Gehaltstabelle_alt!$B$2,Gehaltstabelle_alt!$E$2,IF(G100&lt;=Gehaltstabelle_alt!$B$3,Gehaltstabelle_alt!$E$3,IF(G100&lt;=Gehaltstabelle_alt!$B$4,Gehaltstabelle_alt!$E$4,IF(G100&lt;=Gehaltstabelle_alt!$B$5,Gehaltstabelle_alt!$E$5,IF(G100&lt;=Gehaltstabelle_alt!$B$6,Gehaltstabelle_alt!$E$6,Gehaltstabelle_alt!$E$7)))))+IF(G100="","",IF(AND(D100&gt;Gehaltstabelle_alt!$C$10,C100="a"),Gehaltstabelle_alt!$E$11,Gehaltstabelle_alt!$E$10))+Gehaltsrechner!$G$10)+IF(Dienstprüfung_akt,(HLOOKUP(C100,Gehaltstabelle_alt!$I$3:$R$34,Dienstprüfer_akt_Stufe+2,FALSE)-HLOOKUP(C100,Gehaltstabelle_alt!$I$3:$R$34,D100+2,FALSE))*Anteil_Dienstprüfung,0)</f>
        <v>0</v>
      </c>
      <c r="J100">
        <f>IF(H100="","",Gehaltsrechner!$G$9)</f>
        <v>137.29</v>
      </c>
      <c r="K100" s="19" t="str">
        <f t="shared" si="8"/>
        <v/>
      </c>
      <c r="M100" s="19"/>
    </row>
    <row r="101" spans="1:13" x14ac:dyDescent="0.25">
      <c r="A101" t="str">
        <f t="shared" si="6"/>
        <v/>
      </c>
      <c r="B101" t="str">
        <f t="shared" si="5"/>
        <v/>
      </c>
      <c r="C101" t="str">
        <f t="shared" si="7"/>
        <v/>
      </c>
      <c r="D101" t="str">
        <f>IF(A101="","",IF(D100=MAX(Gehaltstabelle_alt!$H$5:$H$34),Alt_Gehalt!D100,IF(MOD(B101,2)=0,IF(ISNA(VLOOKUP(D100+1+2*Dienstprüfung_1Jahr,Gehaltstabelle_alt!$A$14:$A$24,1,FALSE)),MIN(D100+1+2*Dienstprüfung_1Jahr,MAX(Gehaltstabelle_alt!$H$5:$H$34)),IF(ISNA(VLOOKUP(D100+2+2*Dienstprüfung_1Jahr,Gehaltstabelle_alt!$A$14:$A$24,1,FALSE)),MIN(D100+2+2*Dienstprüfung_1Jahr,MAX(Gehaltstabelle_alt!$H$5:$H$34)),IF(ISNA(VLOOKUP(D100+3+2*Dienstprüfung_1Jahr,Gehaltstabelle_alt!$A$14:$A$24,1,FALSE)),MIN(D100+3+2*Dienstprüfung_1Jahr,MAX(Gehaltstabelle_alt!$H$5:$H$34)),D100))),IF(Dienstprüfung_1Jahr,IF(ISNA(VLOOKUP(D100+2,Gehaltstabelle_alt!$A$14:$A$24,1,FALSE)),MIN(D100+2,MAX(Gehaltstabelle_alt!$H$5:$H$34)),IF(ISNA(VLOOKUP(D100+3,Gehaltstabelle_alt!$A$14:$A$24,1,FALSE)),MIN(D100+3,MAX(Gehaltstabelle_alt!$H$5:$H$34)),IF(ISNA(VLOOKUP(D100+4,Gehaltstabelle_alt!$A$14:$A$24,1,FALSE)),MIN(D100+4,MAX(Gehaltstabelle_alt!$H$5:$H$34)),MAX(Gehaltstabelle_alt!$H$5:$H$34)))),D100))))</f>
        <v/>
      </c>
      <c r="E101" t="str">
        <f>IF(MONTH($E$6)=1,D101,IF(D102="",IF(A101="","",IF(D101=MAX(Gehaltstabelle_alt!$H$5:$H$34),Alt_Gehalt!D101,IF(MOD(B101+1,2)=0,IF(ISNA(VLOOKUP(D101+1+2*Dienstprüfung_1Jahr,Gehaltstabelle_alt!$A$14:$A$24,1,FALSE)),MIN(D101+1+2*Dienstprüfung_1Jahr,MAX(Gehaltstabelle_alt!$H$5:$H$34)),IF(ISNA(VLOOKUP(D101+2+2*Dienstprüfung_1Jahr,Gehaltstabelle_alt!$A$14:$A$24,1,FALSE)),MIN(D101+2+2*Dienstprüfung_1Jahr,MAX(Gehaltstabelle_alt!$H$5:$H$34)),IF(ISNA(VLOOKUP(D101+3+2*Dienstprüfung_1Jahr,Gehaltstabelle_alt!$A$14:$A$24,1,FALSE)),MIN(D101+3+2*Dienstprüfung_1Jahr,MAX(Gehaltstabelle_alt!$H$5:$H$34)),D101))),IF(Dienstprüfung_1Jahr,IF(ISNA(VLOOKUP(D101+2,Gehaltstabelle_alt!$A$14:$A$24,1,FALSE)),MIN(D101+2,MAX(Gehaltstabelle_alt!$H$5:$H$34)),IF(ISNA(VLOOKUP(D101+3,Gehaltstabelle_alt!$A$14:$A$24,1,FALSE)),MIN(D101+3,MAX(Gehaltstabelle_alt!$H$5:$H$34)),IF(ISNA(VLOOKUP(D101+4,Gehaltstabelle_alt!$A$14:$A$24,1,FALSE)),MIN(D101+4,MAX(Gehaltstabelle_alt!$H$5:$H$34)),MAX(Gehaltstabelle_alt!$H$5:$H$34)))),D101)))),D102))</f>
        <v/>
      </c>
      <c r="F101" t="str">
        <f>IF(D101="","",HLOOKUP(C101,Gehaltstabelle_alt!$I$3:$R$34,Alt_Gehalt!D101+2,FALSE))</f>
        <v/>
      </c>
      <c r="G101" t="str">
        <f>IF(E101="","",HLOOKUP(C101,Gehaltstabelle_alt!$I$3:$R$34,Alt_Gehalt!E101+2,FALSE))</f>
        <v/>
      </c>
      <c r="H101">
        <f>IF(F101="",0,IF(F101&lt;=Gehaltstabelle_alt!$B$2,Gehaltstabelle_alt!$E$2,IF(F101&lt;=Gehaltstabelle_alt!$B$3,Gehaltstabelle_alt!$E$3,IF(F101&lt;=Gehaltstabelle_alt!$B$4,Gehaltstabelle_alt!$E$4,IF(F101&lt;=Gehaltstabelle_alt!$B$5,Gehaltstabelle_alt!$E$5,IF(F101&lt;=Gehaltstabelle_alt!$B$6,Gehaltstabelle_alt!$E$6,Gehaltstabelle_alt!$E$7)))))+IF(F101="","",IF(AND(D101&gt;Gehaltstabelle_alt!$C$10,C101="a"),Gehaltstabelle_alt!$E$11,Gehaltstabelle_alt!$E$10))+Gehaltsrechner!$G$10)+IF(Dienstprüfung_akt,(HLOOKUP(C101,Gehaltstabelle_alt!$I$3:$R$34,Dienstprüfer_akt_Stufe+2,FALSE)-HLOOKUP(C101,Gehaltstabelle_alt!$I$3:$R$34,D101+2,FALSE))*Anteil_Dienstprüfung,0)</f>
        <v>0</v>
      </c>
      <c r="I101">
        <f>IF(G101="",0,IF(G101&lt;=Gehaltstabelle_alt!$B$2,Gehaltstabelle_alt!$E$2,IF(G101&lt;=Gehaltstabelle_alt!$B$3,Gehaltstabelle_alt!$E$3,IF(G101&lt;=Gehaltstabelle_alt!$B$4,Gehaltstabelle_alt!$E$4,IF(G101&lt;=Gehaltstabelle_alt!$B$5,Gehaltstabelle_alt!$E$5,IF(G101&lt;=Gehaltstabelle_alt!$B$6,Gehaltstabelle_alt!$E$6,Gehaltstabelle_alt!$E$7)))))+IF(G101="","",IF(AND(D101&gt;Gehaltstabelle_alt!$C$10,C101="a"),Gehaltstabelle_alt!$E$11,Gehaltstabelle_alt!$E$10))+Gehaltsrechner!$G$10)+IF(Dienstprüfung_akt,(HLOOKUP(C101,Gehaltstabelle_alt!$I$3:$R$34,Dienstprüfer_akt_Stufe+2,FALSE)-HLOOKUP(C101,Gehaltstabelle_alt!$I$3:$R$34,D101+2,FALSE))*Anteil_Dienstprüfung,0)</f>
        <v>0</v>
      </c>
      <c r="J101">
        <f>IF(H101="","",Gehaltsrechner!$G$9)</f>
        <v>137.29</v>
      </c>
      <c r="K101" s="19" t="str">
        <f t="shared" si="8"/>
        <v/>
      </c>
      <c r="M101" s="19"/>
    </row>
    <row r="102" spans="1:13" x14ac:dyDescent="0.25">
      <c r="A102" t="str">
        <f t="shared" si="6"/>
        <v/>
      </c>
      <c r="B102" t="str">
        <f t="shared" si="5"/>
        <v/>
      </c>
      <c r="C102" t="str">
        <f t="shared" si="7"/>
        <v/>
      </c>
      <c r="D102" t="str">
        <f>IF(A102="","",IF(D101=MAX(Gehaltstabelle_alt!$H$5:$H$34),Alt_Gehalt!D101,IF(MOD(B102,2)=0,IF(ISNA(VLOOKUP(D101+1+2*Dienstprüfung_1Jahr,Gehaltstabelle_alt!$A$14:$A$24,1,FALSE)),MIN(D101+1+2*Dienstprüfung_1Jahr,MAX(Gehaltstabelle_alt!$H$5:$H$34)),IF(ISNA(VLOOKUP(D101+2+2*Dienstprüfung_1Jahr,Gehaltstabelle_alt!$A$14:$A$24,1,FALSE)),MIN(D101+2+2*Dienstprüfung_1Jahr,MAX(Gehaltstabelle_alt!$H$5:$H$34)),IF(ISNA(VLOOKUP(D101+3+2*Dienstprüfung_1Jahr,Gehaltstabelle_alt!$A$14:$A$24,1,FALSE)),MIN(D101+3+2*Dienstprüfung_1Jahr,MAX(Gehaltstabelle_alt!$H$5:$H$34)),D101))),IF(Dienstprüfung_1Jahr,IF(ISNA(VLOOKUP(D101+2,Gehaltstabelle_alt!$A$14:$A$24,1,FALSE)),MIN(D101+2,MAX(Gehaltstabelle_alt!$H$5:$H$34)),IF(ISNA(VLOOKUP(D101+3,Gehaltstabelle_alt!$A$14:$A$24,1,FALSE)),MIN(D101+3,MAX(Gehaltstabelle_alt!$H$5:$H$34)),IF(ISNA(VLOOKUP(D101+4,Gehaltstabelle_alt!$A$14:$A$24,1,FALSE)),MIN(D101+4,MAX(Gehaltstabelle_alt!$H$5:$H$34)),MAX(Gehaltstabelle_alt!$H$5:$H$34)))),D101))))</f>
        <v/>
      </c>
      <c r="E102" t="str">
        <f>IF(MONTH($E$6)=1,D102,IF(D103="",IF(A102="","",IF(D102=MAX(Gehaltstabelle_alt!$H$5:$H$34),Alt_Gehalt!D102,IF(MOD(B102+1,2)=0,IF(ISNA(VLOOKUP(D102+1+2*Dienstprüfung_1Jahr,Gehaltstabelle_alt!$A$14:$A$24,1,FALSE)),MIN(D102+1+2*Dienstprüfung_1Jahr,MAX(Gehaltstabelle_alt!$H$5:$H$34)),IF(ISNA(VLOOKUP(D102+2+2*Dienstprüfung_1Jahr,Gehaltstabelle_alt!$A$14:$A$24,1,FALSE)),MIN(D102+2+2*Dienstprüfung_1Jahr,MAX(Gehaltstabelle_alt!$H$5:$H$34)),IF(ISNA(VLOOKUP(D102+3+2*Dienstprüfung_1Jahr,Gehaltstabelle_alt!$A$14:$A$24,1,FALSE)),MIN(D102+3+2*Dienstprüfung_1Jahr,MAX(Gehaltstabelle_alt!$H$5:$H$34)),D102))),IF(Dienstprüfung_1Jahr,IF(ISNA(VLOOKUP(D102+2,Gehaltstabelle_alt!$A$14:$A$24,1,FALSE)),MIN(D102+2,MAX(Gehaltstabelle_alt!$H$5:$H$34)),IF(ISNA(VLOOKUP(D102+3,Gehaltstabelle_alt!$A$14:$A$24,1,FALSE)),MIN(D102+3,MAX(Gehaltstabelle_alt!$H$5:$H$34)),IF(ISNA(VLOOKUP(D102+4,Gehaltstabelle_alt!$A$14:$A$24,1,FALSE)),MIN(D102+4,MAX(Gehaltstabelle_alt!$H$5:$H$34)),MAX(Gehaltstabelle_alt!$H$5:$H$34)))),D102)))),D103))</f>
        <v/>
      </c>
      <c r="F102" t="str">
        <f>IF(D102="","",HLOOKUP(C102,Gehaltstabelle_alt!$I$3:$R$34,Alt_Gehalt!D102+2,FALSE))</f>
        <v/>
      </c>
      <c r="G102" t="str">
        <f>IF(E102="","",HLOOKUP(C102,Gehaltstabelle_alt!$I$3:$R$34,Alt_Gehalt!E102+2,FALSE))</f>
        <v/>
      </c>
      <c r="H102">
        <f>IF(F102="",0,IF(F102&lt;=Gehaltstabelle_alt!$B$2,Gehaltstabelle_alt!$E$2,IF(F102&lt;=Gehaltstabelle_alt!$B$3,Gehaltstabelle_alt!$E$3,IF(F102&lt;=Gehaltstabelle_alt!$B$4,Gehaltstabelle_alt!$E$4,IF(F102&lt;=Gehaltstabelle_alt!$B$5,Gehaltstabelle_alt!$E$5,IF(F102&lt;=Gehaltstabelle_alt!$B$6,Gehaltstabelle_alt!$E$6,Gehaltstabelle_alt!$E$7)))))+IF(F102="","",IF(AND(D102&gt;Gehaltstabelle_alt!$C$10,C102="a"),Gehaltstabelle_alt!$E$11,Gehaltstabelle_alt!$E$10))+Gehaltsrechner!$G$10)+IF(Dienstprüfung_akt,(HLOOKUP(C102,Gehaltstabelle_alt!$I$3:$R$34,Dienstprüfer_akt_Stufe+2,FALSE)-HLOOKUP(C102,Gehaltstabelle_alt!$I$3:$R$34,D102+2,FALSE))*Anteil_Dienstprüfung,0)</f>
        <v>0</v>
      </c>
      <c r="I102">
        <f>IF(G102="",0,IF(G102&lt;=Gehaltstabelle_alt!$B$2,Gehaltstabelle_alt!$E$2,IF(G102&lt;=Gehaltstabelle_alt!$B$3,Gehaltstabelle_alt!$E$3,IF(G102&lt;=Gehaltstabelle_alt!$B$4,Gehaltstabelle_alt!$E$4,IF(G102&lt;=Gehaltstabelle_alt!$B$5,Gehaltstabelle_alt!$E$5,IF(G102&lt;=Gehaltstabelle_alt!$B$6,Gehaltstabelle_alt!$E$6,Gehaltstabelle_alt!$E$7)))))+IF(G102="","",IF(AND(D102&gt;Gehaltstabelle_alt!$C$10,C102="a"),Gehaltstabelle_alt!$E$11,Gehaltstabelle_alt!$E$10))+Gehaltsrechner!$G$10)+IF(Dienstprüfung_akt,(HLOOKUP(C102,Gehaltstabelle_alt!$I$3:$R$34,Dienstprüfer_akt_Stufe+2,FALSE)-HLOOKUP(C102,Gehaltstabelle_alt!$I$3:$R$34,D102+2,FALSE))*Anteil_Dienstprüfung,0)</f>
        <v>0</v>
      </c>
      <c r="J102">
        <f>IF(H102="","",Gehaltsrechner!$G$9)</f>
        <v>137.29</v>
      </c>
      <c r="K102" s="19" t="str">
        <f t="shared" si="8"/>
        <v/>
      </c>
      <c r="M102" s="19"/>
    </row>
    <row r="103" spans="1:13" x14ac:dyDescent="0.25">
      <c r="A103" t="str">
        <f t="shared" si="6"/>
        <v/>
      </c>
      <c r="B103" t="str">
        <f t="shared" si="5"/>
        <v/>
      </c>
      <c r="C103" t="str">
        <f t="shared" si="7"/>
        <v/>
      </c>
      <c r="D103" t="str">
        <f>IF(A103="","",IF(D102=MAX(Gehaltstabelle_alt!$H$5:$H$34),Alt_Gehalt!D102,IF(MOD(B103,2)=0,IF(ISNA(VLOOKUP(D102+1+2*Dienstprüfung_1Jahr,Gehaltstabelle_alt!$A$14:$A$24,1,FALSE)),MIN(D102+1+2*Dienstprüfung_1Jahr,MAX(Gehaltstabelle_alt!$H$5:$H$34)),IF(ISNA(VLOOKUP(D102+2+2*Dienstprüfung_1Jahr,Gehaltstabelle_alt!$A$14:$A$24,1,FALSE)),MIN(D102+2+2*Dienstprüfung_1Jahr,MAX(Gehaltstabelle_alt!$H$5:$H$34)),IF(ISNA(VLOOKUP(D102+3+2*Dienstprüfung_1Jahr,Gehaltstabelle_alt!$A$14:$A$24,1,FALSE)),MIN(D102+3+2*Dienstprüfung_1Jahr,MAX(Gehaltstabelle_alt!$H$5:$H$34)),D102))),IF(Dienstprüfung_1Jahr,IF(ISNA(VLOOKUP(D102+2,Gehaltstabelle_alt!$A$14:$A$24,1,FALSE)),MIN(D102+2,MAX(Gehaltstabelle_alt!$H$5:$H$34)),IF(ISNA(VLOOKUP(D102+3,Gehaltstabelle_alt!$A$14:$A$24,1,FALSE)),MIN(D102+3,MAX(Gehaltstabelle_alt!$H$5:$H$34)),IF(ISNA(VLOOKUP(D102+4,Gehaltstabelle_alt!$A$14:$A$24,1,FALSE)),MIN(D102+4,MAX(Gehaltstabelle_alt!$H$5:$H$34)),MAX(Gehaltstabelle_alt!$H$5:$H$34)))),D102))))</f>
        <v/>
      </c>
      <c r="E103" t="str">
        <f>IF(MONTH($E$6)=1,D103,IF(D104="",IF(A103="","",IF(D103=MAX(Gehaltstabelle_alt!$H$5:$H$34),Alt_Gehalt!D103,IF(MOD(B103+1,2)=0,IF(ISNA(VLOOKUP(D103+1+2*Dienstprüfung_1Jahr,Gehaltstabelle_alt!$A$14:$A$24,1,FALSE)),MIN(D103+1+2*Dienstprüfung_1Jahr,MAX(Gehaltstabelle_alt!$H$5:$H$34)),IF(ISNA(VLOOKUP(D103+2+2*Dienstprüfung_1Jahr,Gehaltstabelle_alt!$A$14:$A$24,1,FALSE)),MIN(D103+2+2*Dienstprüfung_1Jahr,MAX(Gehaltstabelle_alt!$H$5:$H$34)),IF(ISNA(VLOOKUP(D103+3+2*Dienstprüfung_1Jahr,Gehaltstabelle_alt!$A$14:$A$24,1,FALSE)),MIN(D103+3+2*Dienstprüfung_1Jahr,MAX(Gehaltstabelle_alt!$H$5:$H$34)),D103))),IF(Dienstprüfung_1Jahr,IF(ISNA(VLOOKUP(D103+2,Gehaltstabelle_alt!$A$14:$A$24,1,FALSE)),MIN(D103+2,MAX(Gehaltstabelle_alt!$H$5:$H$34)),IF(ISNA(VLOOKUP(D103+3,Gehaltstabelle_alt!$A$14:$A$24,1,FALSE)),MIN(D103+3,MAX(Gehaltstabelle_alt!$H$5:$H$34)),IF(ISNA(VLOOKUP(D103+4,Gehaltstabelle_alt!$A$14:$A$24,1,FALSE)),MIN(D103+4,MAX(Gehaltstabelle_alt!$H$5:$H$34)),MAX(Gehaltstabelle_alt!$H$5:$H$34)))),D103)))),D104))</f>
        <v/>
      </c>
      <c r="F103" t="str">
        <f>IF(D103="","",HLOOKUP(C103,Gehaltstabelle_alt!$I$3:$R$34,Alt_Gehalt!D103+2,FALSE))</f>
        <v/>
      </c>
      <c r="G103" t="str">
        <f>IF(E103="","",HLOOKUP(C103,Gehaltstabelle_alt!$I$3:$R$34,Alt_Gehalt!E103+2,FALSE))</f>
        <v/>
      </c>
      <c r="H103">
        <f>IF(F103="",0,IF(F103&lt;=Gehaltstabelle_alt!$B$2,Gehaltstabelle_alt!$E$2,IF(F103&lt;=Gehaltstabelle_alt!$B$3,Gehaltstabelle_alt!$E$3,IF(F103&lt;=Gehaltstabelle_alt!$B$4,Gehaltstabelle_alt!$E$4,IF(F103&lt;=Gehaltstabelle_alt!$B$5,Gehaltstabelle_alt!$E$5,IF(F103&lt;=Gehaltstabelle_alt!$B$6,Gehaltstabelle_alt!$E$6,Gehaltstabelle_alt!$E$7)))))+IF(F103="","",IF(AND(D103&gt;Gehaltstabelle_alt!$C$10,C103="a"),Gehaltstabelle_alt!$E$11,Gehaltstabelle_alt!$E$10))+Gehaltsrechner!$G$10)+IF(Dienstprüfung_akt,(HLOOKUP(C103,Gehaltstabelle_alt!$I$3:$R$34,Dienstprüfer_akt_Stufe+2,FALSE)-HLOOKUP(C103,Gehaltstabelle_alt!$I$3:$R$34,D103+2,FALSE))*Anteil_Dienstprüfung,0)</f>
        <v>0</v>
      </c>
      <c r="I103">
        <f>IF(G103="",0,IF(G103&lt;=Gehaltstabelle_alt!$B$2,Gehaltstabelle_alt!$E$2,IF(G103&lt;=Gehaltstabelle_alt!$B$3,Gehaltstabelle_alt!$E$3,IF(G103&lt;=Gehaltstabelle_alt!$B$4,Gehaltstabelle_alt!$E$4,IF(G103&lt;=Gehaltstabelle_alt!$B$5,Gehaltstabelle_alt!$E$5,IF(G103&lt;=Gehaltstabelle_alt!$B$6,Gehaltstabelle_alt!$E$6,Gehaltstabelle_alt!$E$7)))))+IF(G103="","",IF(AND(D103&gt;Gehaltstabelle_alt!$C$10,C103="a"),Gehaltstabelle_alt!$E$11,Gehaltstabelle_alt!$E$10))+Gehaltsrechner!$G$10)+IF(Dienstprüfung_akt,(HLOOKUP(C103,Gehaltstabelle_alt!$I$3:$R$34,Dienstprüfer_akt_Stufe+2,FALSE)-HLOOKUP(C103,Gehaltstabelle_alt!$I$3:$R$34,D103+2,FALSE))*Anteil_Dienstprüfung,0)</f>
        <v>0</v>
      </c>
      <c r="J103">
        <f>IF(H103="","",Gehaltsrechner!$G$9)</f>
        <v>137.29</v>
      </c>
      <c r="K103" s="19" t="str">
        <f t="shared" si="8"/>
        <v/>
      </c>
      <c r="M103" s="19"/>
    </row>
    <row r="104" spans="1:13" x14ac:dyDescent="0.25">
      <c r="A104" t="str">
        <f t="shared" si="6"/>
        <v/>
      </c>
      <c r="B104" t="str">
        <f t="shared" si="5"/>
        <v/>
      </c>
      <c r="C104" t="str">
        <f t="shared" si="7"/>
        <v/>
      </c>
      <c r="D104" t="str">
        <f>IF(A104="","",IF(D103=MAX(Gehaltstabelle_alt!$H$5:$H$34),Alt_Gehalt!D103,IF(MOD(B104,2)=0,IF(ISNA(VLOOKUP(D103+1+2*Dienstprüfung_1Jahr,Gehaltstabelle_alt!$A$14:$A$24,1,FALSE)),MIN(D103+1+2*Dienstprüfung_1Jahr,MAX(Gehaltstabelle_alt!$H$5:$H$34)),IF(ISNA(VLOOKUP(D103+2+2*Dienstprüfung_1Jahr,Gehaltstabelle_alt!$A$14:$A$24,1,FALSE)),MIN(D103+2+2*Dienstprüfung_1Jahr,MAX(Gehaltstabelle_alt!$H$5:$H$34)),IF(ISNA(VLOOKUP(D103+3+2*Dienstprüfung_1Jahr,Gehaltstabelle_alt!$A$14:$A$24,1,FALSE)),MIN(D103+3+2*Dienstprüfung_1Jahr,MAX(Gehaltstabelle_alt!$H$5:$H$34)),D103))),IF(Dienstprüfung_1Jahr,IF(ISNA(VLOOKUP(D103+2,Gehaltstabelle_alt!$A$14:$A$24,1,FALSE)),MIN(D103+2,MAX(Gehaltstabelle_alt!$H$5:$H$34)),IF(ISNA(VLOOKUP(D103+3,Gehaltstabelle_alt!$A$14:$A$24,1,FALSE)),MIN(D103+3,MAX(Gehaltstabelle_alt!$H$5:$H$34)),IF(ISNA(VLOOKUP(D103+4,Gehaltstabelle_alt!$A$14:$A$24,1,FALSE)),MIN(D103+4,MAX(Gehaltstabelle_alt!$H$5:$H$34)),MAX(Gehaltstabelle_alt!$H$5:$H$34)))),D103))))</f>
        <v/>
      </c>
      <c r="E104" t="str">
        <f>IF(MONTH($E$6)=1,D104,IF(D105="",IF(A104="","",IF(D104=MAX(Gehaltstabelle_alt!$H$5:$H$34),Alt_Gehalt!D104,IF(MOD(B104+1,2)=0,IF(ISNA(VLOOKUP(D104+1+2*Dienstprüfung_1Jahr,Gehaltstabelle_alt!$A$14:$A$24,1,FALSE)),MIN(D104+1+2*Dienstprüfung_1Jahr,MAX(Gehaltstabelle_alt!$H$5:$H$34)),IF(ISNA(VLOOKUP(D104+2+2*Dienstprüfung_1Jahr,Gehaltstabelle_alt!$A$14:$A$24,1,FALSE)),MIN(D104+2+2*Dienstprüfung_1Jahr,MAX(Gehaltstabelle_alt!$H$5:$H$34)),IF(ISNA(VLOOKUP(D104+3+2*Dienstprüfung_1Jahr,Gehaltstabelle_alt!$A$14:$A$24,1,FALSE)),MIN(D104+3+2*Dienstprüfung_1Jahr,MAX(Gehaltstabelle_alt!$H$5:$H$34)),D104))),IF(Dienstprüfung_1Jahr,IF(ISNA(VLOOKUP(D104+2,Gehaltstabelle_alt!$A$14:$A$24,1,FALSE)),MIN(D104+2,MAX(Gehaltstabelle_alt!$H$5:$H$34)),IF(ISNA(VLOOKUP(D104+3,Gehaltstabelle_alt!$A$14:$A$24,1,FALSE)),MIN(D104+3,MAX(Gehaltstabelle_alt!$H$5:$H$34)),IF(ISNA(VLOOKUP(D104+4,Gehaltstabelle_alt!$A$14:$A$24,1,FALSE)),MIN(D104+4,MAX(Gehaltstabelle_alt!$H$5:$H$34)),MAX(Gehaltstabelle_alt!$H$5:$H$34)))),D104)))),D105))</f>
        <v/>
      </c>
      <c r="F104" t="str">
        <f>IF(D104="","",HLOOKUP(C104,Gehaltstabelle_alt!$I$3:$R$34,Alt_Gehalt!D104+2,FALSE))</f>
        <v/>
      </c>
      <c r="G104" t="str">
        <f>IF(E104="","",HLOOKUP(C104,Gehaltstabelle_alt!$I$3:$R$34,Alt_Gehalt!E104+2,FALSE))</f>
        <v/>
      </c>
      <c r="H104">
        <f>IF(F104="",0,IF(F104&lt;=Gehaltstabelle_alt!$B$2,Gehaltstabelle_alt!$E$2,IF(F104&lt;=Gehaltstabelle_alt!$B$3,Gehaltstabelle_alt!$E$3,IF(F104&lt;=Gehaltstabelle_alt!$B$4,Gehaltstabelle_alt!$E$4,IF(F104&lt;=Gehaltstabelle_alt!$B$5,Gehaltstabelle_alt!$E$5,IF(F104&lt;=Gehaltstabelle_alt!$B$6,Gehaltstabelle_alt!$E$6,Gehaltstabelle_alt!$E$7)))))+IF(F104="","",IF(AND(D104&gt;Gehaltstabelle_alt!$C$10,C104="a"),Gehaltstabelle_alt!$E$11,Gehaltstabelle_alt!$E$10))+Gehaltsrechner!$G$10)+IF(Dienstprüfung_akt,(HLOOKUP(C104,Gehaltstabelle_alt!$I$3:$R$34,Dienstprüfer_akt_Stufe+2,FALSE)-HLOOKUP(C104,Gehaltstabelle_alt!$I$3:$R$34,D104+2,FALSE))*Anteil_Dienstprüfung,0)</f>
        <v>0</v>
      </c>
      <c r="I104">
        <f>IF(G104="",0,IF(G104&lt;=Gehaltstabelle_alt!$B$2,Gehaltstabelle_alt!$E$2,IF(G104&lt;=Gehaltstabelle_alt!$B$3,Gehaltstabelle_alt!$E$3,IF(G104&lt;=Gehaltstabelle_alt!$B$4,Gehaltstabelle_alt!$E$4,IF(G104&lt;=Gehaltstabelle_alt!$B$5,Gehaltstabelle_alt!$E$5,IF(G104&lt;=Gehaltstabelle_alt!$B$6,Gehaltstabelle_alt!$E$6,Gehaltstabelle_alt!$E$7)))))+IF(G104="","",IF(AND(D104&gt;Gehaltstabelle_alt!$C$10,C104="a"),Gehaltstabelle_alt!$E$11,Gehaltstabelle_alt!$E$10))+Gehaltsrechner!$G$10)+IF(Dienstprüfung_akt,(HLOOKUP(C104,Gehaltstabelle_alt!$I$3:$R$34,Dienstprüfer_akt_Stufe+2,FALSE)-HLOOKUP(C104,Gehaltstabelle_alt!$I$3:$R$34,D104+2,FALSE))*Anteil_Dienstprüfung,0)</f>
        <v>0</v>
      </c>
      <c r="J104">
        <f>IF(H104="","",Gehaltsrechner!$G$9)</f>
        <v>137.29</v>
      </c>
      <c r="K104" s="19" t="str">
        <f t="shared" si="8"/>
        <v/>
      </c>
      <c r="M104" s="19"/>
    </row>
    <row r="105" spans="1:13" x14ac:dyDescent="0.25">
      <c r="A105" t="str">
        <f t="shared" si="6"/>
        <v/>
      </c>
      <c r="B105" t="str">
        <f t="shared" si="5"/>
        <v/>
      </c>
      <c r="C105" t="str">
        <f t="shared" si="7"/>
        <v/>
      </c>
      <c r="D105" t="str">
        <f>IF(A105="","",IF(D104=MAX(Gehaltstabelle_alt!$H$5:$H$34),Alt_Gehalt!D104,IF(MOD(B105,2)=0,IF(ISNA(VLOOKUP(D104+1+2*Dienstprüfung_1Jahr,Gehaltstabelle_alt!$A$14:$A$24,1,FALSE)),MIN(D104+1+2*Dienstprüfung_1Jahr,MAX(Gehaltstabelle_alt!$H$5:$H$34)),IF(ISNA(VLOOKUP(D104+2+2*Dienstprüfung_1Jahr,Gehaltstabelle_alt!$A$14:$A$24,1,FALSE)),MIN(D104+2+2*Dienstprüfung_1Jahr,MAX(Gehaltstabelle_alt!$H$5:$H$34)),IF(ISNA(VLOOKUP(D104+3+2*Dienstprüfung_1Jahr,Gehaltstabelle_alt!$A$14:$A$24,1,FALSE)),MIN(D104+3+2*Dienstprüfung_1Jahr,MAX(Gehaltstabelle_alt!$H$5:$H$34)),D104))),IF(Dienstprüfung_1Jahr,IF(ISNA(VLOOKUP(D104+2,Gehaltstabelle_alt!$A$14:$A$24,1,FALSE)),MIN(D104+2,MAX(Gehaltstabelle_alt!$H$5:$H$34)),IF(ISNA(VLOOKUP(D104+3,Gehaltstabelle_alt!$A$14:$A$24,1,FALSE)),MIN(D104+3,MAX(Gehaltstabelle_alt!$H$5:$H$34)),IF(ISNA(VLOOKUP(D104+4,Gehaltstabelle_alt!$A$14:$A$24,1,FALSE)),MIN(D104+4,MAX(Gehaltstabelle_alt!$H$5:$H$34)),MAX(Gehaltstabelle_alt!$H$5:$H$34)))),D104))))</f>
        <v/>
      </c>
      <c r="E105" t="str">
        <f>IF(MONTH($E$6)=1,D105,IF(D106="",IF(A105="","",IF(D105=MAX(Gehaltstabelle_alt!$H$5:$H$34),Alt_Gehalt!D105,IF(MOD(B105+1,2)=0,IF(ISNA(VLOOKUP(D105+1+2*Dienstprüfung_1Jahr,Gehaltstabelle_alt!$A$14:$A$24,1,FALSE)),MIN(D105+1+2*Dienstprüfung_1Jahr,MAX(Gehaltstabelle_alt!$H$5:$H$34)),IF(ISNA(VLOOKUP(D105+2+2*Dienstprüfung_1Jahr,Gehaltstabelle_alt!$A$14:$A$24,1,FALSE)),MIN(D105+2+2*Dienstprüfung_1Jahr,MAX(Gehaltstabelle_alt!$H$5:$H$34)),IF(ISNA(VLOOKUP(D105+3+2*Dienstprüfung_1Jahr,Gehaltstabelle_alt!$A$14:$A$24,1,FALSE)),MIN(D105+3+2*Dienstprüfung_1Jahr,MAX(Gehaltstabelle_alt!$H$5:$H$34)),D105))),IF(Dienstprüfung_1Jahr,IF(ISNA(VLOOKUP(D105+2,Gehaltstabelle_alt!$A$14:$A$24,1,FALSE)),MIN(D105+2,MAX(Gehaltstabelle_alt!$H$5:$H$34)),IF(ISNA(VLOOKUP(D105+3,Gehaltstabelle_alt!$A$14:$A$24,1,FALSE)),MIN(D105+3,MAX(Gehaltstabelle_alt!$H$5:$H$34)),IF(ISNA(VLOOKUP(D105+4,Gehaltstabelle_alt!$A$14:$A$24,1,FALSE)),MIN(D105+4,MAX(Gehaltstabelle_alt!$H$5:$H$34)),MAX(Gehaltstabelle_alt!$H$5:$H$34)))),D105)))),D106))</f>
        <v/>
      </c>
      <c r="F105" t="str">
        <f>IF(D105="","",HLOOKUP(C105,Gehaltstabelle_alt!$I$3:$R$34,Alt_Gehalt!D105+2,FALSE))</f>
        <v/>
      </c>
      <c r="G105" t="str">
        <f>IF(E105="","",HLOOKUP(C105,Gehaltstabelle_alt!$I$3:$R$34,Alt_Gehalt!E105+2,FALSE))</f>
        <v/>
      </c>
      <c r="H105">
        <f>IF(F105="",0,IF(F105&lt;=Gehaltstabelle_alt!$B$2,Gehaltstabelle_alt!$E$2,IF(F105&lt;=Gehaltstabelle_alt!$B$3,Gehaltstabelle_alt!$E$3,IF(F105&lt;=Gehaltstabelle_alt!$B$4,Gehaltstabelle_alt!$E$4,IF(F105&lt;=Gehaltstabelle_alt!$B$5,Gehaltstabelle_alt!$E$5,IF(F105&lt;=Gehaltstabelle_alt!$B$6,Gehaltstabelle_alt!$E$6,Gehaltstabelle_alt!$E$7)))))+IF(F105="","",IF(AND(D105&gt;Gehaltstabelle_alt!$C$10,C105="a"),Gehaltstabelle_alt!$E$11,Gehaltstabelle_alt!$E$10))+Gehaltsrechner!$G$10)+IF(Dienstprüfung_akt,(HLOOKUP(C105,Gehaltstabelle_alt!$I$3:$R$34,Dienstprüfer_akt_Stufe+2,FALSE)-HLOOKUP(C105,Gehaltstabelle_alt!$I$3:$R$34,D105+2,FALSE))*Anteil_Dienstprüfung,0)</f>
        <v>0</v>
      </c>
      <c r="I105">
        <f>IF(G105="",0,IF(G105&lt;=Gehaltstabelle_alt!$B$2,Gehaltstabelle_alt!$E$2,IF(G105&lt;=Gehaltstabelle_alt!$B$3,Gehaltstabelle_alt!$E$3,IF(G105&lt;=Gehaltstabelle_alt!$B$4,Gehaltstabelle_alt!$E$4,IF(G105&lt;=Gehaltstabelle_alt!$B$5,Gehaltstabelle_alt!$E$5,IF(G105&lt;=Gehaltstabelle_alt!$B$6,Gehaltstabelle_alt!$E$6,Gehaltstabelle_alt!$E$7)))))+IF(G105="","",IF(AND(D105&gt;Gehaltstabelle_alt!$C$10,C105="a"),Gehaltstabelle_alt!$E$11,Gehaltstabelle_alt!$E$10))+Gehaltsrechner!$G$10)+IF(Dienstprüfung_akt,(HLOOKUP(C105,Gehaltstabelle_alt!$I$3:$R$34,Dienstprüfer_akt_Stufe+2,FALSE)-HLOOKUP(C105,Gehaltstabelle_alt!$I$3:$R$34,D105+2,FALSE))*Anteil_Dienstprüfung,0)</f>
        <v>0</v>
      </c>
      <c r="J105">
        <f>IF(H105="","",Gehaltsrechner!$G$9)</f>
        <v>137.29</v>
      </c>
      <c r="K105" s="19" t="str">
        <f t="shared" si="8"/>
        <v/>
      </c>
      <c r="M105" s="19"/>
    </row>
    <row r="106" spans="1:13" x14ac:dyDescent="0.25">
      <c r="A106" t="str">
        <f t="shared" si="6"/>
        <v/>
      </c>
      <c r="B106" t="str">
        <f t="shared" si="5"/>
        <v/>
      </c>
      <c r="C106" t="str">
        <f t="shared" si="7"/>
        <v/>
      </c>
      <c r="D106" t="str">
        <f>IF(A106="","",IF(D105=MAX(Gehaltstabelle_alt!$H$5:$H$34),Alt_Gehalt!D105,IF(MOD(B106,2)=0,IF(ISNA(VLOOKUP(D105+1+2*Dienstprüfung_1Jahr,Gehaltstabelle_alt!$A$14:$A$24,1,FALSE)),MIN(D105+1+2*Dienstprüfung_1Jahr,MAX(Gehaltstabelle_alt!$H$5:$H$34)),IF(ISNA(VLOOKUP(D105+2+2*Dienstprüfung_1Jahr,Gehaltstabelle_alt!$A$14:$A$24,1,FALSE)),MIN(D105+2+2*Dienstprüfung_1Jahr,MAX(Gehaltstabelle_alt!$H$5:$H$34)),IF(ISNA(VLOOKUP(D105+3+2*Dienstprüfung_1Jahr,Gehaltstabelle_alt!$A$14:$A$24,1,FALSE)),MIN(D105+3+2*Dienstprüfung_1Jahr,MAX(Gehaltstabelle_alt!$H$5:$H$34)),D105))),IF(Dienstprüfung_1Jahr,IF(ISNA(VLOOKUP(D105+2,Gehaltstabelle_alt!$A$14:$A$24,1,FALSE)),MIN(D105+2,MAX(Gehaltstabelle_alt!$H$5:$H$34)),IF(ISNA(VLOOKUP(D105+3,Gehaltstabelle_alt!$A$14:$A$24,1,FALSE)),MIN(D105+3,MAX(Gehaltstabelle_alt!$H$5:$H$34)),IF(ISNA(VLOOKUP(D105+4,Gehaltstabelle_alt!$A$14:$A$24,1,FALSE)),MIN(D105+4,MAX(Gehaltstabelle_alt!$H$5:$H$34)),MAX(Gehaltstabelle_alt!$H$5:$H$34)))),D105))))</f>
        <v/>
      </c>
      <c r="E106" t="str">
        <f>IF(MONTH($E$6)=1,D106,IF(D107="",IF(A106="","",IF(D106=MAX(Gehaltstabelle_alt!$H$5:$H$34),Alt_Gehalt!D106,IF(MOD(B106+1,2)=0,IF(ISNA(VLOOKUP(D106+1+2*Dienstprüfung_1Jahr,Gehaltstabelle_alt!$A$14:$A$24,1,FALSE)),MIN(D106+1+2*Dienstprüfung_1Jahr,MAX(Gehaltstabelle_alt!$H$5:$H$34)),IF(ISNA(VLOOKUP(D106+2+2*Dienstprüfung_1Jahr,Gehaltstabelle_alt!$A$14:$A$24,1,FALSE)),MIN(D106+2+2*Dienstprüfung_1Jahr,MAX(Gehaltstabelle_alt!$H$5:$H$34)),IF(ISNA(VLOOKUP(D106+3+2*Dienstprüfung_1Jahr,Gehaltstabelle_alt!$A$14:$A$24,1,FALSE)),MIN(D106+3+2*Dienstprüfung_1Jahr,MAX(Gehaltstabelle_alt!$H$5:$H$34)),D106))),IF(Dienstprüfung_1Jahr,IF(ISNA(VLOOKUP(D106+2,Gehaltstabelle_alt!$A$14:$A$24,1,FALSE)),MIN(D106+2,MAX(Gehaltstabelle_alt!$H$5:$H$34)),IF(ISNA(VLOOKUP(D106+3,Gehaltstabelle_alt!$A$14:$A$24,1,FALSE)),MIN(D106+3,MAX(Gehaltstabelle_alt!$H$5:$H$34)),IF(ISNA(VLOOKUP(D106+4,Gehaltstabelle_alt!$A$14:$A$24,1,FALSE)),MIN(D106+4,MAX(Gehaltstabelle_alt!$H$5:$H$34)),MAX(Gehaltstabelle_alt!$H$5:$H$34)))),D106)))),D107))</f>
        <v/>
      </c>
      <c r="F106" t="str">
        <f>IF(D106="","",HLOOKUP(C106,Gehaltstabelle_alt!$I$3:$R$34,Alt_Gehalt!D106+2,FALSE))</f>
        <v/>
      </c>
      <c r="G106" t="str">
        <f>IF(E106="","",HLOOKUP(C106,Gehaltstabelle_alt!$I$3:$R$34,Alt_Gehalt!E106+2,FALSE))</f>
        <v/>
      </c>
      <c r="H106">
        <f>IF(F106="",0,IF(F106&lt;=Gehaltstabelle_alt!$B$2,Gehaltstabelle_alt!$E$2,IF(F106&lt;=Gehaltstabelle_alt!$B$3,Gehaltstabelle_alt!$E$3,IF(F106&lt;=Gehaltstabelle_alt!$B$4,Gehaltstabelle_alt!$E$4,IF(F106&lt;=Gehaltstabelle_alt!$B$5,Gehaltstabelle_alt!$E$5,IF(F106&lt;=Gehaltstabelle_alt!$B$6,Gehaltstabelle_alt!$E$6,Gehaltstabelle_alt!$E$7)))))+IF(F106="","",IF(AND(D106&gt;Gehaltstabelle_alt!$C$10,C106="a"),Gehaltstabelle_alt!$E$11,Gehaltstabelle_alt!$E$10))+Gehaltsrechner!$G$10)+IF(Dienstprüfung_akt,(HLOOKUP(C106,Gehaltstabelle_alt!$I$3:$R$34,Dienstprüfer_akt_Stufe+2,FALSE)-HLOOKUP(C106,Gehaltstabelle_alt!$I$3:$R$34,D106+2,FALSE))*Anteil_Dienstprüfung,0)</f>
        <v>0</v>
      </c>
      <c r="I106">
        <f>IF(G106="",0,IF(G106&lt;=Gehaltstabelle_alt!$B$2,Gehaltstabelle_alt!$E$2,IF(G106&lt;=Gehaltstabelle_alt!$B$3,Gehaltstabelle_alt!$E$3,IF(G106&lt;=Gehaltstabelle_alt!$B$4,Gehaltstabelle_alt!$E$4,IF(G106&lt;=Gehaltstabelle_alt!$B$5,Gehaltstabelle_alt!$E$5,IF(G106&lt;=Gehaltstabelle_alt!$B$6,Gehaltstabelle_alt!$E$6,Gehaltstabelle_alt!$E$7)))))+IF(G106="","",IF(AND(D106&gt;Gehaltstabelle_alt!$C$10,C106="a"),Gehaltstabelle_alt!$E$11,Gehaltstabelle_alt!$E$10))+Gehaltsrechner!$G$10)+IF(Dienstprüfung_akt,(HLOOKUP(C106,Gehaltstabelle_alt!$I$3:$R$34,Dienstprüfer_akt_Stufe+2,FALSE)-HLOOKUP(C106,Gehaltstabelle_alt!$I$3:$R$34,D106+2,FALSE))*Anteil_Dienstprüfung,0)</f>
        <v>0</v>
      </c>
      <c r="J106">
        <f>IF(H106="","",Gehaltsrechner!$G$9)</f>
        <v>137.29</v>
      </c>
      <c r="K106" s="19" t="str">
        <f t="shared" si="8"/>
        <v/>
      </c>
      <c r="M106" s="19"/>
    </row>
    <row r="107" spans="1:13" x14ac:dyDescent="0.25">
      <c r="A107" t="str">
        <f t="shared" si="6"/>
        <v/>
      </c>
      <c r="B107" t="str">
        <f t="shared" si="5"/>
        <v/>
      </c>
      <c r="C107" t="str">
        <f t="shared" si="7"/>
        <v/>
      </c>
      <c r="D107" t="str">
        <f>IF(A107="","",IF(D106=MAX(Gehaltstabelle_alt!$H$5:$H$34),Alt_Gehalt!D106,IF(MOD(B107,2)=0,IF(ISNA(VLOOKUP(D106+1+2*Dienstprüfung_1Jahr,Gehaltstabelle_alt!$A$14:$A$24,1,FALSE)),MIN(D106+1+2*Dienstprüfung_1Jahr,MAX(Gehaltstabelle_alt!$H$5:$H$34)),IF(ISNA(VLOOKUP(D106+2+2*Dienstprüfung_1Jahr,Gehaltstabelle_alt!$A$14:$A$24,1,FALSE)),MIN(D106+2+2*Dienstprüfung_1Jahr,MAX(Gehaltstabelle_alt!$H$5:$H$34)),IF(ISNA(VLOOKUP(D106+3+2*Dienstprüfung_1Jahr,Gehaltstabelle_alt!$A$14:$A$24,1,FALSE)),MIN(D106+3+2*Dienstprüfung_1Jahr,MAX(Gehaltstabelle_alt!$H$5:$H$34)),D106))),IF(Dienstprüfung_1Jahr,IF(ISNA(VLOOKUP(D106+2,Gehaltstabelle_alt!$A$14:$A$24,1,FALSE)),MIN(D106+2,MAX(Gehaltstabelle_alt!$H$5:$H$34)),IF(ISNA(VLOOKUP(D106+3,Gehaltstabelle_alt!$A$14:$A$24,1,FALSE)),MIN(D106+3,MAX(Gehaltstabelle_alt!$H$5:$H$34)),IF(ISNA(VLOOKUP(D106+4,Gehaltstabelle_alt!$A$14:$A$24,1,FALSE)),MIN(D106+4,MAX(Gehaltstabelle_alt!$H$5:$H$34)),MAX(Gehaltstabelle_alt!$H$5:$H$34)))),D106))))</f>
        <v/>
      </c>
      <c r="E107" t="str">
        <f>IF(MONTH($E$6)=1,D107,IF(D108="",IF(A107="","",IF(D107=MAX(Gehaltstabelle_alt!$H$5:$H$34),Alt_Gehalt!D107,IF(MOD(B107+1,2)=0,IF(ISNA(VLOOKUP(D107+1+2*Dienstprüfung_1Jahr,Gehaltstabelle_alt!$A$14:$A$24,1,FALSE)),MIN(D107+1+2*Dienstprüfung_1Jahr,MAX(Gehaltstabelle_alt!$H$5:$H$34)),IF(ISNA(VLOOKUP(D107+2+2*Dienstprüfung_1Jahr,Gehaltstabelle_alt!$A$14:$A$24,1,FALSE)),MIN(D107+2+2*Dienstprüfung_1Jahr,MAX(Gehaltstabelle_alt!$H$5:$H$34)),IF(ISNA(VLOOKUP(D107+3+2*Dienstprüfung_1Jahr,Gehaltstabelle_alt!$A$14:$A$24,1,FALSE)),MIN(D107+3+2*Dienstprüfung_1Jahr,MAX(Gehaltstabelle_alt!$H$5:$H$34)),D107))),IF(Dienstprüfung_1Jahr,IF(ISNA(VLOOKUP(D107+2,Gehaltstabelle_alt!$A$14:$A$24,1,FALSE)),MIN(D107+2,MAX(Gehaltstabelle_alt!$H$5:$H$34)),IF(ISNA(VLOOKUP(D107+3,Gehaltstabelle_alt!$A$14:$A$24,1,FALSE)),MIN(D107+3,MAX(Gehaltstabelle_alt!$H$5:$H$34)),IF(ISNA(VLOOKUP(D107+4,Gehaltstabelle_alt!$A$14:$A$24,1,FALSE)),MIN(D107+4,MAX(Gehaltstabelle_alt!$H$5:$H$34)),MAX(Gehaltstabelle_alt!$H$5:$H$34)))),D107)))),D108))</f>
        <v/>
      </c>
      <c r="F107" t="str">
        <f>IF(D107="","",HLOOKUP(C107,Gehaltstabelle_alt!$I$3:$R$34,Alt_Gehalt!D107+2,FALSE))</f>
        <v/>
      </c>
      <c r="G107" t="str">
        <f>IF(E107="","",HLOOKUP(C107,Gehaltstabelle_alt!$I$3:$R$34,Alt_Gehalt!E107+2,FALSE))</f>
        <v/>
      </c>
      <c r="H107">
        <f>IF(F107="",0,IF(F107&lt;=Gehaltstabelle_alt!$B$2,Gehaltstabelle_alt!$E$2,IF(F107&lt;=Gehaltstabelle_alt!$B$3,Gehaltstabelle_alt!$E$3,IF(F107&lt;=Gehaltstabelle_alt!$B$4,Gehaltstabelle_alt!$E$4,IF(F107&lt;=Gehaltstabelle_alt!$B$5,Gehaltstabelle_alt!$E$5,IF(F107&lt;=Gehaltstabelle_alt!$B$6,Gehaltstabelle_alt!$E$6,Gehaltstabelle_alt!$E$7)))))+IF(F107="","",IF(AND(D107&gt;Gehaltstabelle_alt!$C$10,C107="a"),Gehaltstabelle_alt!$E$11,Gehaltstabelle_alt!$E$10))+Gehaltsrechner!$G$10)+IF(Dienstprüfung_akt,(HLOOKUP(C107,Gehaltstabelle_alt!$I$3:$R$34,Dienstprüfer_akt_Stufe+2,FALSE)-HLOOKUP(C107,Gehaltstabelle_alt!$I$3:$R$34,D107+2,FALSE))*Anteil_Dienstprüfung,0)</f>
        <v>0</v>
      </c>
      <c r="I107">
        <f>IF(G107="",0,IF(G107&lt;=Gehaltstabelle_alt!$B$2,Gehaltstabelle_alt!$E$2,IF(G107&lt;=Gehaltstabelle_alt!$B$3,Gehaltstabelle_alt!$E$3,IF(G107&lt;=Gehaltstabelle_alt!$B$4,Gehaltstabelle_alt!$E$4,IF(G107&lt;=Gehaltstabelle_alt!$B$5,Gehaltstabelle_alt!$E$5,IF(G107&lt;=Gehaltstabelle_alt!$B$6,Gehaltstabelle_alt!$E$6,Gehaltstabelle_alt!$E$7)))))+IF(G107="","",IF(AND(D107&gt;Gehaltstabelle_alt!$C$10,C107="a"),Gehaltstabelle_alt!$E$11,Gehaltstabelle_alt!$E$10))+Gehaltsrechner!$G$10)+IF(Dienstprüfung_akt,(HLOOKUP(C107,Gehaltstabelle_alt!$I$3:$R$34,Dienstprüfer_akt_Stufe+2,FALSE)-HLOOKUP(C107,Gehaltstabelle_alt!$I$3:$R$34,D107+2,FALSE))*Anteil_Dienstprüfung,0)</f>
        <v>0</v>
      </c>
      <c r="J107">
        <f>IF(H107="","",Gehaltsrechner!$G$9)</f>
        <v>137.29</v>
      </c>
      <c r="K107" s="19" t="str">
        <f t="shared" si="8"/>
        <v/>
      </c>
      <c r="M107" s="19"/>
    </row>
    <row r="108" spans="1:13" x14ac:dyDescent="0.25">
      <c r="A108" t="str">
        <f t="shared" si="6"/>
        <v/>
      </c>
      <c r="B108" t="str">
        <f t="shared" si="5"/>
        <v/>
      </c>
      <c r="C108" t="str">
        <f t="shared" si="7"/>
        <v/>
      </c>
      <c r="D108" t="str">
        <f>IF(A108="","",IF(D107=MAX(Gehaltstabelle_alt!$H$5:$H$34),Alt_Gehalt!D107,IF(MOD(B108,2)=0,IF(ISNA(VLOOKUP(D107+1+2*Dienstprüfung_1Jahr,Gehaltstabelle_alt!$A$14:$A$24,1,FALSE)),MIN(D107+1+2*Dienstprüfung_1Jahr,MAX(Gehaltstabelle_alt!$H$5:$H$34)),IF(ISNA(VLOOKUP(D107+2+2*Dienstprüfung_1Jahr,Gehaltstabelle_alt!$A$14:$A$24,1,FALSE)),MIN(D107+2+2*Dienstprüfung_1Jahr,MAX(Gehaltstabelle_alt!$H$5:$H$34)),IF(ISNA(VLOOKUP(D107+3+2*Dienstprüfung_1Jahr,Gehaltstabelle_alt!$A$14:$A$24,1,FALSE)),MIN(D107+3+2*Dienstprüfung_1Jahr,MAX(Gehaltstabelle_alt!$H$5:$H$34)),D107))),IF(Dienstprüfung_1Jahr,IF(ISNA(VLOOKUP(D107+2,Gehaltstabelle_alt!$A$14:$A$24,1,FALSE)),MIN(D107+2,MAX(Gehaltstabelle_alt!$H$5:$H$34)),IF(ISNA(VLOOKUP(D107+3,Gehaltstabelle_alt!$A$14:$A$24,1,FALSE)),MIN(D107+3,MAX(Gehaltstabelle_alt!$H$5:$H$34)),IF(ISNA(VLOOKUP(D107+4,Gehaltstabelle_alt!$A$14:$A$24,1,FALSE)),MIN(D107+4,MAX(Gehaltstabelle_alt!$H$5:$H$34)),MAX(Gehaltstabelle_alt!$H$5:$H$34)))),D107))))</f>
        <v/>
      </c>
      <c r="E108" t="str">
        <f>IF(MONTH($E$6)=1,D108,IF(D109="",IF(A108="","",IF(D108=MAX(Gehaltstabelle_alt!$H$5:$H$34),Alt_Gehalt!D108,IF(MOD(B108+1,2)=0,IF(ISNA(VLOOKUP(D108+1+2*Dienstprüfung_1Jahr,Gehaltstabelle_alt!$A$14:$A$24,1,FALSE)),MIN(D108+1+2*Dienstprüfung_1Jahr,MAX(Gehaltstabelle_alt!$H$5:$H$34)),IF(ISNA(VLOOKUP(D108+2+2*Dienstprüfung_1Jahr,Gehaltstabelle_alt!$A$14:$A$24,1,FALSE)),MIN(D108+2+2*Dienstprüfung_1Jahr,MAX(Gehaltstabelle_alt!$H$5:$H$34)),IF(ISNA(VLOOKUP(D108+3+2*Dienstprüfung_1Jahr,Gehaltstabelle_alt!$A$14:$A$24,1,FALSE)),MIN(D108+3+2*Dienstprüfung_1Jahr,MAX(Gehaltstabelle_alt!$H$5:$H$34)),D108))),IF(Dienstprüfung_1Jahr,IF(ISNA(VLOOKUP(D108+2,Gehaltstabelle_alt!$A$14:$A$24,1,FALSE)),MIN(D108+2,MAX(Gehaltstabelle_alt!$H$5:$H$34)),IF(ISNA(VLOOKUP(D108+3,Gehaltstabelle_alt!$A$14:$A$24,1,FALSE)),MIN(D108+3,MAX(Gehaltstabelle_alt!$H$5:$H$34)),IF(ISNA(VLOOKUP(D108+4,Gehaltstabelle_alt!$A$14:$A$24,1,FALSE)),MIN(D108+4,MAX(Gehaltstabelle_alt!$H$5:$H$34)),MAX(Gehaltstabelle_alt!$H$5:$H$34)))),D108)))),D109))</f>
        <v/>
      </c>
      <c r="F108" t="str">
        <f>IF(D108="","",HLOOKUP(C108,Gehaltstabelle_alt!$I$3:$R$34,Alt_Gehalt!D108+2,FALSE))</f>
        <v/>
      </c>
      <c r="G108" t="str">
        <f>IF(E108="","",HLOOKUP(C108,Gehaltstabelle_alt!$I$3:$R$34,Alt_Gehalt!E108+2,FALSE))</f>
        <v/>
      </c>
      <c r="H108">
        <f>IF(F108="",0,IF(F108&lt;=Gehaltstabelle_alt!$B$2,Gehaltstabelle_alt!$E$2,IF(F108&lt;=Gehaltstabelle_alt!$B$3,Gehaltstabelle_alt!$E$3,IF(F108&lt;=Gehaltstabelle_alt!$B$4,Gehaltstabelle_alt!$E$4,IF(F108&lt;=Gehaltstabelle_alt!$B$5,Gehaltstabelle_alt!$E$5,IF(F108&lt;=Gehaltstabelle_alt!$B$6,Gehaltstabelle_alt!$E$6,Gehaltstabelle_alt!$E$7)))))+IF(F108="","",IF(AND(D108&gt;Gehaltstabelle_alt!$C$10,C108="a"),Gehaltstabelle_alt!$E$11,Gehaltstabelle_alt!$E$10))+Gehaltsrechner!$G$10)+IF(Dienstprüfung_akt,(HLOOKUP(C108,Gehaltstabelle_alt!$I$3:$R$34,Dienstprüfer_akt_Stufe+2,FALSE)-HLOOKUP(C108,Gehaltstabelle_alt!$I$3:$R$34,D108+2,FALSE))*Anteil_Dienstprüfung,0)</f>
        <v>0</v>
      </c>
      <c r="I108">
        <f>IF(G108="",0,IF(G108&lt;=Gehaltstabelle_alt!$B$2,Gehaltstabelle_alt!$E$2,IF(G108&lt;=Gehaltstabelle_alt!$B$3,Gehaltstabelle_alt!$E$3,IF(G108&lt;=Gehaltstabelle_alt!$B$4,Gehaltstabelle_alt!$E$4,IF(G108&lt;=Gehaltstabelle_alt!$B$5,Gehaltstabelle_alt!$E$5,IF(G108&lt;=Gehaltstabelle_alt!$B$6,Gehaltstabelle_alt!$E$6,Gehaltstabelle_alt!$E$7)))))+IF(G108="","",IF(AND(D108&gt;Gehaltstabelle_alt!$C$10,C108="a"),Gehaltstabelle_alt!$E$11,Gehaltstabelle_alt!$E$10))+Gehaltsrechner!$G$10)+IF(Dienstprüfung_akt,(HLOOKUP(C108,Gehaltstabelle_alt!$I$3:$R$34,Dienstprüfer_akt_Stufe+2,FALSE)-HLOOKUP(C108,Gehaltstabelle_alt!$I$3:$R$34,D108+2,FALSE))*Anteil_Dienstprüfung,0)</f>
        <v>0</v>
      </c>
      <c r="J108">
        <f>IF(H108="","",Gehaltsrechner!$G$9)</f>
        <v>137.29</v>
      </c>
      <c r="K108" s="19" t="str">
        <f t="shared" si="8"/>
        <v/>
      </c>
      <c r="M108" s="19"/>
    </row>
    <row r="109" spans="1:13" x14ac:dyDescent="0.25">
      <c r="A109" t="str">
        <f t="shared" si="6"/>
        <v/>
      </c>
      <c r="B109" t="str">
        <f t="shared" si="5"/>
        <v/>
      </c>
      <c r="C109" t="str">
        <f t="shared" si="7"/>
        <v/>
      </c>
      <c r="D109" t="str">
        <f>IF(A109="","",IF(D108=MAX(Gehaltstabelle_alt!$H$5:$H$34),Alt_Gehalt!D108,IF(MOD(B109,2)=0,IF(ISNA(VLOOKUP(D108+1+2*Dienstprüfung_1Jahr,Gehaltstabelle_alt!$A$14:$A$24,1,FALSE)),MIN(D108+1+2*Dienstprüfung_1Jahr,MAX(Gehaltstabelle_alt!$H$5:$H$34)),IF(ISNA(VLOOKUP(D108+2+2*Dienstprüfung_1Jahr,Gehaltstabelle_alt!$A$14:$A$24,1,FALSE)),MIN(D108+2+2*Dienstprüfung_1Jahr,MAX(Gehaltstabelle_alt!$H$5:$H$34)),IF(ISNA(VLOOKUP(D108+3+2*Dienstprüfung_1Jahr,Gehaltstabelle_alt!$A$14:$A$24,1,FALSE)),MIN(D108+3+2*Dienstprüfung_1Jahr,MAX(Gehaltstabelle_alt!$H$5:$H$34)),D108))),IF(Dienstprüfung_1Jahr,IF(ISNA(VLOOKUP(D108+2,Gehaltstabelle_alt!$A$14:$A$24,1,FALSE)),MIN(D108+2,MAX(Gehaltstabelle_alt!$H$5:$H$34)),IF(ISNA(VLOOKUP(D108+3,Gehaltstabelle_alt!$A$14:$A$24,1,FALSE)),MIN(D108+3,MAX(Gehaltstabelle_alt!$H$5:$H$34)),IF(ISNA(VLOOKUP(D108+4,Gehaltstabelle_alt!$A$14:$A$24,1,FALSE)),MIN(D108+4,MAX(Gehaltstabelle_alt!$H$5:$H$34)),MAX(Gehaltstabelle_alt!$H$5:$H$34)))),D108))))</f>
        <v/>
      </c>
      <c r="E109" t="str">
        <f>IF(MONTH($E$6)=1,D109,IF(D110="",IF(A109="","",IF(D109=MAX(Gehaltstabelle_alt!$H$5:$H$34),Alt_Gehalt!D109,IF(MOD(B109+1,2)=0,IF(ISNA(VLOOKUP(D109+1+2*Dienstprüfung_1Jahr,Gehaltstabelle_alt!$A$14:$A$24,1,FALSE)),MIN(D109+1+2*Dienstprüfung_1Jahr,MAX(Gehaltstabelle_alt!$H$5:$H$34)),IF(ISNA(VLOOKUP(D109+2+2*Dienstprüfung_1Jahr,Gehaltstabelle_alt!$A$14:$A$24,1,FALSE)),MIN(D109+2+2*Dienstprüfung_1Jahr,MAX(Gehaltstabelle_alt!$H$5:$H$34)),IF(ISNA(VLOOKUP(D109+3+2*Dienstprüfung_1Jahr,Gehaltstabelle_alt!$A$14:$A$24,1,FALSE)),MIN(D109+3+2*Dienstprüfung_1Jahr,MAX(Gehaltstabelle_alt!$H$5:$H$34)),D109))),IF(Dienstprüfung_1Jahr,IF(ISNA(VLOOKUP(D109+2,Gehaltstabelle_alt!$A$14:$A$24,1,FALSE)),MIN(D109+2,MAX(Gehaltstabelle_alt!$H$5:$H$34)),IF(ISNA(VLOOKUP(D109+3,Gehaltstabelle_alt!$A$14:$A$24,1,FALSE)),MIN(D109+3,MAX(Gehaltstabelle_alt!$H$5:$H$34)),IF(ISNA(VLOOKUP(D109+4,Gehaltstabelle_alt!$A$14:$A$24,1,FALSE)),MIN(D109+4,MAX(Gehaltstabelle_alt!$H$5:$H$34)),MAX(Gehaltstabelle_alt!$H$5:$H$34)))),D109)))),D110))</f>
        <v/>
      </c>
      <c r="F109" t="str">
        <f>IF(D109="","",HLOOKUP(C109,Gehaltstabelle_alt!$I$3:$R$34,Alt_Gehalt!D109+2,FALSE))</f>
        <v/>
      </c>
      <c r="G109" t="str">
        <f>IF(E109="","",HLOOKUP(C109,Gehaltstabelle_alt!$I$3:$R$34,Alt_Gehalt!E109+2,FALSE))</f>
        <v/>
      </c>
      <c r="H109">
        <f>IF(F109="",0,IF(F109&lt;=Gehaltstabelle_alt!$B$2,Gehaltstabelle_alt!$E$2,IF(F109&lt;=Gehaltstabelle_alt!$B$3,Gehaltstabelle_alt!$E$3,IF(F109&lt;=Gehaltstabelle_alt!$B$4,Gehaltstabelle_alt!$E$4,IF(F109&lt;=Gehaltstabelle_alt!$B$5,Gehaltstabelle_alt!$E$5,IF(F109&lt;=Gehaltstabelle_alt!$B$6,Gehaltstabelle_alt!$E$6,Gehaltstabelle_alt!$E$7)))))+IF(F109="","",IF(AND(D109&gt;Gehaltstabelle_alt!$C$10,C109="a"),Gehaltstabelle_alt!$E$11,Gehaltstabelle_alt!$E$10))+Gehaltsrechner!$G$10)+IF(Dienstprüfung_akt,(HLOOKUP(C109,Gehaltstabelle_alt!$I$3:$R$34,Dienstprüfer_akt_Stufe+2,FALSE)-HLOOKUP(C109,Gehaltstabelle_alt!$I$3:$R$34,D109+2,FALSE))*Anteil_Dienstprüfung,0)</f>
        <v>0</v>
      </c>
      <c r="I109">
        <f>IF(G109="",0,IF(G109&lt;=Gehaltstabelle_alt!$B$2,Gehaltstabelle_alt!$E$2,IF(G109&lt;=Gehaltstabelle_alt!$B$3,Gehaltstabelle_alt!$E$3,IF(G109&lt;=Gehaltstabelle_alt!$B$4,Gehaltstabelle_alt!$E$4,IF(G109&lt;=Gehaltstabelle_alt!$B$5,Gehaltstabelle_alt!$E$5,IF(G109&lt;=Gehaltstabelle_alt!$B$6,Gehaltstabelle_alt!$E$6,Gehaltstabelle_alt!$E$7)))))+IF(G109="","",IF(AND(D109&gt;Gehaltstabelle_alt!$C$10,C109="a"),Gehaltstabelle_alt!$E$11,Gehaltstabelle_alt!$E$10))+Gehaltsrechner!$G$10)+IF(Dienstprüfung_akt,(HLOOKUP(C109,Gehaltstabelle_alt!$I$3:$R$34,Dienstprüfer_akt_Stufe+2,FALSE)-HLOOKUP(C109,Gehaltstabelle_alt!$I$3:$R$34,D109+2,FALSE))*Anteil_Dienstprüfung,0)</f>
        <v>0</v>
      </c>
      <c r="J109">
        <f>IF(H109="","",Gehaltsrechner!$G$9)</f>
        <v>137.29</v>
      </c>
      <c r="K109" s="19" t="str">
        <f t="shared" si="8"/>
        <v/>
      </c>
      <c r="M109" s="19"/>
    </row>
    <row r="110" spans="1:13" x14ac:dyDescent="0.25">
      <c r="A110" t="str">
        <f t="shared" si="6"/>
        <v/>
      </c>
      <c r="B110" t="str">
        <f t="shared" si="5"/>
        <v/>
      </c>
      <c r="C110" t="str">
        <f t="shared" si="7"/>
        <v/>
      </c>
      <c r="D110" t="str">
        <f>IF(A110="","",IF(D109=MAX(Gehaltstabelle_alt!$H$5:$H$34),Alt_Gehalt!D109,IF(MOD(B110,2)=0,IF(ISNA(VLOOKUP(D109+1+2*Dienstprüfung_1Jahr,Gehaltstabelle_alt!$A$14:$A$24,1,FALSE)),MIN(D109+1+2*Dienstprüfung_1Jahr,MAX(Gehaltstabelle_alt!$H$5:$H$34)),IF(ISNA(VLOOKUP(D109+2+2*Dienstprüfung_1Jahr,Gehaltstabelle_alt!$A$14:$A$24,1,FALSE)),MIN(D109+2+2*Dienstprüfung_1Jahr,MAX(Gehaltstabelle_alt!$H$5:$H$34)),IF(ISNA(VLOOKUP(D109+3+2*Dienstprüfung_1Jahr,Gehaltstabelle_alt!$A$14:$A$24,1,FALSE)),MIN(D109+3+2*Dienstprüfung_1Jahr,MAX(Gehaltstabelle_alt!$H$5:$H$34)),D109))),IF(Dienstprüfung_1Jahr,IF(ISNA(VLOOKUP(D109+2,Gehaltstabelle_alt!$A$14:$A$24,1,FALSE)),MIN(D109+2,MAX(Gehaltstabelle_alt!$H$5:$H$34)),IF(ISNA(VLOOKUP(D109+3,Gehaltstabelle_alt!$A$14:$A$24,1,FALSE)),MIN(D109+3,MAX(Gehaltstabelle_alt!$H$5:$H$34)),IF(ISNA(VLOOKUP(D109+4,Gehaltstabelle_alt!$A$14:$A$24,1,FALSE)),MIN(D109+4,MAX(Gehaltstabelle_alt!$H$5:$H$34)),MAX(Gehaltstabelle_alt!$H$5:$H$34)))),D109))))</f>
        <v/>
      </c>
      <c r="E110" t="str">
        <f>IF(MONTH($E$6)=1,D110,IF(D111="",IF(A110="","",IF(D110=MAX(Gehaltstabelle_alt!$H$5:$H$34),Alt_Gehalt!D110,IF(MOD(B110+1,2)=0,IF(ISNA(VLOOKUP(D110+1+2*Dienstprüfung_1Jahr,Gehaltstabelle_alt!$A$14:$A$24,1,FALSE)),MIN(D110+1+2*Dienstprüfung_1Jahr,MAX(Gehaltstabelle_alt!$H$5:$H$34)),IF(ISNA(VLOOKUP(D110+2+2*Dienstprüfung_1Jahr,Gehaltstabelle_alt!$A$14:$A$24,1,FALSE)),MIN(D110+2+2*Dienstprüfung_1Jahr,MAX(Gehaltstabelle_alt!$H$5:$H$34)),IF(ISNA(VLOOKUP(D110+3+2*Dienstprüfung_1Jahr,Gehaltstabelle_alt!$A$14:$A$24,1,FALSE)),MIN(D110+3+2*Dienstprüfung_1Jahr,MAX(Gehaltstabelle_alt!$H$5:$H$34)),D110))),IF(Dienstprüfung_1Jahr,IF(ISNA(VLOOKUP(D110+2,Gehaltstabelle_alt!$A$14:$A$24,1,FALSE)),MIN(D110+2,MAX(Gehaltstabelle_alt!$H$5:$H$34)),IF(ISNA(VLOOKUP(D110+3,Gehaltstabelle_alt!$A$14:$A$24,1,FALSE)),MIN(D110+3,MAX(Gehaltstabelle_alt!$H$5:$H$34)),IF(ISNA(VLOOKUP(D110+4,Gehaltstabelle_alt!$A$14:$A$24,1,FALSE)),MIN(D110+4,MAX(Gehaltstabelle_alt!$H$5:$H$34)),MAX(Gehaltstabelle_alt!$H$5:$H$34)))),D110)))),D111))</f>
        <v/>
      </c>
      <c r="F110" t="str">
        <f>IF(D110="","",HLOOKUP(C110,Gehaltstabelle_alt!$I$3:$R$34,Alt_Gehalt!D110+2,FALSE))</f>
        <v/>
      </c>
      <c r="G110" t="str">
        <f>IF(E110="","",HLOOKUP(C110,Gehaltstabelle_alt!$I$3:$R$34,Alt_Gehalt!E110+2,FALSE))</f>
        <v/>
      </c>
      <c r="H110">
        <f>IF(F110="",0,IF(F110&lt;=Gehaltstabelle_alt!$B$2,Gehaltstabelle_alt!$E$2,IF(F110&lt;=Gehaltstabelle_alt!$B$3,Gehaltstabelle_alt!$E$3,IF(F110&lt;=Gehaltstabelle_alt!$B$4,Gehaltstabelle_alt!$E$4,IF(F110&lt;=Gehaltstabelle_alt!$B$5,Gehaltstabelle_alt!$E$5,IF(F110&lt;=Gehaltstabelle_alt!$B$6,Gehaltstabelle_alt!$E$6,Gehaltstabelle_alt!$E$7)))))+IF(F110="","",IF(AND(D110&gt;Gehaltstabelle_alt!$C$10,C110="a"),Gehaltstabelle_alt!$E$11,Gehaltstabelle_alt!$E$10))+Gehaltsrechner!$G$10)+IF(Dienstprüfung_akt,(HLOOKUP(C110,Gehaltstabelle_alt!$I$3:$R$34,Dienstprüfer_akt_Stufe+2,FALSE)-HLOOKUP(C110,Gehaltstabelle_alt!$I$3:$R$34,D110+2,FALSE))*Anteil_Dienstprüfung,0)</f>
        <v>0</v>
      </c>
      <c r="I110">
        <f>IF(G110="",0,IF(G110&lt;=Gehaltstabelle_alt!$B$2,Gehaltstabelle_alt!$E$2,IF(G110&lt;=Gehaltstabelle_alt!$B$3,Gehaltstabelle_alt!$E$3,IF(G110&lt;=Gehaltstabelle_alt!$B$4,Gehaltstabelle_alt!$E$4,IF(G110&lt;=Gehaltstabelle_alt!$B$5,Gehaltstabelle_alt!$E$5,IF(G110&lt;=Gehaltstabelle_alt!$B$6,Gehaltstabelle_alt!$E$6,Gehaltstabelle_alt!$E$7)))))+IF(G110="","",IF(AND(D110&gt;Gehaltstabelle_alt!$C$10,C110="a"),Gehaltstabelle_alt!$E$11,Gehaltstabelle_alt!$E$10))+Gehaltsrechner!$G$10)+IF(Dienstprüfung_akt,(HLOOKUP(C110,Gehaltstabelle_alt!$I$3:$R$34,Dienstprüfer_akt_Stufe+2,FALSE)-HLOOKUP(C110,Gehaltstabelle_alt!$I$3:$R$34,D110+2,FALSE))*Anteil_Dienstprüfung,0)</f>
        <v>0</v>
      </c>
      <c r="J110">
        <f>IF(H110="","",Gehaltsrechner!$G$9)</f>
        <v>137.29</v>
      </c>
      <c r="K110" s="19" t="str">
        <f t="shared" si="8"/>
        <v/>
      </c>
      <c r="M110" s="19"/>
    </row>
    <row r="111" spans="1:13" x14ac:dyDescent="0.25">
      <c r="A111" t="str">
        <f t="shared" si="6"/>
        <v/>
      </c>
      <c r="B111" t="str">
        <f t="shared" si="5"/>
        <v/>
      </c>
      <c r="C111" t="str">
        <f t="shared" si="7"/>
        <v/>
      </c>
      <c r="D111" t="str">
        <f>IF(A111="","",IF(D110=MAX(Gehaltstabelle_alt!$H$5:$H$34),Alt_Gehalt!D110,IF(MOD(B111,2)=0,IF(ISNA(VLOOKUP(D110+1+2*Dienstprüfung_1Jahr,Gehaltstabelle_alt!$A$14:$A$24,1,FALSE)),MIN(D110+1+2*Dienstprüfung_1Jahr,MAX(Gehaltstabelle_alt!$H$5:$H$34)),IF(ISNA(VLOOKUP(D110+2+2*Dienstprüfung_1Jahr,Gehaltstabelle_alt!$A$14:$A$24,1,FALSE)),MIN(D110+2+2*Dienstprüfung_1Jahr,MAX(Gehaltstabelle_alt!$H$5:$H$34)),IF(ISNA(VLOOKUP(D110+3+2*Dienstprüfung_1Jahr,Gehaltstabelle_alt!$A$14:$A$24,1,FALSE)),MIN(D110+3+2*Dienstprüfung_1Jahr,MAX(Gehaltstabelle_alt!$H$5:$H$34)),D110))),IF(Dienstprüfung_1Jahr,IF(ISNA(VLOOKUP(D110+2,Gehaltstabelle_alt!$A$14:$A$24,1,FALSE)),MIN(D110+2,MAX(Gehaltstabelle_alt!$H$5:$H$34)),IF(ISNA(VLOOKUP(D110+3,Gehaltstabelle_alt!$A$14:$A$24,1,FALSE)),MIN(D110+3,MAX(Gehaltstabelle_alt!$H$5:$H$34)),IF(ISNA(VLOOKUP(D110+4,Gehaltstabelle_alt!$A$14:$A$24,1,FALSE)),MIN(D110+4,MAX(Gehaltstabelle_alt!$H$5:$H$34)),MAX(Gehaltstabelle_alt!$H$5:$H$34)))),D110))))</f>
        <v/>
      </c>
      <c r="E111" t="str">
        <f>IF(MONTH($E$6)=1,D111,IF(D112="",IF(A111="","",IF(D111=MAX(Gehaltstabelle_alt!$H$5:$H$34),Alt_Gehalt!D111,IF(MOD(B111+1,2)=0,IF(ISNA(VLOOKUP(D111+1+2*Dienstprüfung_1Jahr,Gehaltstabelle_alt!$A$14:$A$24,1,FALSE)),MIN(D111+1+2*Dienstprüfung_1Jahr,MAX(Gehaltstabelle_alt!$H$5:$H$34)),IF(ISNA(VLOOKUP(D111+2+2*Dienstprüfung_1Jahr,Gehaltstabelle_alt!$A$14:$A$24,1,FALSE)),MIN(D111+2+2*Dienstprüfung_1Jahr,MAX(Gehaltstabelle_alt!$H$5:$H$34)),IF(ISNA(VLOOKUP(D111+3+2*Dienstprüfung_1Jahr,Gehaltstabelle_alt!$A$14:$A$24,1,FALSE)),MIN(D111+3+2*Dienstprüfung_1Jahr,MAX(Gehaltstabelle_alt!$H$5:$H$34)),D111))),IF(Dienstprüfung_1Jahr,IF(ISNA(VLOOKUP(D111+2,Gehaltstabelle_alt!$A$14:$A$24,1,FALSE)),MIN(D111+2,MAX(Gehaltstabelle_alt!$H$5:$H$34)),IF(ISNA(VLOOKUP(D111+3,Gehaltstabelle_alt!$A$14:$A$24,1,FALSE)),MIN(D111+3,MAX(Gehaltstabelle_alt!$H$5:$H$34)),IF(ISNA(VLOOKUP(D111+4,Gehaltstabelle_alt!$A$14:$A$24,1,FALSE)),MIN(D111+4,MAX(Gehaltstabelle_alt!$H$5:$H$34)),MAX(Gehaltstabelle_alt!$H$5:$H$34)))),D111)))),D112))</f>
        <v/>
      </c>
      <c r="F111" t="str">
        <f>IF(D111="","",HLOOKUP(C111,Gehaltstabelle_alt!$I$3:$R$34,Alt_Gehalt!D111+2,FALSE))</f>
        <v/>
      </c>
      <c r="G111" t="str">
        <f>IF(E111="","",HLOOKUP(C111,Gehaltstabelle_alt!$I$3:$R$34,Alt_Gehalt!E111+2,FALSE))</f>
        <v/>
      </c>
      <c r="H111">
        <f>IF(F111="",0,IF(F111&lt;=Gehaltstabelle_alt!$B$2,Gehaltstabelle_alt!$E$2,IF(F111&lt;=Gehaltstabelle_alt!$B$3,Gehaltstabelle_alt!$E$3,IF(F111&lt;=Gehaltstabelle_alt!$B$4,Gehaltstabelle_alt!$E$4,IF(F111&lt;=Gehaltstabelle_alt!$B$5,Gehaltstabelle_alt!$E$5,IF(F111&lt;=Gehaltstabelle_alt!$B$6,Gehaltstabelle_alt!$E$6,Gehaltstabelle_alt!$E$7)))))+IF(F111="","",IF(AND(D111&gt;Gehaltstabelle_alt!$C$10,C111="a"),Gehaltstabelle_alt!$E$11,Gehaltstabelle_alt!$E$10))+Gehaltsrechner!$G$10)+IF(Dienstprüfung_akt,(HLOOKUP(C111,Gehaltstabelle_alt!$I$3:$R$34,Dienstprüfer_akt_Stufe+2,FALSE)-HLOOKUP(C111,Gehaltstabelle_alt!$I$3:$R$34,D111+2,FALSE))*Anteil_Dienstprüfung,0)</f>
        <v>0</v>
      </c>
      <c r="I111">
        <f>IF(G111="",0,IF(G111&lt;=Gehaltstabelle_alt!$B$2,Gehaltstabelle_alt!$E$2,IF(G111&lt;=Gehaltstabelle_alt!$B$3,Gehaltstabelle_alt!$E$3,IF(G111&lt;=Gehaltstabelle_alt!$B$4,Gehaltstabelle_alt!$E$4,IF(G111&lt;=Gehaltstabelle_alt!$B$5,Gehaltstabelle_alt!$E$5,IF(G111&lt;=Gehaltstabelle_alt!$B$6,Gehaltstabelle_alt!$E$6,Gehaltstabelle_alt!$E$7)))))+IF(G111="","",IF(AND(D111&gt;Gehaltstabelle_alt!$C$10,C111="a"),Gehaltstabelle_alt!$E$11,Gehaltstabelle_alt!$E$10))+Gehaltsrechner!$G$10)+IF(Dienstprüfung_akt,(HLOOKUP(C111,Gehaltstabelle_alt!$I$3:$R$34,Dienstprüfer_akt_Stufe+2,FALSE)-HLOOKUP(C111,Gehaltstabelle_alt!$I$3:$R$34,D111+2,FALSE))*Anteil_Dienstprüfung,0)</f>
        <v>0</v>
      </c>
      <c r="J111">
        <f>IF(H111="","",Gehaltsrechner!$G$9)</f>
        <v>137.29</v>
      </c>
      <c r="K111" s="19" t="str">
        <f t="shared" si="8"/>
        <v/>
      </c>
      <c r="M111" s="19"/>
    </row>
    <row r="112" spans="1:13" x14ac:dyDescent="0.25">
      <c r="A112" t="str">
        <f t="shared" si="6"/>
        <v/>
      </c>
      <c r="B112" t="str">
        <f t="shared" si="5"/>
        <v/>
      </c>
      <c r="C112" t="str">
        <f t="shared" si="7"/>
        <v/>
      </c>
      <c r="D112" t="str">
        <f>IF(A112="","",IF(D111=MAX(Gehaltstabelle_alt!$H$5:$H$34),Alt_Gehalt!D111,IF(MOD(B112,2)=0,IF(ISNA(VLOOKUP(D111+1+2*Dienstprüfung_1Jahr,Gehaltstabelle_alt!$A$14:$A$24,1,FALSE)),MIN(D111+1+2*Dienstprüfung_1Jahr,MAX(Gehaltstabelle_alt!$H$5:$H$34)),IF(ISNA(VLOOKUP(D111+2+2*Dienstprüfung_1Jahr,Gehaltstabelle_alt!$A$14:$A$24,1,FALSE)),MIN(D111+2+2*Dienstprüfung_1Jahr,MAX(Gehaltstabelle_alt!$H$5:$H$34)),IF(ISNA(VLOOKUP(D111+3+2*Dienstprüfung_1Jahr,Gehaltstabelle_alt!$A$14:$A$24,1,FALSE)),MIN(D111+3+2*Dienstprüfung_1Jahr,MAX(Gehaltstabelle_alt!$H$5:$H$34)),D111))),IF(Dienstprüfung_1Jahr,IF(ISNA(VLOOKUP(D111+2,Gehaltstabelle_alt!$A$14:$A$24,1,FALSE)),MIN(D111+2,MAX(Gehaltstabelle_alt!$H$5:$H$34)),IF(ISNA(VLOOKUP(D111+3,Gehaltstabelle_alt!$A$14:$A$24,1,FALSE)),MIN(D111+3,MAX(Gehaltstabelle_alt!$H$5:$H$34)),IF(ISNA(VLOOKUP(D111+4,Gehaltstabelle_alt!$A$14:$A$24,1,FALSE)),MIN(D111+4,MAX(Gehaltstabelle_alt!$H$5:$H$34)),MAX(Gehaltstabelle_alt!$H$5:$H$34)))),D111))))</f>
        <v/>
      </c>
      <c r="E112" t="str">
        <f>IF(MONTH($E$6)=1,D112,IF(D113="",IF(A112="","",IF(D112=MAX(Gehaltstabelle_alt!$H$5:$H$34),Alt_Gehalt!D112,IF(MOD(B112+1,2)=0,IF(ISNA(VLOOKUP(D112+1+2*Dienstprüfung_1Jahr,Gehaltstabelle_alt!$A$14:$A$24,1,FALSE)),MIN(D112+1+2*Dienstprüfung_1Jahr,MAX(Gehaltstabelle_alt!$H$5:$H$34)),IF(ISNA(VLOOKUP(D112+2+2*Dienstprüfung_1Jahr,Gehaltstabelle_alt!$A$14:$A$24,1,FALSE)),MIN(D112+2+2*Dienstprüfung_1Jahr,MAX(Gehaltstabelle_alt!$H$5:$H$34)),IF(ISNA(VLOOKUP(D112+3+2*Dienstprüfung_1Jahr,Gehaltstabelle_alt!$A$14:$A$24,1,FALSE)),MIN(D112+3+2*Dienstprüfung_1Jahr,MAX(Gehaltstabelle_alt!$H$5:$H$34)),D112))),IF(Dienstprüfung_1Jahr,IF(ISNA(VLOOKUP(D112+2,Gehaltstabelle_alt!$A$14:$A$24,1,FALSE)),MIN(D112+2,MAX(Gehaltstabelle_alt!$H$5:$H$34)),IF(ISNA(VLOOKUP(D112+3,Gehaltstabelle_alt!$A$14:$A$24,1,FALSE)),MIN(D112+3,MAX(Gehaltstabelle_alt!$H$5:$H$34)),IF(ISNA(VLOOKUP(D112+4,Gehaltstabelle_alt!$A$14:$A$24,1,FALSE)),MIN(D112+4,MAX(Gehaltstabelle_alt!$H$5:$H$34)),MAX(Gehaltstabelle_alt!$H$5:$H$34)))),D112)))),D113))</f>
        <v/>
      </c>
      <c r="F112" t="str">
        <f>IF(D112="","",HLOOKUP(C112,Gehaltstabelle_alt!$I$3:$R$34,Alt_Gehalt!D112+2,FALSE))</f>
        <v/>
      </c>
      <c r="G112" t="str">
        <f>IF(E112="","",HLOOKUP(C112,Gehaltstabelle_alt!$I$3:$R$34,Alt_Gehalt!E112+2,FALSE))</f>
        <v/>
      </c>
      <c r="H112">
        <f>IF(F112="",0,IF(F112&lt;=Gehaltstabelle_alt!$B$2,Gehaltstabelle_alt!$E$2,IF(F112&lt;=Gehaltstabelle_alt!$B$3,Gehaltstabelle_alt!$E$3,IF(F112&lt;=Gehaltstabelle_alt!$B$4,Gehaltstabelle_alt!$E$4,IF(F112&lt;=Gehaltstabelle_alt!$B$5,Gehaltstabelle_alt!$E$5,IF(F112&lt;=Gehaltstabelle_alt!$B$6,Gehaltstabelle_alt!$E$6,Gehaltstabelle_alt!$E$7)))))+IF(F112="","",IF(AND(D112&gt;Gehaltstabelle_alt!$C$10,C112="a"),Gehaltstabelle_alt!$E$11,Gehaltstabelle_alt!$E$10))+Gehaltsrechner!$G$10)+IF(Dienstprüfung_akt,(HLOOKUP(C112,Gehaltstabelle_alt!$I$3:$R$34,Dienstprüfer_akt_Stufe+2,FALSE)-HLOOKUP(C112,Gehaltstabelle_alt!$I$3:$R$34,D112+2,FALSE))*Anteil_Dienstprüfung,0)</f>
        <v>0</v>
      </c>
      <c r="I112">
        <f>IF(G112="",0,IF(G112&lt;=Gehaltstabelle_alt!$B$2,Gehaltstabelle_alt!$E$2,IF(G112&lt;=Gehaltstabelle_alt!$B$3,Gehaltstabelle_alt!$E$3,IF(G112&lt;=Gehaltstabelle_alt!$B$4,Gehaltstabelle_alt!$E$4,IF(G112&lt;=Gehaltstabelle_alt!$B$5,Gehaltstabelle_alt!$E$5,IF(G112&lt;=Gehaltstabelle_alt!$B$6,Gehaltstabelle_alt!$E$6,Gehaltstabelle_alt!$E$7)))))+IF(G112="","",IF(AND(D112&gt;Gehaltstabelle_alt!$C$10,C112="a"),Gehaltstabelle_alt!$E$11,Gehaltstabelle_alt!$E$10))+Gehaltsrechner!$G$10)+IF(Dienstprüfung_akt,(HLOOKUP(C112,Gehaltstabelle_alt!$I$3:$R$34,Dienstprüfer_akt_Stufe+2,FALSE)-HLOOKUP(C112,Gehaltstabelle_alt!$I$3:$R$34,D112+2,FALSE))*Anteil_Dienstprüfung,0)</f>
        <v>0</v>
      </c>
      <c r="J112">
        <f>IF(H112="","",Gehaltsrechner!$G$9)</f>
        <v>137.29</v>
      </c>
      <c r="K112" s="19" t="str">
        <f t="shared" si="8"/>
        <v/>
      </c>
      <c r="M112" s="19"/>
    </row>
    <row r="113" spans="1:13" x14ac:dyDescent="0.25">
      <c r="A113" t="str">
        <f t="shared" si="6"/>
        <v/>
      </c>
      <c r="B113" t="str">
        <f t="shared" si="5"/>
        <v/>
      </c>
      <c r="C113" t="str">
        <f t="shared" si="7"/>
        <v/>
      </c>
      <c r="D113" t="str">
        <f>IF(A113="","",IF(D112=MAX(Gehaltstabelle_alt!$H$5:$H$34),Alt_Gehalt!D112,IF(MOD(B113,2)=0,IF(ISNA(VLOOKUP(D112+1+2*Dienstprüfung_1Jahr,Gehaltstabelle_alt!$A$14:$A$24,1,FALSE)),MIN(D112+1+2*Dienstprüfung_1Jahr,MAX(Gehaltstabelle_alt!$H$5:$H$34)),IF(ISNA(VLOOKUP(D112+2+2*Dienstprüfung_1Jahr,Gehaltstabelle_alt!$A$14:$A$24,1,FALSE)),MIN(D112+2+2*Dienstprüfung_1Jahr,MAX(Gehaltstabelle_alt!$H$5:$H$34)),IF(ISNA(VLOOKUP(D112+3+2*Dienstprüfung_1Jahr,Gehaltstabelle_alt!$A$14:$A$24,1,FALSE)),MIN(D112+3+2*Dienstprüfung_1Jahr,MAX(Gehaltstabelle_alt!$H$5:$H$34)),D112))),IF(Dienstprüfung_1Jahr,IF(ISNA(VLOOKUP(D112+2,Gehaltstabelle_alt!$A$14:$A$24,1,FALSE)),MIN(D112+2,MAX(Gehaltstabelle_alt!$H$5:$H$34)),IF(ISNA(VLOOKUP(D112+3,Gehaltstabelle_alt!$A$14:$A$24,1,FALSE)),MIN(D112+3,MAX(Gehaltstabelle_alt!$H$5:$H$34)),IF(ISNA(VLOOKUP(D112+4,Gehaltstabelle_alt!$A$14:$A$24,1,FALSE)),MIN(D112+4,MAX(Gehaltstabelle_alt!$H$5:$H$34)),MAX(Gehaltstabelle_alt!$H$5:$H$34)))),D112))))</f>
        <v/>
      </c>
      <c r="E113" t="str">
        <f>IF(MONTH($E$6)=1,D113,IF(D114="",IF(A113="","",IF(D113=MAX(Gehaltstabelle_alt!$H$5:$H$34),Alt_Gehalt!D113,IF(MOD(B113+1,2)=0,IF(ISNA(VLOOKUP(D113+1+2*Dienstprüfung_1Jahr,Gehaltstabelle_alt!$A$14:$A$24,1,FALSE)),MIN(D113+1+2*Dienstprüfung_1Jahr,MAX(Gehaltstabelle_alt!$H$5:$H$34)),IF(ISNA(VLOOKUP(D113+2+2*Dienstprüfung_1Jahr,Gehaltstabelle_alt!$A$14:$A$24,1,FALSE)),MIN(D113+2+2*Dienstprüfung_1Jahr,MAX(Gehaltstabelle_alt!$H$5:$H$34)),IF(ISNA(VLOOKUP(D113+3+2*Dienstprüfung_1Jahr,Gehaltstabelle_alt!$A$14:$A$24,1,FALSE)),MIN(D113+3+2*Dienstprüfung_1Jahr,MAX(Gehaltstabelle_alt!$H$5:$H$34)),D113))),IF(Dienstprüfung_1Jahr,IF(ISNA(VLOOKUP(D113+2,Gehaltstabelle_alt!$A$14:$A$24,1,FALSE)),MIN(D113+2,MAX(Gehaltstabelle_alt!$H$5:$H$34)),IF(ISNA(VLOOKUP(D113+3,Gehaltstabelle_alt!$A$14:$A$24,1,FALSE)),MIN(D113+3,MAX(Gehaltstabelle_alt!$H$5:$H$34)),IF(ISNA(VLOOKUP(D113+4,Gehaltstabelle_alt!$A$14:$A$24,1,FALSE)),MIN(D113+4,MAX(Gehaltstabelle_alt!$H$5:$H$34)),MAX(Gehaltstabelle_alt!$H$5:$H$34)))),D113)))),D114))</f>
        <v/>
      </c>
      <c r="F113" t="str">
        <f>IF(D113="","",HLOOKUP(C113,Gehaltstabelle_alt!$I$3:$R$34,Alt_Gehalt!D113+2,FALSE))</f>
        <v/>
      </c>
      <c r="G113" t="str">
        <f>IF(E113="","",HLOOKUP(C113,Gehaltstabelle_alt!$I$3:$R$34,Alt_Gehalt!E113+2,FALSE))</f>
        <v/>
      </c>
      <c r="H113">
        <f>IF(F113="",0,IF(F113&lt;=Gehaltstabelle_alt!$B$2,Gehaltstabelle_alt!$E$2,IF(F113&lt;=Gehaltstabelle_alt!$B$3,Gehaltstabelle_alt!$E$3,IF(F113&lt;=Gehaltstabelle_alt!$B$4,Gehaltstabelle_alt!$E$4,IF(F113&lt;=Gehaltstabelle_alt!$B$5,Gehaltstabelle_alt!$E$5,IF(F113&lt;=Gehaltstabelle_alt!$B$6,Gehaltstabelle_alt!$E$6,Gehaltstabelle_alt!$E$7)))))+IF(F113="","",IF(AND(D113&gt;Gehaltstabelle_alt!$C$10,C113="a"),Gehaltstabelle_alt!$E$11,Gehaltstabelle_alt!$E$10))+Gehaltsrechner!$G$10)+IF(Dienstprüfung_akt,(HLOOKUP(C113,Gehaltstabelle_alt!$I$3:$R$34,Dienstprüfer_akt_Stufe+2,FALSE)-HLOOKUP(C113,Gehaltstabelle_alt!$I$3:$R$34,D113+2,FALSE))*Anteil_Dienstprüfung,0)</f>
        <v>0</v>
      </c>
      <c r="I113">
        <f>IF(G113="",0,IF(G113&lt;=Gehaltstabelle_alt!$B$2,Gehaltstabelle_alt!$E$2,IF(G113&lt;=Gehaltstabelle_alt!$B$3,Gehaltstabelle_alt!$E$3,IF(G113&lt;=Gehaltstabelle_alt!$B$4,Gehaltstabelle_alt!$E$4,IF(G113&lt;=Gehaltstabelle_alt!$B$5,Gehaltstabelle_alt!$E$5,IF(G113&lt;=Gehaltstabelle_alt!$B$6,Gehaltstabelle_alt!$E$6,Gehaltstabelle_alt!$E$7)))))+IF(G113="","",IF(AND(D113&gt;Gehaltstabelle_alt!$C$10,C113="a"),Gehaltstabelle_alt!$E$11,Gehaltstabelle_alt!$E$10))+Gehaltsrechner!$G$10)+IF(Dienstprüfung_akt,(HLOOKUP(C113,Gehaltstabelle_alt!$I$3:$R$34,Dienstprüfer_akt_Stufe+2,FALSE)-HLOOKUP(C113,Gehaltstabelle_alt!$I$3:$R$34,D113+2,FALSE))*Anteil_Dienstprüfung,0)</f>
        <v>0</v>
      </c>
      <c r="J113">
        <f>IF(H113="","",Gehaltsrechner!$G$9)</f>
        <v>137.29</v>
      </c>
      <c r="K113" s="19" t="str">
        <f t="shared" si="8"/>
        <v/>
      </c>
      <c r="M113" s="19"/>
    </row>
    <row r="114" spans="1:13" x14ac:dyDescent="0.25">
      <c r="A114" t="str">
        <f t="shared" si="6"/>
        <v/>
      </c>
      <c r="B114" t="str">
        <f t="shared" si="5"/>
        <v/>
      </c>
      <c r="C114" t="str">
        <f t="shared" si="7"/>
        <v/>
      </c>
      <c r="D114" t="str">
        <f>IF(A114="","",IF(D113=MAX(Gehaltstabelle_alt!$H$5:$H$34),Alt_Gehalt!D113,IF(MOD(B114,2)=0,IF(ISNA(VLOOKUP(D113+1+2*Dienstprüfung_1Jahr,Gehaltstabelle_alt!$A$14:$A$24,1,FALSE)),MIN(D113+1+2*Dienstprüfung_1Jahr,MAX(Gehaltstabelle_alt!$H$5:$H$34)),IF(ISNA(VLOOKUP(D113+2+2*Dienstprüfung_1Jahr,Gehaltstabelle_alt!$A$14:$A$24,1,FALSE)),MIN(D113+2+2*Dienstprüfung_1Jahr,MAX(Gehaltstabelle_alt!$H$5:$H$34)),IF(ISNA(VLOOKUP(D113+3+2*Dienstprüfung_1Jahr,Gehaltstabelle_alt!$A$14:$A$24,1,FALSE)),MIN(D113+3+2*Dienstprüfung_1Jahr,MAX(Gehaltstabelle_alt!$H$5:$H$34)),D113))),IF(Dienstprüfung_1Jahr,IF(ISNA(VLOOKUP(D113+2,Gehaltstabelle_alt!$A$14:$A$24,1,FALSE)),MIN(D113+2,MAX(Gehaltstabelle_alt!$H$5:$H$34)),IF(ISNA(VLOOKUP(D113+3,Gehaltstabelle_alt!$A$14:$A$24,1,FALSE)),MIN(D113+3,MAX(Gehaltstabelle_alt!$H$5:$H$34)),IF(ISNA(VLOOKUP(D113+4,Gehaltstabelle_alt!$A$14:$A$24,1,FALSE)),MIN(D113+4,MAX(Gehaltstabelle_alt!$H$5:$H$34)),MAX(Gehaltstabelle_alt!$H$5:$H$34)))),D113))))</f>
        <v/>
      </c>
      <c r="E114" t="str">
        <f>IF(MONTH($E$6)=1,D114,IF(D115="",IF(A114="","",IF(D114=MAX(Gehaltstabelle_alt!$H$5:$H$34),Alt_Gehalt!D114,IF(MOD(B114+1,2)=0,IF(ISNA(VLOOKUP(D114+1+2*Dienstprüfung_1Jahr,Gehaltstabelle_alt!$A$14:$A$24,1,FALSE)),MIN(D114+1+2*Dienstprüfung_1Jahr,MAX(Gehaltstabelle_alt!$H$5:$H$34)),IF(ISNA(VLOOKUP(D114+2+2*Dienstprüfung_1Jahr,Gehaltstabelle_alt!$A$14:$A$24,1,FALSE)),MIN(D114+2+2*Dienstprüfung_1Jahr,MAX(Gehaltstabelle_alt!$H$5:$H$34)),IF(ISNA(VLOOKUP(D114+3+2*Dienstprüfung_1Jahr,Gehaltstabelle_alt!$A$14:$A$24,1,FALSE)),MIN(D114+3+2*Dienstprüfung_1Jahr,MAX(Gehaltstabelle_alt!$H$5:$H$34)),D114))),IF(Dienstprüfung_1Jahr,IF(ISNA(VLOOKUP(D114+2,Gehaltstabelle_alt!$A$14:$A$24,1,FALSE)),MIN(D114+2,MAX(Gehaltstabelle_alt!$H$5:$H$34)),IF(ISNA(VLOOKUP(D114+3,Gehaltstabelle_alt!$A$14:$A$24,1,FALSE)),MIN(D114+3,MAX(Gehaltstabelle_alt!$H$5:$H$34)),IF(ISNA(VLOOKUP(D114+4,Gehaltstabelle_alt!$A$14:$A$24,1,FALSE)),MIN(D114+4,MAX(Gehaltstabelle_alt!$H$5:$H$34)),MAX(Gehaltstabelle_alt!$H$5:$H$34)))),D114)))),D115))</f>
        <v/>
      </c>
      <c r="F114" t="str">
        <f>IF(D114="","",HLOOKUP(C114,Gehaltstabelle_alt!$I$3:$R$34,Alt_Gehalt!D114+2,FALSE))</f>
        <v/>
      </c>
      <c r="G114" t="str">
        <f>IF(E114="","",HLOOKUP(C114,Gehaltstabelle_alt!$I$3:$R$34,Alt_Gehalt!E114+2,FALSE))</f>
        <v/>
      </c>
      <c r="H114">
        <f>IF(F114="",0,IF(F114&lt;=Gehaltstabelle_alt!$B$2,Gehaltstabelle_alt!$E$2,IF(F114&lt;=Gehaltstabelle_alt!$B$3,Gehaltstabelle_alt!$E$3,IF(F114&lt;=Gehaltstabelle_alt!$B$4,Gehaltstabelle_alt!$E$4,IF(F114&lt;=Gehaltstabelle_alt!$B$5,Gehaltstabelle_alt!$E$5,IF(F114&lt;=Gehaltstabelle_alt!$B$6,Gehaltstabelle_alt!$E$6,Gehaltstabelle_alt!$E$7)))))+IF(F114="","",IF(AND(D114&gt;Gehaltstabelle_alt!$C$10,C114="a"),Gehaltstabelle_alt!$E$11,Gehaltstabelle_alt!$E$10))+Gehaltsrechner!$G$10)+IF(Dienstprüfung_akt,(HLOOKUP(C114,Gehaltstabelle_alt!$I$3:$R$34,Dienstprüfer_akt_Stufe+2,FALSE)-HLOOKUP(C114,Gehaltstabelle_alt!$I$3:$R$34,D114+2,FALSE))*Anteil_Dienstprüfung,0)</f>
        <v>0</v>
      </c>
      <c r="I114">
        <f>IF(G114="",0,IF(G114&lt;=Gehaltstabelle_alt!$B$2,Gehaltstabelle_alt!$E$2,IF(G114&lt;=Gehaltstabelle_alt!$B$3,Gehaltstabelle_alt!$E$3,IF(G114&lt;=Gehaltstabelle_alt!$B$4,Gehaltstabelle_alt!$E$4,IF(G114&lt;=Gehaltstabelle_alt!$B$5,Gehaltstabelle_alt!$E$5,IF(G114&lt;=Gehaltstabelle_alt!$B$6,Gehaltstabelle_alt!$E$6,Gehaltstabelle_alt!$E$7)))))+IF(G114="","",IF(AND(D114&gt;Gehaltstabelle_alt!$C$10,C114="a"),Gehaltstabelle_alt!$E$11,Gehaltstabelle_alt!$E$10))+Gehaltsrechner!$G$10)+IF(Dienstprüfung_akt,(HLOOKUP(C114,Gehaltstabelle_alt!$I$3:$R$34,Dienstprüfer_akt_Stufe+2,FALSE)-HLOOKUP(C114,Gehaltstabelle_alt!$I$3:$R$34,D114+2,FALSE))*Anteil_Dienstprüfung,0)</f>
        <v>0</v>
      </c>
      <c r="J114">
        <f>IF(H114="","",Gehaltsrechner!$G$9)</f>
        <v>137.29</v>
      </c>
      <c r="K114" s="19" t="str">
        <f t="shared" si="8"/>
        <v/>
      </c>
      <c r="M114" s="19"/>
    </row>
    <row r="115" spans="1:13" x14ac:dyDescent="0.25">
      <c r="A115" t="str">
        <f t="shared" si="6"/>
        <v/>
      </c>
      <c r="B115" t="str">
        <f t="shared" si="5"/>
        <v/>
      </c>
      <c r="C115" t="str">
        <f t="shared" si="7"/>
        <v/>
      </c>
      <c r="D115" t="str">
        <f>IF(A115="","",IF(D114=MAX(Gehaltstabelle_alt!$H$5:$H$34),Alt_Gehalt!D114,IF(MOD(B115,2)=0,IF(ISNA(VLOOKUP(D114+1+2*Dienstprüfung_1Jahr,Gehaltstabelle_alt!$A$14:$A$24,1,FALSE)),MIN(D114+1+2*Dienstprüfung_1Jahr,MAX(Gehaltstabelle_alt!$H$5:$H$34)),IF(ISNA(VLOOKUP(D114+2+2*Dienstprüfung_1Jahr,Gehaltstabelle_alt!$A$14:$A$24,1,FALSE)),MIN(D114+2+2*Dienstprüfung_1Jahr,MAX(Gehaltstabelle_alt!$H$5:$H$34)),IF(ISNA(VLOOKUP(D114+3+2*Dienstprüfung_1Jahr,Gehaltstabelle_alt!$A$14:$A$24,1,FALSE)),MIN(D114+3+2*Dienstprüfung_1Jahr,MAX(Gehaltstabelle_alt!$H$5:$H$34)),D114))),IF(Dienstprüfung_1Jahr,IF(ISNA(VLOOKUP(D114+2,Gehaltstabelle_alt!$A$14:$A$24,1,FALSE)),MIN(D114+2,MAX(Gehaltstabelle_alt!$H$5:$H$34)),IF(ISNA(VLOOKUP(D114+3,Gehaltstabelle_alt!$A$14:$A$24,1,FALSE)),MIN(D114+3,MAX(Gehaltstabelle_alt!$H$5:$H$34)),IF(ISNA(VLOOKUP(D114+4,Gehaltstabelle_alt!$A$14:$A$24,1,FALSE)),MIN(D114+4,MAX(Gehaltstabelle_alt!$H$5:$H$34)),MAX(Gehaltstabelle_alt!$H$5:$H$34)))),D114))))</f>
        <v/>
      </c>
      <c r="E115" t="str">
        <f>IF(MONTH($E$6)=1,D115,IF(D116="",IF(A115="","",IF(D115=MAX(Gehaltstabelle_alt!$H$5:$H$34),Alt_Gehalt!D115,IF(MOD(B115+1,2)=0,IF(ISNA(VLOOKUP(D115+1+2*Dienstprüfung_1Jahr,Gehaltstabelle_alt!$A$14:$A$24,1,FALSE)),MIN(D115+1+2*Dienstprüfung_1Jahr,MAX(Gehaltstabelle_alt!$H$5:$H$34)),IF(ISNA(VLOOKUP(D115+2+2*Dienstprüfung_1Jahr,Gehaltstabelle_alt!$A$14:$A$24,1,FALSE)),MIN(D115+2+2*Dienstprüfung_1Jahr,MAX(Gehaltstabelle_alt!$H$5:$H$34)),IF(ISNA(VLOOKUP(D115+3+2*Dienstprüfung_1Jahr,Gehaltstabelle_alt!$A$14:$A$24,1,FALSE)),MIN(D115+3+2*Dienstprüfung_1Jahr,MAX(Gehaltstabelle_alt!$H$5:$H$34)),D115))),IF(Dienstprüfung_1Jahr,IF(ISNA(VLOOKUP(D115+2,Gehaltstabelle_alt!$A$14:$A$24,1,FALSE)),MIN(D115+2,MAX(Gehaltstabelle_alt!$H$5:$H$34)),IF(ISNA(VLOOKUP(D115+3,Gehaltstabelle_alt!$A$14:$A$24,1,FALSE)),MIN(D115+3,MAX(Gehaltstabelle_alt!$H$5:$H$34)),IF(ISNA(VLOOKUP(D115+4,Gehaltstabelle_alt!$A$14:$A$24,1,FALSE)),MIN(D115+4,MAX(Gehaltstabelle_alt!$H$5:$H$34)),MAX(Gehaltstabelle_alt!$H$5:$H$34)))),D115)))),D116))</f>
        <v/>
      </c>
      <c r="F115" t="str">
        <f>IF(D115="","",HLOOKUP(C115,Gehaltstabelle_alt!$I$3:$R$34,Alt_Gehalt!D115+2,FALSE))</f>
        <v/>
      </c>
      <c r="G115" t="str">
        <f>IF(E115="","",HLOOKUP(C115,Gehaltstabelle_alt!$I$3:$R$34,Alt_Gehalt!E115+2,FALSE))</f>
        <v/>
      </c>
      <c r="H115">
        <f>IF(F115="",0,IF(F115&lt;=Gehaltstabelle_alt!$B$2,Gehaltstabelle_alt!$E$2,IF(F115&lt;=Gehaltstabelle_alt!$B$3,Gehaltstabelle_alt!$E$3,IF(F115&lt;=Gehaltstabelle_alt!$B$4,Gehaltstabelle_alt!$E$4,IF(F115&lt;=Gehaltstabelle_alt!$B$5,Gehaltstabelle_alt!$E$5,IF(F115&lt;=Gehaltstabelle_alt!$B$6,Gehaltstabelle_alt!$E$6,Gehaltstabelle_alt!$E$7)))))+IF(F115="","",IF(AND(D115&gt;Gehaltstabelle_alt!$C$10,C115="a"),Gehaltstabelle_alt!$E$11,Gehaltstabelle_alt!$E$10))+Gehaltsrechner!$G$10)+IF(Dienstprüfung_akt,(HLOOKUP(C115,Gehaltstabelle_alt!$I$3:$R$34,Dienstprüfer_akt_Stufe+2,FALSE)-HLOOKUP(C115,Gehaltstabelle_alt!$I$3:$R$34,D115+2,FALSE))*Anteil_Dienstprüfung,0)</f>
        <v>0</v>
      </c>
      <c r="I115">
        <f>IF(G115="",0,IF(G115&lt;=Gehaltstabelle_alt!$B$2,Gehaltstabelle_alt!$E$2,IF(G115&lt;=Gehaltstabelle_alt!$B$3,Gehaltstabelle_alt!$E$3,IF(G115&lt;=Gehaltstabelle_alt!$B$4,Gehaltstabelle_alt!$E$4,IF(G115&lt;=Gehaltstabelle_alt!$B$5,Gehaltstabelle_alt!$E$5,IF(G115&lt;=Gehaltstabelle_alt!$B$6,Gehaltstabelle_alt!$E$6,Gehaltstabelle_alt!$E$7)))))+IF(G115="","",IF(AND(D115&gt;Gehaltstabelle_alt!$C$10,C115="a"),Gehaltstabelle_alt!$E$11,Gehaltstabelle_alt!$E$10))+Gehaltsrechner!$G$10)+IF(Dienstprüfung_akt,(HLOOKUP(C115,Gehaltstabelle_alt!$I$3:$R$34,Dienstprüfer_akt_Stufe+2,FALSE)-HLOOKUP(C115,Gehaltstabelle_alt!$I$3:$R$34,D115+2,FALSE))*Anteil_Dienstprüfung,0)</f>
        <v>0</v>
      </c>
      <c r="J115">
        <f>IF(H115="","",Gehaltsrechner!$G$9)</f>
        <v>137.29</v>
      </c>
      <c r="K115" s="19" t="str">
        <f t="shared" si="8"/>
        <v/>
      </c>
      <c r="M115" s="19"/>
    </row>
    <row r="116" spans="1:13" x14ac:dyDescent="0.25">
      <c r="A116" t="str">
        <f t="shared" si="6"/>
        <v/>
      </c>
      <c r="B116" t="str">
        <f t="shared" si="5"/>
        <v/>
      </c>
      <c r="C116" t="str">
        <f t="shared" si="7"/>
        <v/>
      </c>
      <c r="D116" t="str">
        <f>IF(A116="","",IF(D115=MAX(Gehaltstabelle_alt!$H$5:$H$34),Alt_Gehalt!D115,IF(MOD(B116,2)=0,IF(ISNA(VLOOKUP(D115+1+2*Dienstprüfung_1Jahr,Gehaltstabelle_alt!$A$14:$A$24,1,FALSE)),MIN(D115+1+2*Dienstprüfung_1Jahr,MAX(Gehaltstabelle_alt!$H$5:$H$34)),IF(ISNA(VLOOKUP(D115+2+2*Dienstprüfung_1Jahr,Gehaltstabelle_alt!$A$14:$A$24,1,FALSE)),MIN(D115+2+2*Dienstprüfung_1Jahr,MAX(Gehaltstabelle_alt!$H$5:$H$34)),IF(ISNA(VLOOKUP(D115+3+2*Dienstprüfung_1Jahr,Gehaltstabelle_alt!$A$14:$A$24,1,FALSE)),MIN(D115+3+2*Dienstprüfung_1Jahr,MAX(Gehaltstabelle_alt!$H$5:$H$34)),D115))),IF(Dienstprüfung_1Jahr,IF(ISNA(VLOOKUP(D115+2,Gehaltstabelle_alt!$A$14:$A$24,1,FALSE)),MIN(D115+2,MAX(Gehaltstabelle_alt!$H$5:$H$34)),IF(ISNA(VLOOKUP(D115+3,Gehaltstabelle_alt!$A$14:$A$24,1,FALSE)),MIN(D115+3,MAX(Gehaltstabelle_alt!$H$5:$H$34)),IF(ISNA(VLOOKUP(D115+4,Gehaltstabelle_alt!$A$14:$A$24,1,FALSE)),MIN(D115+4,MAX(Gehaltstabelle_alt!$H$5:$H$34)),MAX(Gehaltstabelle_alt!$H$5:$H$34)))),D115))))</f>
        <v/>
      </c>
      <c r="E116" t="str">
        <f>IF(MONTH($E$6)=1,D116,IF(D117="",IF(A116="","",IF(D116=MAX(Gehaltstabelle_alt!$H$5:$H$34),Alt_Gehalt!D116,IF(MOD(B116+1,2)=0,IF(ISNA(VLOOKUP(D116+1+2*Dienstprüfung_1Jahr,Gehaltstabelle_alt!$A$14:$A$24,1,FALSE)),MIN(D116+1+2*Dienstprüfung_1Jahr,MAX(Gehaltstabelle_alt!$H$5:$H$34)),IF(ISNA(VLOOKUP(D116+2+2*Dienstprüfung_1Jahr,Gehaltstabelle_alt!$A$14:$A$24,1,FALSE)),MIN(D116+2+2*Dienstprüfung_1Jahr,MAX(Gehaltstabelle_alt!$H$5:$H$34)),IF(ISNA(VLOOKUP(D116+3+2*Dienstprüfung_1Jahr,Gehaltstabelle_alt!$A$14:$A$24,1,FALSE)),MIN(D116+3+2*Dienstprüfung_1Jahr,MAX(Gehaltstabelle_alt!$H$5:$H$34)),D116))),IF(Dienstprüfung_1Jahr,IF(ISNA(VLOOKUP(D116+2,Gehaltstabelle_alt!$A$14:$A$24,1,FALSE)),MIN(D116+2,MAX(Gehaltstabelle_alt!$H$5:$H$34)),IF(ISNA(VLOOKUP(D116+3,Gehaltstabelle_alt!$A$14:$A$24,1,FALSE)),MIN(D116+3,MAX(Gehaltstabelle_alt!$H$5:$H$34)),IF(ISNA(VLOOKUP(D116+4,Gehaltstabelle_alt!$A$14:$A$24,1,FALSE)),MIN(D116+4,MAX(Gehaltstabelle_alt!$H$5:$H$34)),MAX(Gehaltstabelle_alt!$H$5:$H$34)))),D116)))),D117))</f>
        <v/>
      </c>
      <c r="F116" t="str">
        <f>IF(D116="","",HLOOKUP(C116,Gehaltstabelle_alt!$I$3:$R$34,Alt_Gehalt!D116+2,FALSE))</f>
        <v/>
      </c>
      <c r="G116" t="str">
        <f>IF(E116="","",HLOOKUP(C116,Gehaltstabelle_alt!$I$3:$R$34,Alt_Gehalt!E116+2,FALSE))</f>
        <v/>
      </c>
      <c r="H116">
        <f>IF(F116="",0,IF(F116&lt;=Gehaltstabelle_alt!$B$2,Gehaltstabelle_alt!$E$2,IF(F116&lt;=Gehaltstabelle_alt!$B$3,Gehaltstabelle_alt!$E$3,IF(F116&lt;=Gehaltstabelle_alt!$B$4,Gehaltstabelle_alt!$E$4,IF(F116&lt;=Gehaltstabelle_alt!$B$5,Gehaltstabelle_alt!$E$5,IF(F116&lt;=Gehaltstabelle_alt!$B$6,Gehaltstabelle_alt!$E$6,Gehaltstabelle_alt!$E$7)))))+IF(F116="","",IF(AND(D116&gt;Gehaltstabelle_alt!$C$10,C116="a"),Gehaltstabelle_alt!$E$11,Gehaltstabelle_alt!$E$10))+Gehaltsrechner!$G$10)+IF(Dienstprüfung_akt,(HLOOKUP(C116,Gehaltstabelle_alt!$I$3:$R$34,Dienstprüfer_akt_Stufe+2,FALSE)-HLOOKUP(C116,Gehaltstabelle_alt!$I$3:$R$34,D116+2,FALSE))*Anteil_Dienstprüfung,0)</f>
        <v>0</v>
      </c>
      <c r="I116">
        <f>IF(G116="",0,IF(G116&lt;=Gehaltstabelle_alt!$B$2,Gehaltstabelle_alt!$E$2,IF(G116&lt;=Gehaltstabelle_alt!$B$3,Gehaltstabelle_alt!$E$3,IF(G116&lt;=Gehaltstabelle_alt!$B$4,Gehaltstabelle_alt!$E$4,IF(G116&lt;=Gehaltstabelle_alt!$B$5,Gehaltstabelle_alt!$E$5,IF(G116&lt;=Gehaltstabelle_alt!$B$6,Gehaltstabelle_alt!$E$6,Gehaltstabelle_alt!$E$7)))))+IF(G116="","",IF(AND(D116&gt;Gehaltstabelle_alt!$C$10,C116="a"),Gehaltstabelle_alt!$E$11,Gehaltstabelle_alt!$E$10))+Gehaltsrechner!$G$10)+IF(Dienstprüfung_akt,(HLOOKUP(C116,Gehaltstabelle_alt!$I$3:$R$34,Dienstprüfer_akt_Stufe+2,FALSE)-HLOOKUP(C116,Gehaltstabelle_alt!$I$3:$R$34,D116+2,FALSE))*Anteil_Dienstprüfung,0)</f>
        <v>0</v>
      </c>
      <c r="J116">
        <f>IF(H116="","",Gehaltsrechner!$G$9)</f>
        <v>137.29</v>
      </c>
      <c r="K116" s="19" t="str">
        <f t="shared" si="8"/>
        <v/>
      </c>
      <c r="M116" s="19"/>
    </row>
    <row r="117" spans="1:13" x14ac:dyDescent="0.25">
      <c r="A117" t="str">
        <f t="shared" si="6"/>
        <v/>
      </c>
      <c r="B117" t="str">
        <f t="shared" si="5"/>
        <v/>
      </c>
      <c r="C117" t="str">
        <f t="shared" si="7"/>
        <v/>
      </c>
      <c r="D117" t="str">
        <f>IF(A117="","",IF(D116=MAX(Gehaltstabelle_alt!$H$5:$H$34),Alt_Gehalt!D116,IF(MOD(B117,2)=0,IF(ISNA(VLOOKUP(D116+1+2*Dienstprüfung_1Jahr,Gehaltstabelle_alt!$A$14:$A$24,1,FALSE)),MIN(D116+1+2*Dienstprüfung_1Jahr,MAX(Gehaltstabelle_alt!$H$5:$H$34)),IF(ISNA(VLOOKUP(D116+2+2*Dienstprüfung_1Jahr,Gehaltstabelle_alt!$A$14:$A$24,1,FALSE)),MIN(D116+2+2*Dienstprüfung_1Jahr,MAX(Gehaltstabelle_alt!$H$5:$H$34)),IF(ISNA(VLOOKUP(D116+3+2*Dienstprüfung_1Jahr,Gehaltstabelle_alt!$A$14:$A$24,1,FALSE)),MIN(D116+3+2*Dienstprüfung_1Jahr,MAX(Gehaltstabelle_alt!$H$5:$H$34)),D116))),IF(Dienstprüfung_1Jahr,IF(ISNA(VLOOKUP(D116+2,Gehaltstabelle_alt!$A$14:$A$24,1,FALSE)),MIN(D116+2,MAX(Gehaltstabelle_alt!$H$5:$H$34)),IF(ISNA(VLOOKUP(D116+3,Gehaltstabelle_alt!$A$14:$A$24,1,FALSE)),MIN(D116+3,MAX(Gehaltstabelle_alt!$H$5:$H$34)),IF(ISNA(VLOOKUP(D116+4,Gehaltstabelle_alt!$A$14:$A$24,1,FALSE)),MIN(D116+4,MAX(Gehaltstabelle_alt!$H$5:$H$34)),MAX(Gehaltstabelle_alt!$H$5:$H$34)))),D116))))</f>
        <v/>
      </c>
      <c r="E117" t="str">
        <f>IF(MONTH($E$6)=1,D117,IF(D118="",IF(A117="","",IF(D117=MAX(Gehaltstabelle_alt!$H$5:$H$34),Alt_Gehalt!D117,IF(MOD(B117+1,2)=0,IF(ISNA(VLOOKUP(D117+1+2*Dienstprüfung_1Jahr,Gehaltstabelle_alt!$A$14:$A$24,1,FALSE)),MIN(D117+1+2*Dienstprüfung_1Jahr,MAX(Gehaltstabelle_alt!$H$5:$H$34)),IF(ISNA(VLOOKUP(D117+2+2*Dienstprüfung_1Jahr,Gehaltstabelle_alt!$A$14:$A$24,1,FALSE)),MIN(D117+2+2*Dienstprüfung_1Jahr,MAX(Gehaltstabelle_alt!$H$5:$H$34)),IF(ISNA(VLOOKUP(D117+3+2*Dienstprüfung_1Jahr,Gehaltstabelle_alt!$A$14:$A$24,1,FALSE)),MIN(D117+3+2*Dienstprüfung_1Jahr,MAX(Gehaltstabelle_alt!$H$5:$H$34)),D117))),IF(Dienstprüfung_1Jahr,IF(ISNA(VLOOKUP(D117+2,Gehaltstabelle_alt!$A$14:$A$24,1,FALSE)),MIN(D117+2,MAX(Gehaltstabelle_alt!$H$5:$H$34)),IF(ISNA(VLOOKUP(D117+3,Gehaltstabelle_alt!$A$14:$A$24,1,FALSE)),MIN(D117+3,MAX(Gehaltstabelle_alt!$H$5:$H$34)),IF(ISNA(VLOOKUP(D117+4,Gehaltstabelle_alt!$A$14:$A$24,1,FALSE)),MIN(D117+4,MAX(Gehaltstabelle_alt!$H$5:$H$34)),MAX(Gehaltstabelle_alt!$H$5:$H$34)))),D117)))),D118))</f>
        <v/>
      </c>
      <c r="F117" t="str">
        <f>IF(D117="","",HLOOKUP(C117,Gehaltstabelle_alt!$I$3:$R$34,Alt_Gehalt!D117+2,FALSE))</f>
        <v/>
      </c>
      <c r="G117" t="str">
        <f>IF(E117="","",HLOOKUP(C117,Gehaltstabelle_alt!$I$3:$R$34,Alt_Gehalt!E117+2,FALSE))</f>
        <v/>
      </c>
      <c r="H117">
        <f>IF(F117="",0,IF(F117&lt;=Gehaltstabelle_alt!$B$2,Gehaltstabelle_alt!$E$2,IF(F117&lt;=Gehaltstabelle_alt!$B$3,Gehaltstabelle_alt!$E$3,IF(F117&lt;=Gehaltstabelle_alt!$B$4,Gehaltstabelle_alt!$E$4,IF(F117&lt;=Gehaltstabelle_alt!$B$5,Gehaltstabelle_alt!$E$5,IF(F117&lt;=Gehaltstabelle_alt!$B$6,Gehaltstabelle_alt!$E$6,Gehaltstabelle_alt!$E$7)))))+IF(F117="","",IF(AND(D117&gt;Gehaltstabelle_alt!$C$10,C117="a"),Gehaltstabelle_alt!$E$11,Gehaltstabelle_alt!$E$10))+Gehaltsrechner!$G$10)+IF(Dienstprüfung_akt,(HLOOKUP(C117,Gehaltstabelle_alt!$I$3:$R$34,Dienstprüfer_akt_Stufe+2,FALSE)-HLOOKUP(C117,Gehaltstabelle_alt!$I$3:$R$34,D117+2,FALSE))*Anteil_Dienstprüfung,0)</f>
        <v>0</v>
      </c>
      <c r="I117">
        <f>IF(G117="",0,IF(G117&lt;=Gehaltstabelle_alt!$B$2,Gehaltstabelle_alt!$E$2,IF(G117&lt;=Gehaltstabelle_alt!$B$3,Gehaltstabelle_alt!$E$3,IF(G117&lt;=Gehaltstabelle_alt!$B$4,Gehaltstabelle_alt!$E$4,IF(G117&lt;=Gehaltstabelle_alt!$B$5,Gehaltstabelle_alt!$E$5,IF(G117&lt;=Gehaltstabelle_alt!$B$6,Gehaltstabelle_alt!$E$6,Gehaltstabelle_alt!$E$7)))))+IF(G117="","",IF(AND(D117&gt;Gehaltstabelle_alt!$C$10,C117="a"),Gehaltstabelle_alt!$E$11,Gehaltstabelle_alt!$E$10))+Gehaltsrechner!$G$10)+IF(Dienstprüfung_akt,(HLOOKUP(C117,Gehaltstabelle_alt!$I$3:$R$34,Dienstprüfer_akt_Stufe+2,FALSE)-HLOOKUP(C117,Gehaltstabelle_alt!$I$3:$R$34,D117+2,FALSE))*Anteil_Dienstprüfung,0)</f>
        <v>0</v>
      </c>
      <c r="J117">
        <f>IF(H117="","",Gehaltsrechner!$G$9)</f>
        <v>137.29</v>
      </c>
      <c r="K117" s="19" t="str">
        <f t="shared" si="8"/>
        <v/>
      </c>
      <c r="M117" s="19"/>
    </row>
    <row r="118" spans="1:13" x14ac:dyDescent="0.25">
      <c r="A118" t="str">
        <f t="shared" si="6"/>
        <v/>
      </c>
      <c r="B118" t="str">
        <f t="shared" si="5"/>
        <v/>
      </c>
      <c r="C118" t="str">
        <f t="shared" si="7"/>
        <v/>
      </c>
      <c r="D118" t="str">
        <f>IF(A118="","",IF(D117=MAX(Gehaltstabelle_alt!$H$5:$H$34),Alt_Gehalt!D117,IF(MOD(B118,2)=0,IF(ISNA(VLOOKUP(D117+1+2*Dienstprüfung_1Jahr,Gehaltstabelle_alt!$A$14:$A$24,1,FALSE)),MIN(D117+1+2*Dienstprüfung_1Jahr,MAX(Gehaltstabelle_alt!$H$5:$H$34)),IF(ISNA(VLOOKUP(D117+2+2*Dienstprüfung_1Jahr,Gehaltstabelle_alt!$A$14:$A$24,1,FALSE)),MIN(D117+2+2*Dienstprüfung_1Jahr,MAX(Gehaltstabelle_alt!$H$5:$H$34)),IF(ISNA(VLOOKUP(D117+3+2*Dienstprüfung_1Jahr,Gehaltstabelle_alt!$A$14:$A$24,1,FALSE)),MIN(D117+3+2*Dienstprüfung_1Jahr,MAX(Gehaltstabelle_alt!$H$5:$H$34)),D117))),IF(Dienstprüfung_1Jahr,IF(ISNA(VLOOKUP(D117+2,Gehaltstabelle_alt!$A$14:$A$24,1,FALSE)),MIN(D117+2,MAX(Gehaltstabelle_alt!$H$5:$H$34)),IF(ISNA(VLOOKUP(D117+3,Gehaltstabelle_alt!$A$14:$A$24,1,FALSE)),MIN(D117+3,MAX(Gehaltstabelle_alt!$H$5:$H$34)),IF(ISNA(VLOOKUP(D117+4,Gehaltstabelle_alt!$A$14:$A$24,1,FALSE)),MIN(D117+4,MAX(Gehaltstabelle_alt!$H$5:$H$34)),MAX(Gehaltstabelle_alt!$H$5:$H$34)))),D117))))</f>
        <v/>
      </c>
      <c r="E118" t="str">
        <f>IF(MONTH($E$6)=1,D118,IF(D119="",IF(A118="","",IF(D118=MAX(Gehaltstabelle_alt!$H$5:$H$34),Alt_Gehalt!D118,IF(MOD(B118+1,2)=0,IF(ISNA(VLOOKUP(D118+1+2*Dienstprüfung_1Jahr,Gehaltstabelle_alt!$A$14:$A$24,1,FALSE)),MIN(D118+1+2*Dienstprüfung_1Jahr,MAX(Gehaltstabelle_alt!$H$5:$H$34)),IF(ISNA(VLOOKUP(D118+2+2*Dienstprüfung_1Jahr,Gehaltstabelle_alt!$A$14:$A$24,1,FALSE)),MIN(D118+2+2*Dienstprüfung_1Jahr,MAX(Gehaltstabelle_alt!$H$5:$H$34)),IF(ISNA(VLOOKUP(D118+3+2*Dienstprüfung_1Jahr,Gehaltstabelle_alt!$A$14:$A$24,1,FALSE)),MIN(D118+3+2*Dienstprüfung_1Jahr,MAX(Gehaltstabelle_alt!$H$5:$H$34)),D118))),IF(Dienstprüfung_1Jahr,IF(ISNA(VLOOKUP(D118+2,Gehaltstabelle_alt!$A$14:$A$24,1,FALSE)),MIN(D118+2,MAX(Gehaltstabelle_alt!$H$5:$H$34)),IF(ISNA(VLOOKUP(D118+3,Gehaltstabelle_alt!$A$14:$A$24,1,FALSE)),MIN(D118+3,MAX(Gehaltstabelle_alt!$H$5:$H$34)),IF(ISNA(VLOOKUP(D118+4,Gehaltstabelle_alt!$A$14:$A$24,1,FALSE)),MIN(D118+4,MAX(Gehaltstabelle_alt!$H$5:$H$34)),MAX(Gehaltstabelle_alt!$H$5:$H$34)))),D118)))),D119))</f>
        <v/>
      </c>
      <c r="F118" t="str">
        <f>IF(D118="","",HLOOKUP(C118,Gehaltstabelle_alt!$I$3:$R$34,Alt_Gehalt!D118+2,FALSE))</f>
        <v/>
      </c>
      <c r="G118" t="str">
        <f>IF(E118="","",HLOOKUP(C118,Gehaltstabelle_alt!$I$3:$R$34,Alt_Gehalt!E118+2,FALSE))</f>
        <v/>
      </c>
      <c r="H118">
        <f>IF(F118="",0,IF(F118&lt;=Gehaltstabelle_alt!$B$2,Gehaltstabelle_alt!$E$2,IF(F118&lt;=Gehaltstabelle_alt!$B$3,Gehaltstabelle_alt!$E$3,IF(F118&lt;=Gehaltstabelle_alt!$B$4,Gehaltstabelle_alt!$E$4,IF(F118&lt;=Gehaltstabelle_alt!$B$5,Gehaltstabelle_alt!$E$5,IF(F118&lt;=Gehaltstabelle_alt!$B$6,Gehaltstabelle_alt!$E$6,Gehaltstabelle_alt!$E$7)))))+IF(F118="","",IF(AND(D118&gt;Gehaltstabelle_alt!$C$10,C118="a"),Gehaltstabelle_alt!$E$11,Gehaltstabelle_alt!$E$10))+Gehaltsrechner!$G$10)+IF(Dienstprüfung_akt,(HLOOKUP(C118,Gehaltstabelle_alt!$I$3:$R$34,Dienstprüfer_akt_Stufe+2,FALSE)-HLOOKUP(C118,Gehaltstabelle_alt!$I$3:$R$34,D118+2,FALSE))*Anteil_Dienstprüfung,0)</f>
        <v>0</v>
      </c>
      <c r="I118">
        <f>IF(G118="",0,IF(G118&lt;=Gehaltstabelle_alt!$B$2,Gehaltstabelle_alt!$E$2,IF(G118&lt;=Gehaltstabelle_alt!$B$3,Gehaltstabelle_alt!$E$3,IF(G118&lt;=Gehaltstabelle_alt!$B$4,Gehaltstabelle_alt!$E$4,IF(G118&lt;=Gehaltstabelle_alt!$B$5,Gehaltstabelle_alt!$E$5,IF(G118&lt;=Gehaltstabelle_alt!$B$6,Gehaltstabelle_alt!$E$6,Gehaltstabelle_alt!$E$7)))))+IF(G118="","",IF(AND(D118&gt;Gehaltstabelle_alt!$C$10,C118="a"),Gehaltstabelle_alt!$E$11,Gehaltstabelle_alt!$E$10))+Gehaltsrechner!$G$10)+IF(Dienstprüfung_akt,(HLOOKUP(C118,Gehaltstabelle_alt!$I$3:$R$34,Dienstprüfer_akt_Stufe+2,FALSE)-HLOOKUP(C118,Gehaltstabelle_alt!$I$3:$R$34,D118+2,FALSE))*Anteil_Dienstprüfung,0)</f>
        <v>0</v>
      </c>
      <c r="J118">
        <f>IF(H118="","",Gehaltsrechner!$G$9)</f>
        <v>137.29</v>
      </c>
      <c r="K118" s="19" t="str">
        <f t="shared" si="8"/>
        <v/>
      </c>
      <c r="M118" s="19"/>
    </row>
    <row r="119" spans="1:13" x14ac:dyDescent="0.25">
      <c r="A119" t="str">
        <f t="shared" si="6"/>
        <v/>
      </c>
      <c r="B119" t="str">
        <f t="shared" si="5"/>
        <v/>
      </c>
      <c r="C119" t="str">
        <f t="shared" si="7"/>
        <v/>
      </c>
      <c r="D119" t="str">
        <f>IF(A119="","",IF(D118=MAX(Gehaltstabelle_alt!$H$5:$H$34),Alt_Gehalt!D118,IF(MOD(B119,2)=0,IF(ISNA(VLOOKUP(D118+1+2*Dienstprüfung_1Jahr,Gehaltstabelle_alt!$A$14:$A$24,1,FALSE)),MIN(D118+1+2*Dienstprüfung_1Jahr,MAX(Gehaltstabelle_alt!$H$5:$H$34)),IF(ISNA(VLOOKUP(D118+2+2*Dienstprüfung_1Jahr,Gehaltstabelle_alt!$A$14:$A$24,1,FALSE)),MIN(D118+2+2*Dienstprüfung_1Jahr,MAX(Gehaltstabelle_alt!$H$5:$H$34)),IF(ISNA(VLOOKUP(D118+3+2*Dienstprüfung_1Jahr,Gehaltstabelle_alt!$A$14:$A$24,1,FALSE)),MIN(D118+3+2*Dienstprüfung_1Jahr,MAX(Gehaltstabelle_alt!$H$5:$H$34)),D118))),IF(Dienstprüfung_1Jahr,IF(ISNA(VLOOKUP(D118+2,Gehaltstabelle_alt!$A$14:$A$24,1,FALSE)),MIN(D118+2,MAX(Gehaltstabelle_alt!$H$5:$H$34)),IF(ISNA(VLOOKUP(D118+3,Gehaltstabelle_alt!$A$14:$A$24,1,FALSE)),MIN(D118+3,MAX(Gehaltstabelle_alt!$H$5:$H$34)),IF(ISNA(VLOOKUP(D118+4,Gehaltstabelle_alt!$A$14:$A$24,1,FALSE)),MIN(D118+4,MAX(Gehaltstabelle_alt!$H$5:$H$34)),MAX(Gehaltstabelle_alt!$H$5:$H$34)))),D118))))</f>
        <v/>
      </c>
      <c r="E119" t="str">
        <f>IF(MONTH($E$6)=1,D119,IF(D120="",IF(A119="","",IF(D119=MAX(Gehaltstabelle_alt!$H$5:$H$34),Alt_Gehalt!D119,IF(MOD(B119+1,2)=0,IF(ISNA(VLOOKUP(D119+1+2*Dienstprüfung_1Jahr,Gehaltstabelle_alt!$A$14:$A$24,1,FALSE)),MIN(D119+1+2*Dienstprüfung_1Jahr,MAX(Gehaltstabelle_alt!$H$5:$H$34)),IF(ISNA(VLOOKUP(D119+2+2*Dienstprüfung_1Jahr,Gehaltstabelle_alt!$A$14:$A$24,1,FALSE)),MIN(D119+2+2*Dienstprüfung_1Jahr,MAX(Gehaltstabelle_alt!$H$5:$H$34)),IF(ISNA(VLOOKUP(D119+3+2*Dienstprüfung_1Jahr,Gehaltstabelle_alt!$A$14:$A$24,1,FALSE)),MIN(D119+3+2*Dienstprüfung_1Jahr,MAX(Gehaltstabelle_alt!$H$5:$H$34)),D119))),IF(Dienstprüfung_1Jahr,IF(ISNA(VLOOKUP(D119+2,Gehaltstabelle_alt!$A$14:$A$24,1,FALSE)),MIN(D119+2,MAX(Gehaltstabelle_alt!$H$5:$H$34)),IF(ISNA(VLOOKUP(D119+3,Gehaltstabelle_alt!$A$14:$A$24,1,FALSE)),MIN(D119+3,MAX(Gehaltstabelle_alt!$H$5:$H$34)),IF(ISNA(VLOOKUP(D119+4,Gehaltstabelle_alt!$A$14:$A$24,1,FALSE)),MIN(D119+4,MAX(Gehaltstabelle_alt!$H$5:$H$34)),MAX(Gehaltstabelle_alt!$H$5:$H$34)))),D119)))),D120))</f>
        <v/>
      </c>
      <c r="F119" t="str">
        <f>IF(D119="","",HLOOKUP(C119,Gehaltstabelle_alt!$I$3:$R$34,Alt_Gehalt!D119+2,FALSE))</f>
        <v/>
      </c>
      <c r="G119" t="str">
        <f>IF(E119="","",HLOOKUP(C119,Gehaltstabelle_alt!$I$3:$R$34,Alt_Gehalt!E119+2,FALSE))</f>
        <v/>
      </c>
      <c r="H119">
        <f>IF(F119="",0,IF(F119&lt;=Gehaltstabelle_alt!$B$2,Gehaltstabelle_alt!$E$2,IF(F119&lt;=Gehaltstabelle_alt!$B$3,Gehaltstabelle_alt!$E$3,IF(F119&lt;=Gehaltstabelle_alt!$B$4,Gehaltstabelle_alt!$E$4,IF(F119&lt;=Gehaltstabelle_alt!$B$5,Gehaltstabelle_alt!$E$5,IF(F119&lt;=Gehaltstabelle_alt!$B$6,Gehaltstabelle_alt!$E$6,Gehaltstabelle_alt!$E$7)))))+IF(F119="","",IF(AND(D119&gt;Gehaltstabelle_alt!$C$10,C119="a"),Gehaltstabelle_alt!$E$11,Gehaltstabelle_alt!$E$10))+Gehaltsrechner!$G$10)+IF(Dienstprüfung_akt,(HLOOKUP(C119,Gehaltstabelle_alt!$I$3:$R$34,Dienstprüfer_akt_Stufe+2,FALSE)-HLOOKUP(C119,Gehaltstabelle_alt!$I$3:$R$34,D119+2,FALSE))*Anteil_Dienstprüfung,0)</f>
        <v>0</v>
      </c>
      <c r="I119">
        <f>IF(G119="",0,IF(G119&lt;=Gehaltstabelle_alt!$B$2,Gehaltstabelle_alt!$E$2,IF(G119&lt;=Gehaltstabelle_alt!$B$3,Gehaltstabelle_alt!$E$3,IF(G119&lt;=Gehaltstabelle_alt!$B$4,Gehaltstabelle_alt!$E$4,IF(G119&lt;=Gehaltstabelle_alt!$B$5,Gehaltstabelle_alt!$E$5,IF(G119&lt;=Gehaltstabelle_alt!$B$6,Gehaltstabelle_alt!$E$6,Gehaltstabelle_alt!$E$7)))))+IF(G119="","",IF(AND(D119&gt;Gehaltstabelle_alt!$C$10,C119="a"),Gehaltstabelle_alt!$E$11,Gehaltstabelle_alt!$E$10))+Gehaltsrechner!$G$10)+IF(Dienstprüfung_akt,(HLOOKUP(C119,Gehaltstabelle_alt!$I$3:$R$34,Dienstprüfer_akt_Stufe+2,FALSE)-HLOOKUP(C119,Gehaltstabelle_alt!$I$3:$R$34,D119+2,FALSE))*Anteil_Dienstprüfung,0)</f>
        <v>0</v>
      </c>
      <c r="J119">
        <f>IF(H119="","",Gehaltsrechner!$G$9)</f>
        <v>137.29</v>
      </c>
      <c r="K119" s="19" t="str">
        <f t="shared" si="8"/>
        <v/>
      </c>
      <c r="M119" s="19"/>
    </row>
    <row r="120" spans="1:13" x14ac:dyDescent="0.25">
      <c r="A120" t="str">
        <f t="shared" si="6"/>
        <v/>
      </c>
      <c r="B120" t="str">
        <f t="shared" si="5"/>
        <v/>
      </c>
      <c r="C120" t="str">
        <f t="shared" si="7"/>
        <v/>
      </c>
      <c r="D120" t="str">
        <f>IF(A120="","",IF(D119=MAX(Gehaltstabelle_alt!$H$5:$H$34),Alt_Gehalt!D119,IF(MOD(B120,2)=0,IF(ISNA(VLOOKUP(D119+1+2*Dienstprüfung_1Jahr,Gehaltstabelle_alt!$A$14:$A$24,1,FALSE)),MIN(D119+1+2*Dienstprüfung_1Jahr,MAX(Gehaltstabelle_alt!$H$5:$H$34)),IF(ISNA(VLOOKUP(D119+2+2*Dienstprüfung_1Jahr,Gehaltstabelle_alt!$A$14:$A$24,1,FALSE)),MIN(D119+2+2*Dienstprüfung_1Jahr,MAX(Gehaltstabelle_alt!$H$5:$H$34)),IF(ISNA(VLOOKUP(D119+3+2*Dienstprüfung_1Jahr,Gehaltstabelle_alt!$A$14:$A$24,1,FALSE)),MIN(D119+3+2*Dienstprüfung_1Jahr,MAX(Gehaltstabelle_alt!$H$5:$H$34)),D119))),IF(Dienstprüfung_1Jahr,IF(ISNA(VLOOKUP(D119+2,Gehaltstabelle_alt!$A$14:$A$24,1,FALSE)),MIN(D119+2,MAX(Gehaltstabelle_alt!$H$5:$H$34)),IF(ISNA(VLOOKUP(D119+3,Gehaltstabelle_alt!$A$14:$A$24,1,FALSE)),MIN(D119+3,MAX(Gehaltstabelle_alt!$H$5:$H$34)),IF(ISNA(VLOOKUP(D119+4,Gehaltstabelle_alt!$A$14:$A$24,1,FALSE)),MIN(D119+4,MAX(Gehaltstabelle_alt!$H$5:$H$34)),MAX(Gehaltstabelle_alt!$H$5:$H$34)))),D119))))</f>
        <v/>
      </c>
      <c r="E120" t="str">
        <f>IF(MONTH($E$6)=1,D120,IF(D121="",IF(A120="","",IF(D120=MAX(Gehaltstabelle_alt!$H$5:$H$34),Alt_Gehalt!D120,IF(MOD(B120+1,2)=0,IF(ISNA(VLOOKUP(D120+1+2*Dienstprüfung_1Jahr,Gehaltstabelle_alt!$A$14:$A$24,1,FALSE)),MIN(D120+1+2*Dienstprüfung_1Jahr,MAX(Gehaltstabelle_alt!$H$5:$H$34)),IF(ISNA(VLOOKUP(D120+2+2*Dienstprüfung_1Jahr,Gehaltstabelle_alt!$A$14:$A$24,1,FALSE)),MIN(D120+2+2*Dienstprüfung_1Jahr,MAX(Gehaltstabelle_alt!$H$5:$H$34)),IF(ISNA(VLOOKUP(D120+3+2*Dienstprüfung_1Jahr,Gehaltstabelle_alt!$A$14:$A$24,1,FALSE)),MIN(D120+3+2*Dienstprüfung_1Jahr,MAX(Gehaltstabelle_alt!$H$5:$H$34)),D120))),IF(Dienstprüfung_1Jahr,IF(ISNA(VLOOKUP(D120+2,Gehaltstabelle_alt!$A$14:$A$24,1,FALSE)),MIN(D120+2,MAX(Gehaltstabelle_alt!$H$5:$H$34)),IF(ISNA(VLOOKUP(D120+3,Gehaltstabelle_alt!$A$14:$A$24,1,FALSE)),MIN(D120+3,MAX(Gehaltstabelle_alt!$H$5:$H$34)),IF(ISNA(VLOOKUP(D120+4,Gehaltstabelle_alt!$A$14:$A$24,1,FALSE)),MIN(D120+4,MAX(Gehaltstabelle_alt!$H$5:$H$34)),MAX(Gehaltstabelle_alt!$H$5:$H$34)))),D120)))),D121))</f>
        <v/>
      </c>
      <c r="F120" t="str">
        <f>IF(D120="","",HLOOKUP(C120,Gehaltstabelle_alt!$I$3:$R$34,Alt_Gehalt!D120+2,FALSE))</f>
        <v/>
      </c>
      <c r="G120" t="str">
        <f>IF(E120="","",HLOOKUP(C120,Gehaltstabelle_alt!$I$3:$R$34,Alt_Gehalt!E120+2,FALSE))</f>
        <v/>
      </c>
      <c r="H120">
        <f>IF(F120="",0,IF(F120&lt;=Gehaltstabelle_alt!$B$2,Gehaltstabelle_alt!$E$2,IF(F120&lt;=Gehaltstabelle_alt!$B$3,Gehaltstabelle_alt!$E$3,IF(F120&lt;=Gehaltstabelle_alt!$B$4,Gehaltstabelle_alt!$E$4,IF(F120&lt;=Gehaltstabelle_alt!$B$5,Gehaltstabelle_alt!$E$5,IF(F120&lt;=Gehaltstabelle_alt!$B$6,Gehaltstabelle_alt!$E$6,Gehaltstabelle_alt!$E$7)))))+IF(F120="","",IF(AND(D120&gt;Gehaltstabelle_alt!$C$10,C120="a"),Gehaltstabelle_alt!$E$11,Gehaltstabelle_alt!$E$10))+Gehaltsrechner!$G$10)+IF(Dienstprüfung_akt,(HLOOKUP(C120,Gehaltstabelle_alt!$I$3:$R$34,Dienstprüfer_akt_Stufe+2,FALSE)-HLOOKUP(C120,Gehaltstabelle_alt!$I$3:$R$34,D120+2,FALSE))*Anteil_Dienstprüfung,0)</f>
        <v>0</v>
      </c>
      <c r="I120">
        <f>IF(G120="",0,IF(G120&lt;=Gehaltstabelle_alt!$B$2,Gehaltstabelle_alt!$E$2,IF(G120&lt;=Gehaltstabelle_alt!$B$3,Gehaltstabelle_alt!$E$3,IF(G120&lt;=Gehaltstabelle_alt!$B$4,Gehaltstabelle_alt!$E$4,IF(G120&lt;=Gehaltstabelle_alt!$B$5,Gehaltstabelle_alt!$E$5,IF(G120&lt;=Gehaltstabelle_alt!$B$6,Gehaltstabelle_alt!$E$6,Gehaltstabelle_alt!$E$7)))))+IF(G120="","",IF(AND(D120&gt;Gehaltstabelle_alt!$C$10,C120="a"),Gehaltstabelle_alt!$E$11,Gehaltstabelle_alt!$E$10))+Gehaltsrechner!$G$10)+IF(Dienstprüfung_akt,(HLOOKUP(C120,Gehaltstabelle_alt!$I$3:$R$34,Dienstprüfer_akt_Stufe+2,FALSE)-HLOOKUP(C120,Gehaltstabelle_alt!$I$3:$R$34,D120+2,FALSE))*Anteil_Dienstprüfung,0)</f>
        <v>0</v>
      </c>
      <c r="J120">
        <f>IF(H120="","",Gehaltsrechner!$G$9)</f>
        <v>137.29</v>
      </c>
      <c r="K120" s="19" t="str">
        <f t="shared" si="8"/>
        <v/>
      </c>
      <c r="M120" s="19"/>
    </row>
    <row r="121" spans="1:13" x14ac:dyDescent="0.25">
      <c r="A121" t="str">
        <f t="shared" si="6"/>
        <v/>
      </c>
      <c r="B121" t="str">
        <f t="shared" si="5"/>
        <v/>
      </c>
      <c r="C121" t="str">
        <f t="shared" si="7"/>
        <v/>
      </c>
      <c r="D121" t="str">
        <f>IF(A121="","",IF(D120=MAX(Gehaltstabelle_alt!$H$5:$H$34),Alt_Gehalt!D120,IF(MOD(B121,2)=0,IF(ISNA(VLOOKUP(D120+1+2*Dienstprüfung_1Jahr,Gehaltstabelle_alt!$A$14:$A$24,1,FALSE)),MIN(D120+1+2*Dienstprüfung_1Jahr,MAX(Gehaltstabelle_alt!$H$5:$H$34)),IF(ISNA(VLOOKUP(D120+2+2*Dienstprüfung_1Jahr,Gehaltstabelle_alt!$A$14:$A$24,1,FALSE)),MIN(D120+2+2*Dienstprüfung_1Jahr,MAX(Gehaltstabelle_alt!$H$5:$H$34)),IF(ISNA(VLOOKUP(D120+3+2*Dienstprüfung_1Jahr,Gehaltstabelle_alt!$A$14:$A$24,1,FALSE)),MIN(D120+3+2*Dienstprüfung_1Jahr,MAX(Gehaltstabelle_alt!$H$5:$H$34)),D120))),IF(Dienstprüfung_1Jahr,IF(ISNA(VLOOKUP(D120+2,Gehaltstabelle_alt!$A$14:$A$24,1,FALSE)),MIN(D120+2,MAX(Gehaltstabelle_alt!$H$5:$H$34)),IF(ISNA(VLOOKUP(D120+3,Gehaltstabelle_alt!$A$14:$A$24,1,FALSE)),MIN(D120+3,MAX(Gehaltstabelle_alt!$H$5:$H$34)),IF(ISNA(VLOOKUP(D120+4,Gehaltstabelle_alt!$A$14:$A$24,1,FALSE)),MIN(D120+4,MAX(Gehaltstabelle_alt!$H$5:$H$34)),MAX(Gehaltstabelle_alt!$H$5:$H$34)))),D120))))</f>
        <v/>
      </c>
      <c r="E121" t="str">
        <f>IF(MONTH($E$6)=1,D121,IF(D122="",IF(A121="","",IF(D121=MAX(Gehaltstabelle_alt!$H$5:$H$34),Alt_Gehalt!D121,IF(MOD(B121+1,2)=0,IF(ISNA(VLOOKUP(D121+1+2*Dienstprüfung_1Jahr,Gehaltstabelle_alt!$A$14:$A$24,1,FALSE)),MIN(D121+1+2*Dienstprüfung_1Jahr,MAX(Gehaltstabelle_alt!$H$5:$H$34)),IF(ISNA(VLOOKUP(D121+2+2*Dienstprüfung_1Jahr,Gehaltstabelle_alt!$A$14:$A$24,1,FALSE)),MIN(D121+2+2*Dienstprüfung_1Jahr,MAX(Gehaltstabelle_alt!$H$5:$H$34)),IF(ISNA(VLOOKUP(D121+3+2*Dienstprüfung_1Jahr,Gehaltstabelle_alt!$A$14:$A$24,1,FALSE)),MIN(D121+3+2*Dienstprüfung_1Jahr,MAX(Gehaltstabelle_alt!$H$5:$H$34)),D121))),IF(Dienstprüfung_1Jahr,IF(ISNA(VLOOKUP(D121+2,Gehaltstabelle_alt!$A$14:$A$24,1,FALSE)),MIN(D121+2,MAX(Gehaltstabelle_alt!$H$5:$H$34)),IF(ISNA(VLOOKUP(D121+3,Gehaltstabelle_alt!$A$14:$A$24,1,FALSE)),MIN(D121+3,MAX(Gehaltstabelle_alt!$H$5:$H$34)),IF(ISNA(VLOOKUP(D121+4,Gehaltstabelle_alt!$A$14:$A$24,1,FALSE)),MIN(D121+4,MAX(Gehaltstabelle_alt!$H$5:$H$34)),MAX(Gehaltstabelle_alt!$H$5:$H$34)))),D121)))),D122))</f>
        <v/>
      </c>
      <c r="F121" t="str">
        <f>IF(D121="","",HLOOKUP(C121,Gehaltstabelle_alt!$I$3:$R$34,Alt_Gehalt!D121+2,FALSE))</f>
        <v/>
      </c>
      <c r="G121" t="str">
        <f>IF(E121="","",HLOOKUP(C121,Gehaltstabelle_alt!$I$3:$R$34,Alt_Gehalt!E121+2,FALSE))</f>
        <v/>
      </c>
      <c r="H121">
        <f>IF(F121="",0,IF(F121&lt;=Gehaltstabelle_alt!$B$2,Gehaltstabelle_alt!$E$2,IF(F121&lt;=Gehaltstabelle_alt!$B$3,Gehaltstabelle_alt!$E$3,IF(F121&lt;=Gehaltstabelle_alt!$B$4,Gehaltstabelle_alt!$E$4,IF(F121&lt;=Gehaltstabelle_alt!$B$5,Gehaltstabelle_alt!$E$5,IF(F121&lt;=Gehaltstabelle_alt!$B$6,Gehaltstabelle_alt!$E$6,Gehaltstabelle_alt!$E$7)))))+IF(F121="","",IF(AND(D121&gt;Gehaltstabelle_alt!$C$10,C121="a"),Gehaltstabelle_alt!$E$11,Gehaltstabelle_alt!$E$10))+Gehaltsrechner!$G$10)+IF(Dienstprüfung_akt,(HLOOKUP(C121,Gehaltstabelle_alt!$I$3:$R$34,Dienstprüfer_akt_Stufe+2,FALSE)-HLOOKUP(C121,Gehaltstabelle_alt!$I$3:$R$34,D121+2,FALSE))*Anteil_Dienstprüfung,0)</f>
        <v>0</v>
      </c>
      <c r="I121">
        <f>IF(G121="",0,IF(G121&lt;=Gehaltstabelle_alt!$B$2,Gehaltstabelle_alt!$E$2,IF(G121&lt;=Gehaltstabelle_alt!$B$3,Gehaltstabelle_alt!$E$3,IF(G121&lt;=Gehaltstabelle_alt!$B$4,Gehaltstabelle_alt!$E$4,IF(G121&lt;=Gehaltstabelle_alt!$B$5,Gehaltstabelle_alt!$E$5,IF(G121&lt;=Gehaltstabelle_alt!$B$6,Gehaltstabelle_alt!$E$6,Gehaltstabelle_alt!$E$7)))))+IF(G121="","",IF(AND(D121&gt;Gehaltstabelle_alt!$C$10,C121="a"),Gehaltstabelle_alt!$E$11,Gehaltstabelle_alt!$E$10))+Gehaltsrechner!$G$10)+IF(Dienstprüfung_akt,(HLOOKUP(C121,Gehaltstabelle_alt!$I$3:$R$34,Dienstprüfer_akt_Stufe+2,FALSE)-HLOOKUP(C121,Gehaltstabelle_alt!$I$3:$R$34,D121+2,FALSE))*Anteil_Dienstprüfung,0)</f>
        <v>0</v>
      </c>
      <c r="J121">
        <f>IF(H121="","",Gehaltsrechner!$G$9)</f>
        <v>137.29</v>
      </c>
      <c r="K121" s="19" t="str">
        <f t="shared" si="8"/>
        <v/>
      </c>
      <c r="M121" s="19"/>
    </row>
    <row r="122" spans="1:13" x14ac:dyDescent="0.25">
      <c r="A122" t="str">
        <f t="shared" si="6"/>
        <v/>
      </c>
      <c r="B122" t="str">
        <f t="shared" si="5"/>
        <v/>
      </c>
      <c r="C122" t="str">
        <f t="shared" si="7"/>
        <v/>
      </c>
      <c r="D122" t="str">
        <f>IF(A122="","",IF(D121=MAX(Gehaltstabelle_alt!$H$5:$H$34),Alt_Gehalt!D121,IF(MOD(B122,2)=0,IF(ISNA(VLOOKUP(D121+1+2*Dienstprüfung_1Jahr,Gehaltstabelle_alt!$A$14:$A$24,1,FALSE)),MIN(D121+1+2*Dienstprüfung_1Jahr,MAX(Gehaltstabelle_alt!$H$5:$H$34)),IF(ISNA(VLOOKUP(D121+2+2*Dienstprüfung_1Jahr,Gehaltstabelle_alt!$A$14:$A$24,1,FALSE)),MIN(D121+2+2*Dienstprüfung_1Jahr,MAX(Gehaltstabelle_alt!$H$5:$H$34)),IF(ISNA(VLOOKUP(D121+3+2*Dienstprüfung_1Jahr,Gehaltstabelle_alt!$A$14:$A$24,1,FALSE)),MIN(D121+3+2*Dienstprüfung_1Jahr,MAX(Gehaltstabelle_alt!$H$5:$H$34)),D121))),IF(Dienstprüfung_1Jahr,IF(ISNA(VLOOKUP(D121+2,Gehaltstabelle_alt!$A$14:$A$24,1,FALSE)),MIN(D121+2,MAX(Gehaltstabelle_alt!$H$5:$H$34)),IF(ISNA(VLOOKUP(D121+3,Gehaltstabelle_alt!$A$14:$A$24,1,FALSE)),MIN(D121+3,MAX(Gehaltstabelle_alt!$H$5:$H$34)),IF(ISNA(VLOOKUP(D121+4,Gehaltstabelle_alt!$A$14:$A$24,1,FALSE)),MIN(D121+4,MAX(Gehaltstabelle_alt!$H$5:$H$34)),MAX(Gehaltstabelle_alt!$H$5:$H$34)))),D121))))</f>
        <v/>
      </c>
      <c r="E122" t="str">
        <f>IF(MONTH($E$6)=1,D122,IF(D123="",IF(A122="","",IF(D122=MAX(Gehaltstabelle_alt!$H$5:$H$34),Alt_Gehalt!D122,IF(MOD(B122+1,2)=0,IF(ISNA(VLOOKUP(D122+1+2*Dienstprüfung_1Jahr,Gehaltstabelle_alt!$A$14:$A$24,1,FALSE)),MIN(D122+1+2*Dienstprüfung_1Jahr,MAX(Gehaltstabelle_alt!$H$5:$H$34)),IF(ISNA(VLOOKUP(D122+2+2*Dienstprüfung_1Jahr,Gehaltstabelle_alt!$A$14:$A$24,1,FALSE)),MIN(D122+2+2*Dienstprüfung_1Jahr,MAX(Gehaltstabelle_alt!$H$5:$H$34)),IF(ISNA(VLOOKUP(D122+3+2*Dienstprüfung_1Jahr,Gehaltstabelle_alt!$A$14:$A$24,1,FALSE)),MIN(D122+3+2*Dienstprüfung_1Jahr,MAX(Gehaltstabelle_alt!$H$5:$H$34)),D122))),IF(Dienstprüfung_1Jahr,IF(ISNA(VLOOKUP(D122+2,Gehaltstabelle_alt!$A$14:$A$24,1,FALSE)),MIN(D122+2,MAX(Gehaltstabelle_alt!$H$5:$H$34)),IF(ISNA(VLOOKUP(D122+3,Gehaltstabelle_alt!$A$14:$A$24,1,FALSE)),MIN(D122+3,MAX(Gehaltstabelle_alt!$H$5:$H$34)),IF(ISNA(VLOOKUP(D122+4,Gehaltstabelle_alt!$A$14:$A$24,1,FALSE)),MIN(D122+4,MAX(Gehaltstabelle_alt!$H$5:$H$34)),MAX(Gehaltstabelle_alt!$H$5:$H$34)))),D122)))),D123))</f>
        <v/>
      </c>
      <c r="F122" t="str">
        <f>IF(D122="","",HLOOKUP(C122,Gehaltstabelle_alt!$I$3:$R$34,Alt_Gehalt!D122+2,FALSE))</f>
        <v/>
      </c>
      <c r="G122" t="str">
        <f>IF(E122="","",HLOOKUP(C122,Gehaltstabelle_alt!$I$3:$R$34,Alt_Gehalt!E122+2,FALSE))</f>
        <v/>
      </c>
      <c r="H122">
        <f>IF(F122="",0,IF(F122&lt;=Gehaltstabelle_alt!$B$2,Gehaltstabelle_alt!$E$2,IF(F122&lt;=Gehaltstabelle_alt!$B$3,Gehaltstabelle_alt!$E$3,IF(F122&lt;=Gehaltstabelle_alt!$B$4,Gehaltstabelle_alt!$E$4,IF(F122&lt;=Gehaltstabelle_alt!$B$5,Gehaltstabelle_alt!$E$5,IF(F122&lt;=Gehaltstabelle_alt!$B$6,Gehaltstabelle_alt!$E$6,Gehaltstabelle_alt!$E$7)))))+IF(F122="","",IF(AND(D122&gt;Gehaltstabelle_alt!$C$10,C122="a"),Gehaltstabelle_alt!$E$11,Gehaltstabelle_alt!$E$10))+Gehaltsrechner!$G$10)+IF(Dienstprüfung_akt,(HLOOKUP(C122,Gehaltstabelle_alt!$I$3:$R$34,Dienstprüfer_akt_Stufe+2,FALSE)-HLOOKUP(C122,Gehaltstabelle_alt!$I$3:$R$34,D122+2,FALSE))*Anteil_Dienstprüfung,0)</f>
        <v>0</v>
      </c>
      <c r="I122">
        <f>IF(G122="",0,IF(G122&lt;=Gehaltstabelle_alt!$B$2,Gehaltstabelle_alt!$E$2,IF(G122&lt;=Gehaltstabelle_alt!$B$3,Gehaltstabelle_alt!$E$3,IF(G122&lt;=Gehaltstabelle_alt!$B$4,Gehaltstabelle_alt!$E$4,IF(G122&lt;=Gehaltstabelle_alt!$B$5,Gehaltstabelle_alt!$E$5,IF(G122&lt;=Gehaltstabelle_alt!$B$6,Gehaltstabelle_alt!$E$6,Gehaltstabelle_alt!$E$7)))))+IF(G122="","",IF(AND(D122&gt;Gehaltstabelle_alt!$C$10,C122="a"),Gehaltstabelle_alt!$E$11,Gehaltstabelle_alt!$E$10))+Gehaltsrechner!$G$10)+IF(Dienstprüfung_akt,(HLOOKUP(C122,Gehaltstabelle_alt!$I$3:$R$34,Dienstprüfer_akt_Stufe+2,FALSE)-HLOOKUP(C122,Gehaltstabelle_alt!$I$3:$R$34,D122+2,FALSE))*Anteil_Dienstprüfung,0)</f>
        <v>0</v>
      </c>
      <c r="J122">
        <f>IF(H122="","",Gehaltsrechner!$G$9)</f>
        <v>137.29</v>
      </c>
      <c r="K122" s="19" t="str">
        <f t="shared" si="8"/>
        <v/>
      </c>
      <c r="M122" s="19"/>
    </row>
    <row r="123" spans="1:13" x14ac:dyDescent="0.25">
      <c r="A123" t="str">
        <f t="shared" si="6"/>
        <v/>
      </c>
      <c r="B123" t="str">
        <f t="shared" si="5"/>
        <v/>
      </c>
      <c r="C123" t="str">
        <f t="shared" si="7"/>
        <v/>
      </c>
      <c r="D123" t="str">
        <f>IF(A123="","",IF(D122=MAX(Gehaltstabelle_alt!$H$5:$H$34),Alt_Gehalt!D122,IF(MOD(B123,2)=0,IF(ISNA(VLOOKUP(D122+1+2*Dienstprüfung_1Jahr,Gehaltstabelle_alt!$A$14:$A$24,1,FALSE)),MIN(D122+1+2*Dienstprüfung_1Jahr,MAX(Gehaltstabelle_alt!$H$5:$H$34)),IF(ISNA(VLOOKUP(D122+2+2*Dienstprüfung_1Jahr,Gehaltstabelle_alt!$A$14:$A$24,1,FALSE)),MIN(D122+2+2*Dienstprüfung_1Jahr,MAX(Gehaltstabelle_alt!$H$5:$H$34)),IF(ISNA(VLOOKUP(D122+3+2*Dienstprüfung_1Jahr,Gehaltstabelle_alt!$A$14:$A$24,1,FALSE)),MIN(D122+3+2*Dienstprüfung_1Jahr,MAX(Gehaltstabelle_alt!$H$5:$H$34)),D122))),IF(Dienstprüfung_1Jahr,IF(ISNA(VLOOKUP(D122+2,Gehaltstabelle_alt!$A$14:$A$24,1,FALSE)),MIN(D122+2,MAX(Gehaltstabelle_alt!$H$5:$H$34)),IF(ISNA(VLOOKUP(D122+3,Gehaltstabelle_alt!$A$14:$A$24,1,FALSE)),MIN(D122+3,MAX(Gehaltstabelle_alt!$H$5:$H$34)),IF(ISNA(VLOOKUP(D122+4,Gehaltstabelle_alt!$A$14:$A$24,1,FALSE)),MIN(D122+4,MAX(Gehaltstabelle_alt!$H$5:$H$34)),MAX(Gehaltstabelle_alt!$H$5:$H$34)))),D122))))</f>
        <v/>
      </c>
      <c r="E123" t="str">
        <f>IF(MONTH($E$6)=1,D123,IF(D124="",IF(A123="","",IF(D123=MAX(Gehaltstabelle_alt!$H$5:$H$34),Alt_Gehalt!D123,IF(MOD(B123+1,2)=0,IF(ISNA(VLOOKUP(D123+1+2*Dienstprüfung_1Jahr,Gehaltstabelle_alt!$A$14:$A$24,1,FALSE)),MIN(D123+1+2*Dienstprüfung_1Jahr,MAX(Gehaltstabelle_alt!$H$5:$H$34)),IF(ISNA(VLOOKUP(D123+2+2*Dienstprüfung_1Jahr,Gehaltstabelle_alt!$A$14:$A$24,1,FALSE)),MIN(D123+2+2*Dienstprüfung_1Jahr,MAX(Gehaltstabelle_alt!$H$5:$H$34)),IF(ISNA(VLOOKUP(D123+3+2*Dienstprüfung_1Jahr,Gehaltstabelle_alt!$A$14:$A$24,1,FALSE)),MIN(D123+3+2*Dienstprüfung_1Jahr,MAX(Gehaltstabelle_alt!$H$5:$H$34)),D123))),IF(Dienstprüfung_1Jahr,IF(ISNA(VLOOKUP(D123+2,Gehaltstabelle_alt!$A$14:$A$24,1,FALSE)),MIN(D123+2,MAX(Gehaltstabelle_alt!$H$5:$H$34)),IF(ISNA(VLOOKUP(D123+3,Gehaltstabelle_alt!$A$14:$A$24,1,FALSE)),MIN(D123+3,MAX(Gehaltstabelle_alt!$H$5:$H$34)),IF(ISNA(VLOOKUP(D123+4,Gehaltstabelle_alt!$A$14:$A$24,1,FALSE)),MIN(D123+4,MAX(Gehaltstabelle_alt!$H$5:$H$34)),MAX(Gehaltstabelle_alt!$H$5:$H$34)))),D123)))),D124))</f>
        <v/>
      </c>
      <c r="F123" t="str">
        <f>IF(D123="","",HLOOKUP(C123,Gehaltstabelle_alt!$I$3:$R$34,Alt_Gehalt!D123+2,FALSE))</f>
        <v/>
      </c>
      <c r="G123" t="str">
        <f>IF(E123="","",HLOOKUP(C123,Gehaltstabelle_alt!$I$3:$R$34,Alt_Gehalt!E123+2,FALSE))</f>
        <v/>
      </c>
      <c r="H123">
        <f>IF(F123="",0,IF(F123&lt;=Gehaltstabelle_alt!$B$2,Gehaltstabelle_alt!$E$2,IF(F123&lt;=Gehaltstabelle_alt!$B$3,Gehaltstabelle_alt!$E$3,IF(F123&lt;=Gehaltstabelle_alt!$B$4,Gehaltstabelle_alt!$E$4,IF(F123&lt;=Gehaltstabelle_alt!$B$5,Gehaltstabelle_alt!$E$5,IF(F123&lt;=Gehaltstabelle_alt!$B$6,Gehaltstabelle_alt!$E$6,Gehaltstabelle_alt!$E$7)))))+IF(F123="","",IF(AND(D123&gt;Gehaltstabelle_alt!$C$10,C123="a"),Gehaltstabelle_alt!$E$11,Gehaltstabelle_alt!$E$10))+Gehaltsrechner!$G$10)+IF(Dienstprüfung_akt,(HLOOKUP(C123,Gehaltstabelle_alt!$I$3:$R$34,Dienstprüfer_akt_Stufe+2,FALSE)-HLOOKUP(C123,Gehaltstabelle_alt!$I$3:$R$34,D123+2,FALSE))*Anteil_Dienstprüfung,0)</f>
        <v>0</v>
      </c>
      <c r="I123">
        <f>IF(G123="",0,IF(G123&lt;=Gehaltstabelle_alt!$B$2,Gehaltstabelle_alt!$E$2,IF(G123&lt;=Gehaltstabelle_alt!$B$3,Gehaltstabelle_alt!$E$3,IF(G123&lt;=Gehaltstabelle_alt!$B$4,Gehaltstabelle_alt!$E$4,IF(G123&lt;=Gehaltstabelle_alt!$B$5,Gehaltstabelle_alt!$E$5,IF(G123&lt;=Gehaltstabelle_alt!$B$6,Gehaltstabelle_alt!$E$6,Gehaltstabelle_alt!$E$7)))))+IF(G123="","",IF(AND(D123&gt;Gehaltstabelle_alt!$C$10,C123="a"),Gehaltstabelle_alt!$E$11,Gehaltstabelle_alt!$E$10))+Gehaltsrechner!$G$10)+IF(Dienstprüfung_akt,(HLOOKUP(C123,Gehaltstabelle_alt!$I$3:$R$34,Dienstprüfer_akt_Stufe+2,FALSE)-HLOOKUP(C123,Gehaltstabelle_alt!$I$3:$R$34,D123+2,FALSE))*Anteil_Dienstprüfung,0)</f>
        <v>0</v>
      </c>
      <c r="J123">
        <f>IF(H123="","",Gehaltsrechner!$G$9)</f>
        <v>137.29</v>
      </c>
      <c r="K123" s="19" t="str">
        <f t="shared" si="8"/>
        <v/>
      </c>
      <c r="M123" s="19"/>
    </row>
    <row r="124" spans="1:13" x14ac:dyDescent="0.25">
      <c r="A124" t="str">
        <f t="shared" si="6"/>
        <v/>
      </c>
      <c r="B124" t="str">
        <f t="shared" si="5"/>
        <v/>
      </c>
      <c r="C124" t="str">
        <f t="shared" si="7"/>
        <v/>
      </c>
      <c r="D124" t="str">
        <f>IF(A124="","",IF(D123=MAX(Gehaltstabelle_alt!$H$5:$H$34),Alt_Gehalt!D123,IF(MOD(B124,2)=0,IF(ISNA(VLOOKUP(D123+1+2*Dienstprüfung_1Jahr,Gehaltstabelle_alt!$A$14:$A$24,1,FALSE)),MIN(D123+1+2*Dienstprüfung_1Jahr,MAX(Gehaltstabelle_alt!$H$5:$H$34)),IF(ISNA(VLOOKUP(D123+2+2*Dienstprüfung_1Jahr,Gehaltstabelle_alt!$A$14:$A$24,1,FALSE)),MIN(D123+2+2*Dienstprüfung_1Jahr,MAX(Gehaltstabelle_alt!$H$5:$H$34)),IF(ISNA(VLOOKUP(D123+3+2*Dienstprüfung_1Jahr,Gehaltstabelle_alt!$A$14:$A$24,1,FALSE)),MIN(D123+3+2*Dienstprüfung_1Jahr,MAX(Gehaltstabelle_alt!$H$5:$H$34)),D123))),IF(Dienstprüfung_1Jahr,IF(ISNA(VLOOKUP(D123+2,Gehaltstabelle_alt!$A$14:$A$24,1,FALSE)),MIN(D123+2,MAX(Gehaltstabelle_alt!$H$5:$H$34)),IF(ISNA(VLOOKUP(D123+3,Gehaltstabelle_alt!$A$14:$A$24,1,FALSE)),MIN(D123+3,MAX(Gehaltstabelle_alt!$H$5:$H$34)),IF(ISNA(VLOOKUP(D123+4,Gehaltstabelle_alt!$A$14:$A$24,1,FALSE)),MIN(D123+4,MAX(Gehaltstabelle_alt!$H$5:$H$34)),MAX(Gehaltstabelle_alt!$H$5:$H$34)))),D123))))</f>
        <v/>
      </c>
      <c r="E124" t="str">
        <f>IF(MONTH($E$6)=1,D124,IF(D125="",IF(A124="","",IF(D124=MAX(Gehaltstabelle_alt!$H$5:$H$34),Alt_Gehalt!D124,IF(MOD(B124+1,2)=0,IF(ISNA(VLOOKUP(D124+1+2*Dienstprüfung_1Jahr,Gehaltstabelle_alt!$A$14:$A$24,1,FALSE)),MIN(D124+1+2*Dienstprüfung_1Jahr,MAX(Gehaltstabelle_alt!$H$5:$H$34)),IF(ISNA(VLOOKUP(D124+2+2*Dienstprüfung_1Jahr,Gehaltstabelle_alt!$A$14:$A$24,1,FALSE)),MIN(D124+2+2*Dienstprüfung_1Jahr,MAX(Gehaltstabelle_alt!$H$5:$H$34)),IF(ISNA(VLOOKUP(D124+3+2*Dienstprüfung_1Jahr,Gehaltstabelle_alt!$A$14:$A$24,1,FALSE)),MIN(D124+3+2*Dienstprüfung_1Jahr,MAX(Gehaltstabelle_alt!$H$5:$H$34)),D124))),IF(Dienstprüfung_1Jahr,IF(ISNA(VLOOKUP(D124+2,Gehaltstabelle_alt!$A$14:$A$24,1,FALSE)),MIN(D124+2,MAX(Gehaltstabelle_alt!$H$5:$H$34)),IF(ISNA(VLOOKUP(D124+3,Gehaltstabelle_alt!$A$14:$A$24,1,FALSE)),MIN(D124+3,MAX(Gehaltstabelle_alt!$H$5:$H$34)),IF(ISNA(VLOOKUP(D124+4,Gehaltstabelle_alt!$A$14:$A$24,1,FALSE)),MIN(D124+4,MAX(Gehaltstabelle_alt!$H$5:$H$34)),MAX(Gehaltstabelle_alt!$H$5:$H$34)))),D124)))),D125))</f>
        <v/>
      </c>
      <c r="F124" t="str">
        <f>IF(D124="","",HLOOKUP(C124,Gehaltstabelle_alt!$I$3:$R$34,Alt_Gehalt!D124+2,FALSE))</f>
        <v/>
      </c>
      <c r="G124" t="str">
        <f>IF(E124="","",HLOOKUP(C124,Gehaltstabelle_alt!$I$3:$R$34,Alt_Gehalt!E124+2,FALSE))</f>
        <v/>
      </c>
      <c r="H124">
        <f>IF(F124="",0,IF(F124&lt;=Gehaltstabelle_alt!$B$2,Gehaltstabelle_alt!$E$2,IF(F124&lt;=Gehaltstabelle_alt!$B$3,Gehaltstabelle_alt!$E$3,IF(F124&lt;=Gehaltstabelle_alt!$B$4,Gehaltstabelle_alt!$E$4,IF(F124&lt;=Gehaltstabelle_alt!$B$5,Gehaltstabelle_alt!$E$5,IF(F124&lt;=Gehaltstabelle_alt!$B$6,Gehaltstabelle_alt!$E$6,Gehaltstabelle_alt!$E$7)))))+IF(F124="","",IF(AND(D124&gt;Gehaltstabelle_alt!$C$10,C124="a"),Gehaltstabelle_alt!$E$11,Gehaltstabelle_alt!$E$10))+Gehaltsrechner!$G$10)+IF(Dienstprüfung_akt,(HLOOKUP(C124,Gehaltstabelle_alt!$I$3:$R$34,Dienstprüfer_akt_Stufe+2,FALSE)-HLOOKUP(C124,Gehaltstabelle_alt!$I$3:$R$34,D124+2,FALSE))*Anteil_Dienstprüfung,0)</f>
        <v>0</v>
      </c>
      <c r="I124">
        <f>IF(G124="",0,IF(G124&lt;=Gehaltstabelle_alt!$B$2,Gehaltstabelle_alt!$E$2,IF(G124&lt;=Gehaltstabelle_alt!$B$3,Gehaltstabelle_alt!$E$3,IF(G124&lt;=Gehaltstabelle_alt!$B$4,Gehaltstabelle_alt!$E$4,IF(G124&lt;=Gehaltstabelle_alt!$B$5,Gehaltstabelle_alt!$E$5,IF(G124&lt;=Gehaltstabelle_alt!$B$6,Gehaltstabelle_alt!$E$6,Gehaltstabelle_alt!$E$7)))))+IF(G124="","",IF(AND(D124&gt;Gehaltstabelle_alt!$C$10,C124="a"),Gehaltstabelle_alt!$E$11,Gehaltstabelle_alt!$E$10))+Gehaltsrechner!$G$10)+IF(Dienstprüfung_akt,(HLOOKUP(C124,Gehaltstabelle_alt!$I$3:$R$34,Dienstprüfer_akt_Stufe+2,FALSE)-HLOOKUP(C124,Gehaltstabelle_alt!$I$3:$R$34,D124+2,FALSE))*Anteil_Dienstprüfung,0)</f>
        <v>0</v>
      </c>
      <c r="J124">
        <f>IF(H124="","",Gehaltsrechner!$G$9)</f>
        <v>137.29</v>
      </c>
      <c r="K124" s="19" t="str">
        <f t="shared" si="8"/>
        <v/>
      </c>
      <c r="M124" s="19"/>
    </row>
    <row r="125" spans="1:13" x14ac:dyDescent="0.25">
      <c r="A125" t="str">
        <f t="shared" si="6"/>
        <v/>
      </c>
      <c r="B125" t="str">
        <f t="shared" si="5"/>
        <v/>
      </c>
      <c r="C125" t="str">
        <f t="shared" si="7"/>
        <v/>
      </c>
      <c r="D125" t="str">
        <f>IF(A125="","",IF(D124=MAX(Gehaltstabelle_alt!$H$5:$H$34),Alt_Gehalt!D124,IF(MOD(B125,2)=0,IF(ISNA(VLOOKUP(D124+1+2*Dienstprüfung_1Jahr,Gehaltstabelle_alt!$A$14:$A$24,1,FALSE)),MIN(D124+1+2*Dienstprüfung_1Jahr,MAX(Gehaltstabelle_alt!$H$5:$H$34)),IF(ISNA(VLOOKUP(D124+2+2*Dienstprüfung_1Jahr,Gehaltstabelle_alt!$A$14:$A$24,1,FALSE)),MIN(D124+2+2*Dienstprüfung_1Jahr,MAX(Gehaltstabelle_alt!$H$5:$H$34)),IF(ISNA(VLOOKUP(D124+3+2*Dienstprüfung_1Jahr,Gehaltstabelle_alt!$A$14:$A$24,1,FALSE)),MIN(D124+3+2*Dienstprüfung_1Jahr,MAX(Gehaltstabelle_alt!$H$5:$H$34)),D124))),IF(Dienstprüfung_1Jahr,IF(ISNA(VLOOKUP(D124+2,Gehaltstabelle_alt!$A$14:$A$24,1,FALSE)),MIN(D124+2,MAX(Gehaltstabelle_alt!$H$5:$H$34)),IF(ISNA(VLOOKUP(D124+3,Gehaltstabelle_alt!$A$14:$A$24,1,FALSE)),MIN(D124+3,MAX(Gehaltstabelle_alt!$H$5:$H$34)),IF(ISNA(VLOOKUP(D124+4,Gehaltstabelle_alt!$A$14:$A$24,1,FALSE)),MIN(D124+4,MAX(Gehaltstabelle_alt!$H$5:$H$34)),MAX(Gehaltstabelle_alt!$H$5:$H$34)))),D124))))</f>
        <v/>
      </c>
      <c r="E125" t="str">
        <f>IF(MONTH($E$6)=1,D125,IF(D126="",IF(A125="","",IF(D125=MAX(Gehaltstabelle_alt!$H$5:$H$34),Alt_Gehalt!D125,IF(MOD(B125+1,2)=0,IF(ISNA(VLOOKUP(D125+1+2*Dienstprüfung_1Jahr,Gehaltstabelle_alt!$A$14:$A$24,1,FALSE)),MIN(D125+1+2*Dienstprüfung_1Jahr,MAX(Gehaltstabelle_alt!$H$5:$H$34)),IF(ISNA(VLOOKUP(D125+2+2*Dienstprüfung_1Jahr,Gehaltstabelle_alt!$A$14:$A$24,1,FALSE)),MIN(D125+2+2*Dienstprüfung_1Jahr,MAX(Gehaltstabelle_alt!$H$5:$H$34)),IF(ISNA(VLOOKUP(D125+3+2*Dienstprüfung_1Jahr,Gehaltstabelle_alt!$A$14:$A$24,1,FALSE)),MIN(D125+3+2*Dienstprüfung_1Jahr,MAX(Gehaltstabelle_alt!$H$5:$H$34)),D125))),IF(Dienstprüfung_1Jahr,IF(ISNA(VLOOKUP(D125+2,Gehaltstabelle_alt!$A$14:$A$24,1,FALSE)),MIN(D125+2,MAX(Gehaltstabelle_alt!$H$5:$H$34)),IF(ISNA(VLOOKUP(D125+3,Gehaltstabelle_alt!$A$14:$A$24,1,FALSE)),MIN(D125+3,MAX(Gehaltstabelle_alt!$H$5:$H$34)),IF(ISNA(VLOOKUP(D125+4,Gehaltstabelle_alt!$A$14:$A$24,1,FALSE)),MIN(D125+4,MAX(Gehaltstabelle_alt!$H$5:$H$34)),MAX(Gehaltstabelle_alt!$H$5:$H$34)))),D125)))),D126))</f>
        <v/>
      </c>
      <c r="F125" t="str">
        <f>IF(D125="","",HLOOKUP(C125,Gehaltstabelle_alt!$I$3:$R$34,Alt_Gehalt!D125+2,FALSE))</f>
        <v/>
      </c>
      <c r="G125" t="str">
        <f>IF(E125="","",HLOOKUP(C125,Gehaltstabelle_alt!$I$3:$R$34,Alt_Gehalt!E125+2,FALSE))</f>
        <v/>
      </c>
      <c r="H125">
        <f>IF(F125="",0,IF(F125&lt;=Gehaltstabelle_alt!$B$2,Gehaltstabelle_alt!$E$2,IF(F125&lt;=Gehaltstabelle_alt!$B$3,Gehaltstabelle_alt!$E$3,IF(F125&lt;=Gehaltstabelle_alt!$B$4,Gehaltstabelle_alt!$E$4,IF(F125&lt;=Gehaltstabelle_alt!$B$5,Gehaltstabelle_alt!$E$5,IF(F125&lt;=Gehaltstabelle_alt!$B$6,Gehaltstabelle_alt!$E$6,Gehaltstabelle_alt!$E$7)))))+IF(F125="","",IF(AND(D125&gt;Gehaltstabelle_alt!$C$10,C125="a"),Gehaltstabelle_alt!$E$11,Gehaltstabelle_alt!$E$10))+Gehaltsrechner!$G$10)+IF(Dienstprüfung_akt,(HLOOKUP(C125,Gehaltstabelle_alt!$I$3:$R$34,Dienstprüfer_akt_Stufe+2,FALSE)-HLOOKUP(C125,Gehaltstabelle_alt!$I$3:$R$34,D125+2,FALSE))*Anteil_Dienstprüfung,0)</f>
        <v>0</v>
      </c>
      <c r="I125">
        <f>IF(G125="",0,IF(G125&lt;=Gehaltstabelle_alt!$B$2,Gehaltstabelle_alt!$E$2,IF(G125&lt;=Gehaltstabelle_alt!$B$3,Gehaltstabelle_alt!$E$3,IF(G125&lt;=Gehaltstabelle_alt!$B$4,Gehaltstabelle_alt!$E$4,IF(G125&lt;=Gehaltstabelle_alt!$B$5,Gehaltstabelle_alt!$E$5,IF(G125&lt;=Gehaltstabelle_alt!$B$6,Gehaltstabelle_alt!$E$6,Gehaltstabelle_alt!$E$7)))))+IF(G125="","",IF(AND(D125&gt;Gehaltstabelle_alt!$C$10,C125="a"),Gehaltstabelle_alt!$E$11,Gehaltstabelle_alt!$E$10))+Gehaltsrechner!$G$10)+IF(Dienstprüfung_akt,(HLOOKUP(C125,Gehaltstabelle_alt!$I$3:$R$34,Dienstprüfer_akt_Stufe+2,FALSE)-HLOOKUP(C125,Gehaltstabelle_alt!$I$3:$R$34,D125+2,FALSE))*Anteil_Dienstprüfung,0)</f>
        <v>0</v>
      </c>
      <c r="J125">
        <f>IF(H125="","",Gehaltsrechner!$G$9)</f>
        <v>137.29</v>
      </c>
      <c r="K125" s="19" t="str">
        <f t="shared" si="8"/>
        <v/>
      </c>
      <c r="M125" s="19"/>
    </row>
    <row r="126" spans="1:13" x14ac:dyDescent="0.25">
      <c r="A126" t="str">
        <f t="shared" si="6"/>
        <v/>
      </c>
      <c r="B126" t="str">
        <f t="shared" si="5"/>
        <v/>
      </c>
      <c r="C126" t="str">
        <f t="shared" si="7"/>
        <v/>
      </c>
      <c r="D126" t="str">
        <f>IF(A126="","",IF(D125=MAX(Gehaltstabelle_alt!$H$5:$H$34),Alt_Gehalt!D125,IF(MOD(B126,2)=0,IF(ISNA(VLOOKUP(D125+1+2*Dienstprüfung_1Jahr,Gehaltstabelle_alt!$A$14:$A$24,1,FALSE)),MIN(D125+1+2*Dienstprüfung_1Jahr,MAX(Gehaltstabelle_alt!$H$5:$H$34)),IF(ISNA(VLOOKUP(D125+2+2*Dienstprüfung_1Jahr,Gehaltstabelle_alt!$A$14:$A$24,1,FALSE)),MIN(D125+2+2*Dienstprüfung_1Jahr,MAX(Gehaltstabelle_alt!$H$5:$H$34)),IF(ISNA(VLOOKUP(D125+3+2*Dienstprüfung_1Jahr,Gehaltstabelle_alt!$A$14:$A$24,1,FALSE)),MIN(D125+3+2*Dienstprüfung_1Jahr,MAX(Gehaltstabelle_alt!$H$5:$H$34)),D125))),IF(Dienstprüfung_1Jahr,IF(ISNA(VLOOKUP(D125+2,Gehaltstabelle_alt!$A$14:$A$24,1,FALSE)),MIN(D125+2,MAX(Gehaltstabelle_alt!$H$5:$H$34)),IF(ISNA(VLOOKUP(D125+3,Gehaltstabelle_alt!$A$14:$A$24,1,FALSE)),MIN(D125+3,MAX(Gehaltstabelle_alt!$H$5:$H$34)),IF(ISNA(VLOOKUP(D125+4,Gehaltstabelle_alt!$A$14:$A$24,1,FALSE)),MIN(D125+4,MAX(Gehaltstabelle_alt!$H$5:$H$34)),MAX(Gehaltstabelle_alt!$H$5:$H$34)))),D125))))</f>
        <v/>
      </c>
      <c r="E126" t="str">
        <f>IF(MONTH($E$6)=1,D126,IF(D127="",IF(A126="","",IF(D126=MAX(Gehaltstabelle_alt!$H$5:$H$34),Alt_Gehalt!D126,IF(MOD(B126+1,2)=0,IF(ISNA(VLOOKUP(D126+1+2*Dienstprüfung_1Jahr,Gehaltstabelle_alt!$A$14:$A$24,1,FALSE)),MIN(D126+1+2*Dienstprüfung_1Jahr,MAX(Gehaltstabelle_alt!$H$5:$H$34)),IF(ISNA(VLOOKUP(D126+2+2*Dienstprüfung_1Jahr,Gehaltstabelle_alt!$A$14:$A$24,1,FALSE)),MIN(D126+2+2*Dienstprüfung_1Jahr,MAX(Gehaltstabelle_alt!$H$5:$H$34)),IF(ISNA(VLOOKUP(D126+3+2*Dienstprüfung_1Jahr,Gehaltstabelle_alt!$A$14:$A$24,1,FALSE)),MIN(D126+3+2*Dienstprüfung_1Jahr,MAX(Gehaltstabelle_alt!$H$5:$H$34)),D126))),IF(Dienstprüfung_1Jahr,IF(ISNA(VLOOKUP(D126+2,Gehaltstabelle_alt!$A$14:$A$24,1,FALSE)),MIN(D126+2,MAX(Gehaltstabelle_alt!$H$5:$H$34)),IF(ISNA(VLOOKUP(D126+3,Gehaltstabelle_alt!$A$14:$A$24,1,FALSE)),MIN(D126+3,MAX(Gehaltstabelle_alt!$H$5:$H$34)),IF(ISNA(VLOOKUP(D126+4,Gehaltstabelle_alt!$A$14:$A$24,1,FALSE)),MIN(D126+4,MAX(Gehaltstabelle_alt!$H$5:$H$34)),MAX(Gehaltstabelle_alt!$H$5:$H$34)))),D126)))),D127))</f>
        <v/>
      </c>
      <c r="F126" t="str">
        <f>IF(D126="","",HLOOKUP(C126,Gehaltstabelle_alt!$I$3:$R$34,Alt_Gehalt!D126+2,FALSE))</f>
        <v/>
      </c>
      <c r="G126" t="str">
        <f>IF(E126="","",HLOOKUP(C126,Gehaltstabelle_alt!$I$3:$R$34,Alt_Gehalt!E126+2,FALSE))</f>
        <v/>
      </c>
      <c r="H126">
        <f>IF(F126="",0,IF(F126&lt;=Gehaltstabelle_alt!$B$2,Gehaltstabelle_alt!$E$2,IF(F126&lt;=Gehaltstabelle_alt!$B$3,Gehaltstabelle_alt!$E$3,IF(F126&lt;=Gehaltstabelle_alt!$B$4,Gehaltstabelle_alt!$E$4,IF(F126&lt;=Gehaltstabelle_alt!$B$5,Gehaltstabelle_alt!$E$5,IF(F126&lt;=Gehaltstabelle_alt!$B$6,Gehaltstabelle_alt!$E$6,Gehaltstabelle_alt!$E$7)))))+IF(F126="","",IF(AND(D126&gt;Gehaltstabelle_alt!$C$10,C126="a"),Gehaltstabelle_alt!$E$11,Gehaltstabelle_alt!$E$10))+Gehaltsrechner!$G$10)+IF(Dienstprüfung_akt,(HLOOKUP(C126,Gehaltstabelle_alt!$I$3:$R$34,Dienstprüfer_akt_Stufe+2,FALSE)-HLOOKUP(C126,Gehaltstabelle_alt!$I$3:$R$34,D126+2,FALSE))*Anteil_Dienstprüfung,0)</f>
        <v>0</v>
      </c>
      <c r="I126">
        <f>IF(G126="",0,IF(G126&lt;=Gehaltstabelle_alt!$B$2,Gehaltstabelle_alt!$E$2,IF(G126&lt;=Gehaltstabelle_alt!$B$3,Gehaltstabelle_alt!$E$3,IF(G126&lt;=Gehaltstabelle_alt!$B$4,Gehaltstabelle_alt!$E$4,IF(G126&lt;=Gehaltstabelle_alt!$B$5,Gehaltstabelle_alt!$E$5,IF(G126&lt;=Gehaltstabelle_alt!$B$6,Gehaltstabelle_alt!$E$6,Gehaltstabelle_alt!$E$7)))))+IF(G126="","",IF(AND(D126&gt;Gehaltstabelle_alt!$C$10,C126="a"),Gehaltstabelle_alt!$E$11,Gehaltstabelle_alt!$E$10))+Gehaltsrechner!$G$10)+IF(Dienstprüfung_akt,(HLOOKUP(C126,Gehaltstabelle_alt!$I$3:$R$34,Dienstprüfer_akt_Stufe+2,FALSE)-HLOOKUP(C126,Gehaltstabelle_alt!$I$3:$R$34,D126+2,FALSE))*Anteil_Dienstprüfung,0)</f>
        <v>0</v>
      </c>
      <c r="J126">
        <f>IF(H126="","",Gehaltsrechner!$G$9)</f>
        <v>137.29</v>
      </c>
      <c r="K126" s="19" t="str">
        <f t="shared" si="8"/>
        <v/>
      </c>
      <c r="M126" s="19"/>
    </row>
    <row r="127" spans="1:13" x14ac:dyDescent="0.25">
      <c r="A127" t="str">
        <f t="shared" si="6"/>
        <v/>
      </c>
      <c r="B127" t="str">
        <f t="shared" si="5"/>
        <v/>
      </c>
      <c r="C127" t="str">
        <f t="shared" si="7"/>
        <v/>
      </c>
      <c r="D127" t="str">
        <f>IF(A127="","",IF(D126=MAX(Gehaltstabelle_alt!$H$5:$H$34),Alt_Gehalt!D126,IF(MOD(B127,2)=0,IF(ISNA(VLOOKUP(D126+1+2*Dienstprüfung_1Jahr,Gehaltstabelle_alt!$A$14:$A$24,1,FALSE)),MIN(D126+1+2*Dienstprüfung_1Jahr,MAX(Gehaltstabelle_alt!$H$5:$H$34)),IF(ISNA(VLOOKUP(D126+2+2*Dienstprüfung_1Jahr,Gehaltstabelle_alt!$A$14:$A$24,1,FALSE)),MIN(D126+2+2*Dienstprüfung_1Jahr,MAX(Gehaltstabelle_alt!$H$5:$H$34)),IF(ISNA(VLOOKUP(D126+3+2*Dienstprüfung_1Jahr,Gehaltstabelle_alt!$A$14:$A$24,1,FALSE)),MIN(D126+3+2*Dienstprüfung_1Jahr,MAX(Gehaltstabelle_alt!$H$5:$H$34)),D126))),IF(Dienstprüfung_1Jahr,IF(ISNA(VLOOKUP(D126+2,Gehaltstabelle_alt!$A$14:$A$24,1,FALSE)),MIN(D126+2,MAX(Gehaltstabelle_alt!$H$5:$H$34)),IF(ISNA(VLOOKUP(D126+3,Gehaltstabelle_alt!$A$14:$A$24,1,FALSE)),MIN(D126+3,MAX(Gehaltstabelle_alt!$H$5:$H$34)),IF(ISNA(VLOOKUP(D126+4,Gehaltstabelle_alt!$A$14:$A$24,1,FALSE)),MIN(D126+4,MAX(Gehaltstabelle_alt!$H$5:$H$34)),MAX(Gehaltstabelle_alt!$H$5:$H$34)))),D126))))</f>
        <v/>
      </c>
      <c r="E127" t="str">
        <f>IF(MONTH($E$6)=1,D127,IF(D128="",IF(A127="","",IF(D127=MAX(Gehaltstabelle_alt!$H$5:$H$34),Alt_Gehalt!D127,IF(MOD(B127+1,2)=0,IF(ISNA(VLOOKUP(D127+1+2*Dienstprüfung_1Jahr,Gehaltstabelle_alt!$A$14:$A$24,1,FALSE)),MIN(D127+1+2*Dienstprüfung_1Jahr,MAX(Gehaltstabelle_alt!$H$5:$H$34)),IF(ISNA(VLOOKUP(D127+2+2*Dienstprüfung_1Jahr,Gehaltstabelle_alt!$A$14:$A$24,1,FALSE)),MIN(D127+2+2*Dienstprüfung_1Jahr,MAX(Gehaltstabelle_alt!$H$5:$H$34)),IF(ISNA(VLOOKUP(D127+3+2*Dienstprüfung_1Jahr,Gehaltstabelle_alt!$A$14:$A$24,1,FALSE)),MIN(D127+3+2*Dienstprüfung_1Jahr,MAX(Gehaltstabelle_alt!$H$5:$H$34)),D127))),IF(Dienstprüfung_1Jahr,IF(ISNA(VLOOKUP(D127+2,Gehaltstabelle_alt!$A$14:$A$24,1,FALSE)),MIN(D127+2,MAX(Gehaltstabelle_alt!$H$5:$H$34)),IF(ISNA(VLOOKUP(D127+3,Gehaltstabelle_alt!$A$14:$A$24,1,FALSE)),MIN(D127+3,MAX(Gehaltstabelle_alt!$H$5:$H$34)),IF(ISNA(VLOOKUP(D127+4,Gehaltstabelle_alt!$A$14:$A$24,1,FALSE)),MIN(D127+4,MAX(Gehaltstabelle_alt!$H$5:$H$34)),MAX(Gehaltstabelle_alt!$H$5:$H$34)))),D127)))),D128))</f>
        <v/>
      </c>
      <c r="F127" t="str">
        <f>IF(D127="","",HLOOKUP(C127,Gehaltstabelle_alt!$I$3:$R$34,Alt_Gehalt!D127+2,FALSE))</f>
        <v/>
      </c>
      <c r="G127" t="str">
        <f>IF(E127="","",HLOOKUP(C127,Gehaltstabelle_alt!$I$3:$R$34,Alt_Gehalt!E127+2,FALSE))</f>
        <v/>
      </c>
      <c r="H127">
        <f>IF(F127="",0,IF(F127&lt;=Gehaltstabelle_alt!$B$2,Gehaltstabelle_alt!$E$2,IF(F127&lt;=Gehaltstabelle_alt!$B$3,Gehaltstabelle_alt!$E$3,IF(F127&lt;=Gehaltstabelle_alt!$B$4,Gehaltstabelle_alt!$E$4,IF(F127&lt;=Gehaltstabelle_alt!$B$5,Gehaltstabelle_alt!$E$5,IF(F127&lt;=Gehaltstabelle_alt!$B$6,Gehaltstabelle_alt!$E$6,Gehaltstabelle_alt!$E$7)))))+IF(F127="","",IF(AND(D127&gt;Gehaltstabelle_alt!$C$10,C127="a"),Gehaltstabelle_alt!$E$11,Gehaltstabelle_alt!$E$10))+Gehaltsrechner!$G$10)+IF(Dienstprüfung_akt,(HLOOKUP(C127,Gehaltstabelle_alt!$I$3:$R$34,Dienstprüfer_akt_Stufe+2,FALSE)-HLOOKUP(C127,Gehaltstabelle_alt!$I$3:$R$34,D127+2,FALSE))*Anteil_Dienstprüfung,0)</f>
        <v>0</v>
      </c>
      <c r="I127">
        <f>IF(G127="",0,IF(G127&lt;=Gehaltstabelle_alt!$B$2,Gehaltstabelle_alt!$E$2,IF(G127&lt;=Gehaltstabelle_alt!$B$3,Gehaltstabelle_alt!$E$3,IF(G127&lt;=Gehaltstabelle_alt!$B$4,Gehaltstabelle_alt!$E$4,IF(G127&lt;=Gehaltstabelle_alt!$B$5,Gehaltstabelle_alt!$E$5,IF(G127&lt;=Gehaltstabelle_alt!$B$6,Gehaltstabelle_alt!$E$6,Gehaltstabelle_alt!$E$7)))))+IF(G127="","",IF(AND(D127&gt;Gehaltstabelle_alt!$C$10,C127="a"),Gehaltstabelle_alt!$E$11,Gehaltstabelle_alt!$E$10))+Gehaltsrechner!$G$10)+IF(Dienstprüfung_akt,(HLOOKUP(C127,Gehaltstabelle_alt!$I$3:$R$34,Dienstprüfer_akt_Stufe+2,FALSE)-HLOOKUP(C127,Gehaltstabelle_alt!$I$3:$R$34,D127+2,FALSE))*Anteil_Dienstprüfung,0)</f>
        <v>0</v>
      </c>
      <c r="J127">
        <f>IF(H127="","",Gehaltsrechner!$G$9)</f>
        <v>137.29</v>
      </c>
      <c r="K127" s="19" t="str">
        <f t="shared" si="8"/>
        <v/>
      </c>
      <c r="M127" s="19"/>
    </row>
    <row r="128" spans="1:13" x14ac:dyDescent="0.25">
      <c r="A128" t="str">
        <f t="shared" si="6"/>
        <v/>
      </c>
      <c r="B128" t="str">
        <f t="shared" si="5"/>
        <v/>
      </c>
      <c r="C128" t="str">
        <f t="shared" si="7"/>
        <v/>
      </c>
      <c r="D128" t="str">
        <f>IF(A128="","",IF(D127=MAX(Gehaltstabelle_alt!$H$5:$H$34),Alt_Gehalt!D127,IF(MOD(B128,2)=0,IF(ISNA(VLOOKUP(D127+1+2*Dienstprüfung_1Jahr,Gehaltstabelle_alt!$A$14:$A$24,1,FALSE)),MIN(D127+1+2*Dienstprüfung_1Jahr,MAX(Gehaltstabelle_alt!$H$5:$H$34)),IF(ISNA(VLOOKUP(D127+2+2*Dienstprüfung_1Jahr,Gehaltstabelle_alt!$A$14:$A$24,1,FALSE)),MIN(D127+2+2*Dienstprüfung_1Jahr,MAX(Gehaltstabelle_alt!$H$5:$H$34)),IF(ISNA(VLOOKUP(D127+3+2*Dienstprüfung_1Jahr,Gehaltstabelle_alt!$A$14:$A$24,1,FALSE)),MIN(D127+3+2*Dienstprüfung_1Jahr,MAX(Gehaltstabelle_alt!$H$5:$H$34)),D127))),IF(Dienstprüfung_1Jahr,IF(ISNA(VLOOKUP(D127+2,Gehaltstabelle_alt!$A$14:$A$24,1,FALSE)),MIN(D127+2,MAX(Gehaltstabelle_alt!$H$5:$H$34)),IF(ISNA(VLOOKUP(D127+3,Gehaltstabelle_alt!$A$14:$A$24,1,FALSE)),MIN(D127+3,MAX(Gehaltstabelle_alt!$H$5:$H$34)),IF(ISNA(VLOOKUP(D127+4,Gehaltstabelle_alt!$A$14:$A$24,1,FALSE)),MIN(D127+4,MAX(Gehaltstabelle_alt!$H$5:$H$34)),MAX(Gehaltstabelle_alt!$H$5:$H$34)))),D127))))</f>
        <v/>
      </c>
      <c r="E128" t="str">
        <f>IF(MONTH($E$6)=1,D128,IF(D129="",IF(A128="","",IF(D128=MAX(Gehaltstabelle_alt!$H$5:$H$34),Alt_Gehalt!D128,IF(MOD(B128+1,2)=0,IF(ISNA(VLOOKUP(D128+1+2*Dienstprüfung_1Jahr,Gehaltstabelle_alt!$A$14:$A$24,1,FALSE)),MIN(D128+1+2*Dienstprüfung_1Jahr,MAX(Gehaltstabelle_alt!$H$5:$H$34)),IF(ISNA(VLOOKUP(D128+2+2*Dienstprüfung_1Jahr,Gehaltstabelle_alt!$A$14:$A$24,1,FALSE)),MIN(D128+2+2*Dienstprüfung_1Jahr,MAX(Gehaltstabelle_alt!$H$5:$H$34)),IF(ISNA(VLOOKUP(D128+3+2*Dienstprüfung_1Jahr,Gehaltstabelle_alt!$A$14:$A$24,1,FALSE)),MIN(D128+3+2*Dienstprüfung_1Jahr,MAX(Gehaltstabelle_alt!$H$5:$H$34)),D128))),IF(Dienstprüfung_1Jahr,IF(ISNA(VLOOKUP(D128+2,Gehaltstabelle_alt!$A$14:$A$24,1,FALSE)),MIN(D128+2,MAX(Gehaltstabelle_alt!$H$5:$H$34)),IF(ISNA(VLOOKUP(D128+3,Gehaltstabelle_alt!$A$14:$A$24,1,FALSE)),MIN(D128+3,MAX(Gehaltstabelle_alt!$H$5:$H$34)),IF(ISNA(VLOOKUP(D128+4,Gehaltstabelle_alt!$A$14:$A$24,1,FALSE)),MIN(D128+4,MAX(Gehaltstabelle_alt!$H$5:$H$34)),MAX(Gehaltstabelle_alt!$H$5:$H$34)))),D128)))),D129))</f>
        <v/>
      </c>
      <c r="F128" t="str">
        <f>IF(D128="","",HLOOKUP(C128,Gehaltstabelle_alt!$I$3:$R$34,Alt_Gehalt!D128+2,FALSE))</f>
        <v/>
      </c>
      <c r="G128" t="str">
        <f>IF(E128="","",HLOOKUP(C128,Gehaltstabelle_alt!$I$3:$R$34,Alt_Gehalt!E128+2,FALSE))</f>
        <v/>
      </c>
      <c r="H128">
        <f>IF(F128="",0,IF(F128&lt;=Gehaltstabelle_alt!$B$2,Gehaltstabelle_alt!$E$2,IF(F128&lt;=Gehaltstabelle_alt!$B$3,Gehaltstabelle_alt!$E$3,IF(F128&lt;=Gehaltstabelle_alt!$B$4,Gehaltstabelle_alt!$E$4,IF(F128&lt;=Gehaltstabelle_alt!$B$5,Gehaltstabelle_alt!$E$5,IF(F128&lt;=Gehaltstabelle_alt!$B$6,Gehaltstabelle_alt!$E$6,Gehaltstabelle_alt!$E$7)))))+IF(F128="","",IF(AND(D128&gt;Gehaltstabelle_alt!$C$10,C128="a"),Gehaltstabelle_alt!$E$11,Gehaltstabelle_alt!$E$10))+Gehaltsrechner!$G$10)+IF(Dienstprüfung_akt,(HLOOKUP(C128,Gehaltstabelle_alt!$I$3:$R$34,Dienstprüfer_akt_Stufe+2,FALSE)-HLOOKUP(C128,Gehaltstabelle_alt!$I$3:$R$34,D128+2,FALSE))*Anteil_Dienstprüfung,0)</f>
        <v>0</v>
      </c>
      <c r="I128">
        <f>IF(G128="",0,IF(G128&lt;=Gehaltstabelle_alt!$B$2,Gehaltstabelle_alt!$E$2,IF(G128&lt;=Gehaltstabelle_alt!$B$3,Gehaltstabelle_alt!$E$3,IF(G128&lt;=Gehaltstabelle_alt!$B$4,Gehaltstabelle_alt!$E$4,IF(G128&lt;=Gehaltstabelle_alt!$B$5,Gehaltstabelle_alt!$E$5,IF(G128&lt;=Gehaltstabelle_alt!$B$6,Gehaltstabelle_alt!$E$6,Gehaltstabelle_alt!$E$7)))))+IF(G128="","",IF(AND(D128&gt;Gehaltstabelle_alt!$C$10,C128="a"),Gehaltstabelle_alt!$E$11,Gehaltstabelle_alt!$E$10))+Gehaltsrechner!$G$10)+IF(Dienstprüfung_akt,(HLOOKUP(C128,Gehaltstabelle_alt!$I$3:$R$34,Dienstprüfer_akt_Stufe+2,FALSE)-HLOOKUP(C128,Gehaltstabelle_alt!$I$3:$R$34,D128+2,FALSE))*Anteil_Dienstprüfung,0)</f>
        <v>0</v>
      </c>
      <c r="J128">
        <f>IF(H128="","",Gehaltsrechner!$G$9)</f>
        <v>137.29</v>
      </c>
      <c r="K128" s="19" t="str">
        <f t="shared" si="8"/>
        <v/>
      </c>
      <c r="M128" s="19"/>
    </row>
    <row r="129" spans="1:13" x14ac:dyDescent="0.25">
      <c r="A129" t="str">
        <f t="shared" si="6"/>
        <v/>
      </c>
      <c r="B129" t="str">
        <f t="shared" si="5"/>
        <v/>
      </c>
      <c r="C129" t="str">
        <f t="shared" si="7"/>
        <v/>
      </c>
      <c r="D129" t="str">
        <f>IF(A129="","",IF(D128=MAX(Gehaltstabelle_alt!$H$5:$H$34),Alt_Gehalt!D128,IF(MOD(B129,2)=0,IF(ISNA(VLOOKUP(D128+1+2*Dienstprüfung_1Jahr,Gehaltstabelle_alt!$A$14:$A$24,1,FALSE)),MIN(D128+1+2*Dienstprüfung_1Jahr,MAX(Gehaltstabelle_alt!$H$5:$H$34)),IF(ISNA(VLOOKUP(D128+2+2*Dienstprüfung_1Jahr,Gehaltstabelle_alt!$A$14:$A$24,1,FALSE)),MIN(D128+2+2*Dienstprüfung_1Jahr,MAX(Gehaltstabelle_alt!$H$5:$H$34)),IF(ISNA(VLOOKUP(D128+3+2*Dienstprüfung_1Jahr,Gehaltstabelle_alt!$A$14:$A$24,1,FALSE)),MIN(D128+3+2*Dienstprüfung_1Jahr,MAX(Gehaltstabelle_alt!$H$5:$H$34)),D128))),IF(Dienstprüfung_1Jahr,IF(ISNA(VLOOKUP(D128+2,Gehaltstabelle_alt!$A$14:$A$24,1,FALSE)),MIN(D128+2,MAX(Gehaltstabelle_alt!$H$5:$H$34)),IF(ISNA(VLOOKUP(D128+3,Gehaltstabelle_alt!$A$14:$A$24,1,FALSE)),MIN(D128+3,MAX(Gehaltstabelle_alt!$H$5:$H$34)),IF(ISNA(VLOOKUP(D128+4,Gehaltstabelle_alt!$A$14:$A$24,1,FALSE)),MIN(D128+4,MAX(Gehaltstabelle_alt!$H$5:$H$34)),MAX(Gehaltstabelle_alt!$H$5:$H$34)))),D128))))</f>
        <v/>
      </c>
      <c r="E129" t="str">
        <f>IF(MONTH($E$6)=1,D129,IF(D130="",IF(A129="","",IF(D129=MAX(Gehaltstabelle_alt!$H$5:$H$34),Alt_Gehalt!D129,IF(MOD(B129+1,2)=0,IF(ISNA(VLOOKUP(D129+1+2*Dienstprüfung_1Jahr,Gehaltstabelle_alt!$A$14:$A$24,1,FALSE)),MIN(D129+1+2*Dienstprüfung_1Jahr,MAX(Gehaltstabelle_alt!$H$5:$H$34)),IF(ISNA(VLOOKUP(D129+2+2*Dienstprüfung_1Jahr,Gehaltstabelle_alt!$A$14:$A$24,1,FALSE)),MIN(D129+2+2*Dienstprüfung_1Jahr,MAX(Gehaltstabelle_alt!$H$5:$H$34)),IF(ISNA(VLOOKUP(D129+3+2*Dienstprüfung_1Jahr,Gehaltstabelle_alt!$A$14:$A$24,1,FALSE)),MIN(D129+3+2*Dienstprüfung_1Jahr,MAX(Gehaltstabelle_alt!$H$5:$H$34)),D129))),IF(Dienstprüfung_1Jahr,IF(ISNA(VLOOKUP(D129+2,Gehaltstabelle_alt!$A$14:$A$24,1,FALSE)),MIN(D129+2,MAX(Gehaltstabelle_alt!$H$5:$H$34)),IF(ISNA(VLOOKUP(D129+3,Gehaltstabelle_alt!$A$14:$A$24,1,FALSE)),MIN(D129+3,MAX(Gehaltstabelle_alt!$H$5:$H$34)),IF(ISNA(VLOOKUP(D129+4,Gehaltstabelle_alt!$A$14:$A$24,1,FALSE)),MIN(D129+4,MAX(Gehaltstabelle_alt!$H$5:$H$34)),MAX(Gehaltstabelle_alt!$H$5:$H$34)))),D129)))),D130))</f>
        <v/>
      </c>
      <c r="F129" t="str">
        <f>IF(D129="","",HLOOKUP(C129,Gehaltstabelle_alt!$I$3:$R$34,Alt_Gehalt!D129+2,FALSE))</f>
        <v/>
      </c>
      <c r="G129" t="str">
        <f>IF(E129="","",HLOOKUP(C129,Gehaltstabelle_alt!$I$3:$R$34,Alt_Gehalt!E129+2,FALSE))</f>
        <v/>
      </c>
      <c r="H129">
        <f>IF(F129="",0,IF(F129&lt;=Gehaltstabelle_alt!$B$2,Gehaltstabelle_alt!$E$2,IF(F129&lt;=Gehaltstabelle_alt!$B$3,Gehaltstabelle_alt!$E$3,IF(F129&lt;=Gehaltstabelle_alt!$B$4,Gehaltstabelle_alt!$E$4,IF(F129&lt;=Gehaltstabelle_alt!$B$5,Gehaltstabelle_alt!$E$5,IF(F129&lt;=Gehaltstabelle_alt!$B$6,Gehaltstabelle_alt!$E$6,Gehaltstabelle_alt!$E$7)))))+IF(F129="","",IF(AND(D129&gt;Gehaltstabelle_alt!$C$10,C129="a"),Gehaltstabelle_alt!$E$11,Gehaltstabelle_alt!$E$10))+Gehaltsrechner!$G$10)+IF(Dienstprüfung_akt,(HLOOKUP(C129,Gehaltstabelle_alt!$I$3:$R$34,Dienstprüfer_akt_Stufe+2,FALSE)-HLOOKUP(C129,Gehaltstabelle_alt!$I$3:$R$34,D129+2,FALSE))*Anteil_Dienstprüfung,0)</f>
        <v>0</v>
      </c>
      <c r="I129">
        <f>IF(G129="",0,IF(G129&lt;=Gehaltstabelle_alt!$B$2,Gehaltstabelle_alt!$E$2,IF(G129&lt;=Gehaltstabelle_alt!$B$3,Gehaltstabelle_alt!$E$3,IF(G129&lt;=Gehaltstabelle_alt!$B$4,Gehaltstabelle_alt!$E$4,IF(G129&lt;=Gehaltstabelle_alt!$B$5,Gehaltstabelle_alt!$E$5,IF(G129&lt;=Gehaltstabelle_alt!$B$6,Gehaltstabelle_alt!$E$6,Gehaltstabelle_alt!$E$7)))))+IF(G129="","",IF(AND(D129&gt;Gehaltstabelle_alt!$C$10,C129="a"),Gehaltstabelle_alt!$E$11,Gehaltstabelle_alt!$E$10))+Gehaltsrechner!$G$10)+IF(Dienstprüfung_akt,(HLOOKUP(C129,Gehaltstabelle_alt!$I$3:$R$34,Dienstprüfer_akt_Stufe+2,FALSE)-HLOOKUP(C129,Gehaltstabelle_alt!$I$3:$R$34,D129+2,FALSE))*Anteil_Dienstprüfung,0)</f>
        <v>0</v>
      </c>
      <c r="J129">
        <f>IF(H129="","",Gehaltsrechner!$G$9)</f>
        <v>137.29</v>
      </c>
      <c r="K129" s="19" t="str">
        <f t="shared" si="8"/>
        <v/>
      </c>
      <c r="M129" s="19"/>
    </row>
    <row r="130" spans="1:13" x14ac:dyDescent="0.25">
      <c r="A130" t="str">
        <f t="shared" si="6"/>
        <v/>
      </c>
      <c r="B130" t="str">
        <f t="shared" si="5"/>
        <v/>
      </c>
      <c r="C130" t="str">
        <f t="shared" si="7"/>
        <v/>
      </c>
      <c r="D130" t="str">
        <f>IF(A130="","",IF(D129=MAX(Gehaltstabelle_alt!$H$5:$H$34),Alt_Gehalt!D129,IF(MOD(B130,2)=0,IF(ISNA(VLOOKUP(D129+1+2*Dienstprüfung_1Jahr,Gehaltstabelle_alt!$A$14:$A$24,1,FALSE)),MIN(D129+1+2*Dienstprüfung_1Jahr,MAX(Gehaltstabelle_alt!$H$5:$H$34)),IF(ISNA(VLOOKUP(D129+2+2*Dienstprüfung_1Jahr,Gehaltstabelle_alt!$A$14:$A$24,1,FALSE)),MIN(D129+2+2*Dienstprüfung_1Jahr,MAX(Gehaltstabelle_alt!$H$5:$H$34)),IF(ISNA(VLOOKUP(D129+3+2*Dienstprüfung_1Jahr,Gehaltstabelle_alt!$A$14:$A$24,1,FALSE)),MIN(D129+3+2*Dienstprüfung_1Jahr,MAX(Gehaltstabelle_alt!$H$5:$H$34)),D129))),IF(Dienstprüfung_1Jahr,IF(ISNA(VLOOKUP(D129+2,Gehaltstabelle_alt!$A$14:$A$24,1,FALSE)),MIN(D129+2,MAX(Gehaltstabelle_alt!$H$5:$H$34)),IF(ISNA(VLOOKUP(D129+3,Gehaltstabelle_alt!$A$14:$A$24,1,FALSE)),MIN(D129+3,MAX(Gehaltstabelle_alt!$H$5:$H$34)),IF(ISNA(VLOOKUP(D129+4,Gehaltstabelle_alt!$A$14:$A$24,1,FALSE)),MIN(D129+4,MAX(Gehaltstabelle_alt!$H$5:$H$34)),MAX(Gehaltstabelle_alt!$H$5:$H$34)))),D129))))</f>
        <v/>
      </c>
      <c r="E130" t="str">
        <f>IF(MONTH($E$6)=1,D130,IF(D131="",IF(A130="","",IF(D130=MAX(Gehaltstabelle_alt!$H$5:$H$34),Alt_Gehalt!D130,IF(MOD(B130+1,2)=0,IF(ISNA(VLOOKUP(D130+1+2*Dienstprüfung_1Jahr,Gehaltstabelle_alt!$A$14:$A$24,1,FALSE)),MIN(D130+1+2*Dienstprüfung_1Jahr,MAX(Gehaltstabelle_alt!$H$5:$H$34)),IF(ISNA(VLOOKUP(D130+2+2*Dienstprüfung_1Jahr,Gehaltstabelle_alt!$A$14:$A$24,1,FALSE)),MIN(D130+2+2*Dienstprüfung_1Jahr,MAX(Gehaltstabelle_alt!$H$5:$H$34)),IF(ISNA(VLOOKUP(D130+3+2*Dienstprüfung_1Jahr,Gehaltstabelle_alt!$A$14:$A$24,1,FALSE)),MIN(D130+3+2*Dienstprüfung_1Jahr,MAX(Gehaltstabelle_alt!$H$5:$H$34)),D130))),IF(Dienstprüfung_1Jahr,IF(ISNA(VLOOKUP(D130+2,Gehaltstabelle_alt!$A$14:$A$24,1,FALSE)),MIN(D130+2,MAX(Gehaltstabelle_alt!$H$5:$H$34)),IF(ISNA(VLOOKUP(D130+3,Gehaltstabelle_alt!$A$14:$A$24,1,FALSE)),MIN(D130+3,MAX(Gehaltstabelle_alt!$H$5:$H$34)),IF(ISNA(VLOOKUP(D130+4,Gehaltstabelle_alt!$A$14:$A$24,1,FALSE)),MIN(D130+4,MAX(Gehaltstabelle_alt!$H$5:$H$34)),MAX(Gehaltstabelle_alt!$H$5:$H$34)))),D130)))),D131))</f>
        <v/>
      </c>
      <c r="F130" t="str">
        <f>IF(D130="","",HLOOKUP(C130,Gehaltstabelle_alt!$I$3:$R$34,Alt_Gehalt!D130+2,FALSE))</f>
        <v/>
      </c>
      <c r="G130" t="str">
        <f>IF(E130="","",HLOOKUP(C130,Gehaltstabelle_alt!$I$3:$R$34,Alt_Gehalt!E130+2,FALSE))</f>
        <v/>
      </c>
      <c r="H130">
        <f>IF(F130="",0,IF(F130&lt;=Gehaltstabelle_alt!$B$2,Gehaltstabelle_alt!$E$2,IF(F130&lt;=Gehaltstabelle_alt!$B$3,Gehaltstabelle_alt!$E$3,IF(F130&lt;=Gehaltstabelle_alt!$B$4,Gehaltstabelle_alt!$E$4,IF(F130&lt;=Gehaltstabelle_alt!$B$5,Gehaltstabelle_alt!$E$5,IF(F130&lt;=Gehaltstabelle_alt!$B$6,Gehaltstabelle_alt!$E$6,Gehaltstabelle_alt!$E$7)))))+IF(F130="","",IF(AND(D130&gt;Gehaltstabelle_alt!$C$10,C130="a"),Gehaltstabelle_alt!$E$11,Gehaltstabelle_alt!$E$10))+Gehaltsrechner!$G$10)+IF(Dienstprüfung_akt,(HLOOKUP(C130,Gehaltstabelle_alt!$I$3:$R$34,Dienstprüfer_akt_Stufe+2,FALSE)-HLOOKUP(C130,Gehaltstabelle_alt!$I$3:$R$34,D130+2,FALSE))*Anteil_Dienstprüfung,0)</f>
        <v>0</v>
      </c>
      <c r="I130">
        <f>IF(G130="",0,IF(G130&lt;=Gehaltstabelle_alt!$B$2,Gehaltstabelle_alt!$E$2,IF(G130&lt;=Gehaltstabelle_alt!$B$3,Gehaltstabelle_alt!$E$3,IF(G130&lt;=Gehaltstabelle_alt!$B$4,Gehaltstabelle_alt!$E$4,IF(G130&lt;=Gehaltstabelle_alt!$B$5,Gehaltstabelle_alt!$E$5,IF(G130&lt;=Gehaltstabelle_alt!$B$6,Gehaltstabelle_alt!$E$6,Gehaltstabelle_alt!$E$7)))))+IF(G130="","",IF(AND(D130&gt;Gehaltstabelle_alt!$C$10,C130="a"),Gehaltstabelle_alt!$E$11,Gehaltstabelle_alt!$E$10))+Gehaltsrechner!$G$10)+IF(Dienstprüfung_akt,(HLOOKUP(C130,Gehaltstabelle_alt!$I$3:$R$34,Dienstprüfer_akt_Stufe+2,FALSE)-HLOOKUP(C130,Gehaltstabelle_alt!$I$3:$R$34,D130+2,FALSE))*Anteil_Dienstprüfung,0)</f>
        <v>0</v>
      </c>
      <c r="J130">
        <f>IF(H130="","",Gehaltsrechner!$G$9)</f>
        <v>137.29</v>
      </c>
      <c r="K130" s="19" t="str">
        <f t="shared" si="8"/>
        <v/>
      </c>
      <c r="M130" s="19"/>
    </row>
    <row r="131" spans="1:13" x14ac:dyDescent="0.25">
      <c r="A131" t="str">
        <f t="shared" si="6"/>
        <v/>
      </c>
      <c r="B131" t="str">
        <f t="shared" si="5"/>
        <v/>
      </c>
      <c r="C131" t="str">
        <f t="shared" si="7"/>
        <v/>
      </c>
      <c r="D131" t="str">
        <f>IF(A131="","",IF(D130=MAX(Gehaltstabelle_alt!$H$5:$H$34),Alt_Gehalt!D130,IF(MOD(B131,2)=0,IF(ISNA(VLOOKUP(D130+1+2*Dienstprüfung_1Jahr,Gehaltstabelle_alt!$A$14:$A$24,1,FALSE)),MIN(D130+1+2*Dienstprüfung_1Jahr,MAX(Gehaltstabelle_alt!$H$5:$H$34)),IF(ISNA(VLOOKUP(D130+2+2*Dienstprüfung_1Jahr,Gehaltstabelle_alt!$A$14:$A$24,1,FALSE)),MIN(D130+2+2*Dienstprüfung_1Jahr,MAX(Gehaltstabelle_alt!$H$5:$H$34)),IF(ISNA(VLOOKUP(D130+3+2*Dienstprüfung_1Jahr,Gehaltstabelle_alt!$A$14:$A$24,1,FALSE)),MIN(D130+3+2*Dienstprüfung_1Jahr,MAX(Gehaltstabelle_alt!$H$5:$H$34)),D130))),IF(Dienstprüfung_1Jahr,IF(ISNA(VLOOKUP(D130+2,Gehaltstabelle_alt!$A$14:$A$24,1,FALSE)),MIN(D130+2,MAX(Gehaltstabelle_alt!$H$5:$H$34)),IF(ISNA(VLOOKUP(D130+3,Gehaltstabelle_alt!$A$14:$A$24,1,FALSE)),MIN(D130+3,MAX(Gehaltstabelle_alt!$H$5:$H$34)),IF(ISNA(VLOOKUP(D130+4,Gehaltstabelle_alt!$A$14:$A$24,1,FALSE)),MIN(D130+4,MAX(Gehaltstabelle_alt!$H$5:$H$34)),MAX(Gehaltstabelle_alt!$H$5:$H$34)))),D130))))</f>
        <v/>
      </c>
      <c r="E131" t="str">
        <f>IF(MONTH($E$6)=1,D131,IF(D132="",IF(A131="","",IF(D131=MAX(Gehaltstabelle_alt!$H$5:$H$34),Alt_Gehalt!D131,IF(MOD(B131+1,2)=0,IF(ISNA(VLOOKUP(D131+1+2*Dienstprüfung_1Jahr,Gehaltstabelle_alt!$A$14:$A$24,1,FALSE)),MIN(D131+1+2*Dienstprüfung_1Jahr,MAX(Gehaltstabelle_alt!$H$5:$H$34)),IF(ISNA(VLOOKUP(D131+2+2*Dienstprüfung_1Jahr,Gehaltstabelle_alt!$A$14:$A$24,1,FALSE)),MIN(D131+2+2*Dienstprüfung_1Jahr,MAX(Gehaltstabelle_alt!$H$5:$H$34)),IF(ISNA(VLOOKUP(D131+3+2*Dienstprüfung_1Jahr,Gehaltstabelle_alt!$A$14:$A$24,1,FALSE)),MIN(D131+3+2*Dienstprüfung_1Jahr,MAX(Gehaltstabelle_alt!$H$5:$H$34)),D131))),IF(Dienstprüfung_1Jahr,IF(ISNA(VLOOKUP(D131+2,Gehaltstabelle_alt!$A$14:$A$24,1,FALSE)),MIN(D131+2,MAX(Gehaltstabelle_alt!$H$5:$H$34)),IF(ISNA(VLOOKUP(D131+3,Gehaltstabelle_alt!$A$14:$A$24,1,FALSE)),MIN(D131+3,MAX(Gehaltstabelle_alt!$H$5:$H$34)),IF(ISNA(VLOOKUP(D131+4,Gehaltstabelle_alt!$A$14:$A$24,1,FALSE)),MIN(D131+4,MAX(Gehaltstabelle_alt!$H$5:$H$34)),MAX(Gehaltstabelle_alt!$H$5:$H$34)))),D131)))),D132))</f>
        <v/>
      </c>
      <c r="F131" t="str">
        <f>IF(D131="","",HLOOKUP(C131,Gehaltstabelle_alt!$I$3:$R$34,Alt_Gehalt!D131+2,FALSE))</f>
        <v/>
      </c>
      <c r="G131" t="str">
        <f>IF(E131="","",HLOOKUP(C131,Gehaltstabelle_alt!$I$3:$R$34,Alt_Gehalt!E131+2,FALSE))</f>
        <v/>
      </c>
      <c r="H131">
        <f>IF(F131="",0,IF(F131&lt;=Gehaltstabelle_alt!$B$2,Gehaltstabelle_alt!$E$2,IF(F131&lt;=Gehaltstabelle_alt!$B$3,Gehaltstabelle_alt!$E$3,IF(F131&lt;=Gehaltstabelle_alt!$B$4,Gehaltstabelle_alt!$E$4,IF(F131&lt;=Gehaltstabelle_alt!$B$5,Gehaltstabelle_alt!$E$5,IF(F131&lt;=Gehaltstabelle_alt!$B$6,Gehaltstabelle_alt!$E$6,Gehaltstabelle_alt!$E$7)))))+IF(F131="","",IF(AND(D131&gt;Gehaltstabelle_alt!$C$10,C131="a"),Gehaltstabelle_alt!$E$11,Gehaltstabelle_alt!$E$10))+Gehaltsrechner!$G$10)+IF(Dienstprüfung_akt,(HLOOKUP(C131,Gehaltstabelle_alt!$I$3:$R$34,Dienstprüfer_akt_Stufe+2,FALSE)-HLOOKUP(C131,Gehaltstabelle_alt!$I$3:$R$34,D131+2,FALSE))*Anteil_Dienstprüfung,0)</f>
        <v>0</v>
      </c>
      <c r="I131">
        <f>IF(G131="",0,IF(G131&lt;=Gehaltstabelle_alt!$B$2,Gehaltstabelle_alt!$E$2,IF(G131&lt;=Gehaltstabelle_alt!$B$3,Gehaltstabelle_alt!$E$3,IF(G131&lt;=Gehaltstabelle_alt!$B$4,Gehaltstabelle_alt!$E$4,IF(G131&lt;=Gehaltstabelle_alt!$B$5,Gehaltstabelle_alt!$E$5,IF(G131&lt;=Gehaltstabelle_alt!$B$6,Gehaltstabelle_alt!$E$6,Gehaltstabelle_alt!$E$7)))))+IF(G131="","",IF(AND(D131&gt;Gehaltstabelle_alt!$C$10,C131="a"),Gehaltstabelle_alt!$E$11,Gehaltstabelle_alt!$E$10))+Gehaltsrechner!$G$10)+IF(Dienstprüfung_akt,(HLOOKUP(C131,Gehaltstabelle_alt!$I$3:$R$34,Dienstprüfer_akt_Stufe+2,FALSE)-HLOOKUP(C131,Gehaltstabelle_alt!$I$3:$R$34,D131+2,FALSE))*Anteil_Dienstprüfung,0)</f>
        <v>0</v>
      </c>
      <c r="J131">
        <f>IF(H131="","",Gehaltsrechner!$G$9)</f>
        <v>137.29</v>
      </c>
      <c r="K131" s="19" t="str">
        <f t="shared" si="8"/>
        <v/>
      </c>
      <c r="M131" s="19"/>
    </row>
    <row r="132" spans="1:13" x14ac:dyDescent="0.25">
      <c r="A132" t="str">
        <f t="shared" si="6"/>
        <v/>
      </c>
      <c r="B132" t="str">
        <f t="shared" si="5"/>
        <v/>
      </c>
      <c r="C132" t="str">
        <f t="shared" si="7"/>
        <v/>
      </c>
      <c r="D132" t="str">
        <f>IF(A132="","",IF(D131=MAX(Gehaltstabelle_alt!$H$5:$H$34),Alt_Gehalt!D131,IF(MOD(B132,2)=0,IF(ISNA(VLOOKUP(D131+1+2*Dienstprüfung_1Jahr,Gehaltstabelle_alt!$A$14:$A$24,1,FALSE)),MIN(D131+1+2*Dienstprüfung_1Jahr,MAX(Gehaltstabelle_alt!$H$5:$H$34)),IF(ISNA(VLOOKUP(D131+2+2*Dienstprüfung_1Jahr,Gehaltstabelle_alt!$A$14:$A$24,1,FALSE)),MIN(D131+2+2*Dienstprüfung_1Jahr,MAX(Gehaltstabelle_alt!$H$5:$H$34)),IF(ISNA(VLOOKUP(D131+3+2*Dienstprüfung_1Jahr,Gehaltstabelle_alt!$A$14:$A$24,1,FALSE)),MIN(D131+3+2*Dienstprüfung_1Jahr,MAX(Gehaltstabelle_alt!$H$5:$H$34)),D131))),IF(Dienstprüfung_1Jahr,IF(ISNA(VLOOKUP(D131+2,Gehaltstabelle_alt!$A$14:$A$24,1,FALSE)),MIN(D131+2,MAX(Gehaltstabelle_alt!$H$5:$H$34)),IF(ISNA(VLOOKUP(D131+3,Gehaltstabelle_alt!$A$14:$A$24,1,FALSE)),MIN(D131+3,MAX(Gehaltstabelle_alt!$H$5:$H$34)),IF(ISNA(VLOOKUP(D131+4,Gehaltstabelle_alt!$A$14:$A$24,1,FALSE)),MIN(D131+4,MAX(Gehaltstabelle_alt!$H$5:$H$34)),MAX(Gehaltstabelle_alt!$H$5:$H$34)))),D131))))</f>
        <v/>
      </c>
      <c r="E132" t="str">
        <f>IF(MONTH($E$6)=1,D132,IF(D133="",IF(A132="","",IF(D132=MAX(Gehaltstabelle_alt!$H$5:$H$34),Alt_Gehalt!D132,IF(MOD(B132+1,2)=0,IF(ISNA(VLOOKUP(D132+1+2*Dienstprüfung_1Jahr,Gehaltstabelle_alt!$A$14:$A$24,1,FALSE)),MIN(D132+1+2*Dienstprüfung_1Jahr,MAX(Gehaltstabelle_alt!$H$5:$H$34)),IF(ISNA(VLOOKUP(D132+2+2*Dienstprüfung_1Jahr,Gehaltstabelle_alt!$A$14:$A$24,1,FALSE)),MIN(D132+2+2*Dienstprüfung_1Jahr,MAX(Gehaltstabelle_alt!$H$5:$H$34)),IF(ISNA(VLOOKUP(D132+3+2*Dienstprüfung_1Jahr,Gehaltstabelle_alt!$A$14:$A$24,1,FALSE)),MIN(D132+3+2*Dienstprüfung_1Jahr,MAX(Gehaltstabelle_alt!$H$5:$H$34)),D132))),IF(Dienstprüfung_1Jahr,IF(ISNA(VLOOKUP(D132+2,Gehaltstabelle_alt!$A$14:$A$24,1,FALSE)),MIN(D132+2,MAX(Gehaltstabelle_alt!$H$5:$H$34)),IF(ISNA(VLOOKUP(D132+3,Gehaltstabelle_alt!$A$14:$A$24,1,FALSE)),MIN(D132+3,MAX(Gehaltstabelle_alt!$H$5:$H$34)),IF(ISNA(VLOOKUP(D132+4,Gehaltstabelle_alt!$A$14:$A$24,1,FALSE)),MIN(D132+4,MAX(Gehaltstabelle_alt!$H$5:$H$34)),MAX(Gehaltstabelle_alt!$H$5:$H$34)))),D132)))),D133))</f>
        <v/>
      </c>
      <c r="F132" t="str">
        <f>IF(D132="","",HLOOKUP(C132,Gehaltstabelle_alt!$I$3:$R$34,Alt_Gehalt!D132+2,FALSE))</f>
        <v/>
      </c>
      <c r="G132" t="str">
        <f>IF(E132="","",HLOOKUP(C132,Gehaltstabelle_alt!$I$3:$R$34,Alt_Gehalt!E132+2,FALSE))</f>
        <v/>
      </c>
      <c r="H132">
        <f>IF(F132="",0,IF(F132&lt;=Gehaltstabelle_alt!$B$2,Gehaltstabelle_alt!$E$2,IF(F132&lt;=Gehaltstabelle_alt!$B$3,Gehaltstabelle_alt!$E$3,IF(F132&lt;=Gehaltstabelle_alt!$B$4,Gehaltstabelle_alt!$E$4,IF(F132&lt;=Gehaltstabelle_alt!$B$5,Gehaltstabelle_alt!$E$5,IF(F132&lt;=Gehaltstabelle_alt!$B$6,Gehaltstabelle_alt!$E$6,Gehaltstabelle_alt!$E$7)))))+IF(F132="","",IF(AND(D132&gt;Gehaltstabelle_alt!$C$10,C132="a"),Gehaltstabelle_alt!$E$11,Gehaltstabelle_alt!$E$10))+Gehaltsrechner!$G$10)+IF(Dienstprüfung_akt,(HLOOKUP(C132,Gehaltstabelle_alt!$I$3:$R$34,Dienstprüfer_akt_Stufe+2,FALSE)-HLOOKUP(C132,Gehaltstabelle_alt!$I$3:$R$34,D132+2,FALSE))*Anteil_Dienstprüfung,0)</f>
        <v>0</v>
      </c>
      <c r="I132">
        <f>IF(G132="",0,IF(G132&lt;=Gehaltstabelle_alt!$B$2,Gehaltstabelle_alt!$E$2,IF(G132&lt;=Gehaltstabelle_alt!$B$3,Gehaltstabelle_alt!$E$3,IF(G132&lt;=Gehaltstabelle_alt!$B$4,Gehaltstabelle_alt!$E$4,IF(G132&lt;=Gehaltstabelle_alt!$B$5,Gehaltstabelle_alt!$E$5,IF(G132&lt;=Gehaltstabelle_alt!$B$6,Gehaltstabelle_alt!$E$6,Gehaltstabelle_alt!$E$7)))))+IF(G132="","",IF(AND(D132&gt;Gehaltstabelle_alt!$C$10,C132="a"),Gehaltstabelle_alt!$E$11,Gehaltstabelle_alt!$E$10))+Gehaltsrechner!$G$10)+IF(Dienstprüfung_akt,(HLOOKUP(C132,Gehaltstabelle_alt!$I$3:$R$34,Dienstprüfer_akt_Stufe+2,FALSE)-HLOOKUP(C132,Gehaltstabelle_alt!$I$3:$R$34,D132+2,FALSE))*Anteil_Dienstprüfung,0)</f>
        <v>0</v>
      </c>
      <c r="J132">
        <f>IF(H132="","",Gehaltsrechner!$G$9)</f>
        <v>137.29</v>
      </c>
      <c r="K132" s="19" t="str">
        <f t="shared" si="8"/>
        <v/>
      </c>
      <c r="M132" s="19"/>
    </row>
    <row r="133" spans="1:13" x14ac:dyDescent="0.25">
      <c r="A133" t="str">
        <f t="shared" si="6"/>
        <v/>
      </c>
      <c r="B133" t="str">
        <f t="shared" si="5"/>
        <v/>
      </c>
      <c r="C133" t="str">
        <f t="shared" si="7"/>
        <v/>
      </c>
      <c r="D133" t="str">
        <f>IF(A133="","",IF(D132=MAX(Gehaltstabelle_alt!$H$5:$H$34),Alt_Gehalt!D132,IF(MOD(B133,2)=0,IF(ISNA(VLOOKUP(D132+1+2*Dienstprüfung_1Jahr,Gehaltstabelle_alt!$A$14:$A$24,1,FALSE)),MIN(D132+1+2*Dienstprüfung_1Jahr,MAX(Gehaltstabelle_alt!$H$5:$H$34)),IF(ISNA(VLOOKUP(D132+2+2*Dienstprüfung_1Jahr,Gehaltstabelle_alt!$A$14:$A$24,1,FALSE)),MIN(D132+2+2*Dienstprüfung_1Jahr,MAX(Gehaltstabelle_alt!$H$5:$H$34)),IF(ISNA(VLOOKUP(D132+3+2*Dienstprüfung_1Jahr,Gehaltstabelle_alt!$A$14:$A$24,1,FALSE)),MIN(D132+3+2*Dienstprüfung_1Jahr,MAX(Gehaltstabelle_alt!$H$5:$H$34)),D132))),IF(Dienstprüfung_1Jahr,IF(ISNA(VLOOKUP(D132+2,Gehaltstabelle_alt!$A$14:$A$24,1,FALSE)),MIN(D132+2,MAX(Gehaltstabelle_alt!$H$5:$H$34)),IF(ISNA(VLOOKUP(D132+3,Gehaltstabelle_alt!$A$14:$A$24,1,FALSE)),MIN(D132+3,MAX(Gehaltstabelle_alt!$H$5:$H$34)),IF(ISNA(VLOOKUP(D132+4,Gehaltstabelle_alt!$A$14:$A$24,1,FALSE)),MIN(D132+4,MAX(Gehaltstabelle_alt!$H$5:$H$34)),MAX(Gehaltstabelle_alt!$H$5:$H$34)))),D132))))</f>
        <v/>
      </c>
      <c r="E133" t="str">
        <f>IF(MONTH($E$6)=1,D133,IF(D134="",IF(A133="","",IF(D133=MAX(Gehaltstabelle_alt!$H$5:$H$34),Alt_Gehalt!D133,IF(MOD(B133+1,2)=0,IF(ISNA(VLOOKUP(D133+1+2*Dienstprüfung_1Jahr,Gehaltstabelle_alt!$A$14:$A$24,1,FALSE)),MIN(D133+1+2*Dienstprüfung_1Jahr,MAX(Gehaltstabelle_alt!$H$5:$H$34)),IF(ISNA(VLOOKUP(D133+2+2*Dienstprüfung_1Jahr,Gehaltstabelle_alt!$A$14:$A$24,1,FALSE)),MIN(D133+2+2*Dienstprüfung_1Jahr,MAX(Gehaltstabelle_alt!$H$5:$H$34)),IF(ISNA(VLOOKUP(D133+3+2*Dienstprüfung_1Jahr,Gehaltstabelle_alt!$A$14:$A$24,1,FALSE)),MIN(D133+3+2*Dienstprüfung_1Jahr,MAX(Gehaltstabelle_alt!$H$5:$H$34)),D133))),IF(Dienstprüfung_1Jahr,IF(ISNA(VLOOKUP(D133+2,Gehaltstabelle_alt!$A$14:$A$24,1,FALSE)),MIN(D133+2,MAX(Gehaltstabelle_alt!$H$5:$H$34)),IF(ISNA(VLOOKUP(D133+3,Gehaltstabelle_alt!$A$14:$A$24,1,FALSE)),MIN(D133+3,MAX(Gehaltstabelle_alt!$H$5:$H$34)),IF(ISNA(VLOOKUP(D133+4,Gehaltstabelle_alt!$A$14:$A$24,1,FALSE)),MIN(D133+4,MAX(Gehaltstabelle_alt!$H$5:$H$34)),MAX(Gehaltstabelle_alt!$H$5:$H$34)))),D133)))),D134))</f>
        <v/>
      </c>
      <c r="F133" t="str">
        <f>IF(D133="","",HLOOKUP(C133,Gehaltstabelle_alt!$I$3:$R$34,Alt_Gehalt!D133+2,FALSE))</f>
        <v/>
      </c>
      <c r="G133" t="str">
        <f>IF(E133="","",HLOOKUP(C133,Gehaltstabelle_alt!$I$3:$R$34,Alt_Gehalt!E133+2,FALSE))</f>
        <v/>
      </c>
      <c r="H133">
        <f>IF(F133="",0,IF(F133&lt;=Gehaltstabelle_alt!$B$2,Gehaltstabelle_alt!$E$2,IF(F133&lt;=Gehaltstabelle_alt!$B$3,Gehaltstabelle_alt!$E$3,IF(F133&lt;=Gehaltstabelle_alt!$B$4,Gehaltstabelle_alt!$E$4,IF(F133&lt;=Gehaltstabelle_alt!$B$5,Gehaltstabelle_alt!$E$5,IF(F133&lt;=Gehaltstabelle_alt!$B$6,Gehaltstabelle_alt!$E$6,Gehaltstabelle_alt!$E$7)))))+IF(F133="","",IF(AND(D133&gt;Gehaltstabelle_alt!$C$10,C133="a"),Gehaltstabelle_alt!$E$11,Gehaltstabelle_alt!$E$10))+Gehaltsrechner!$G$10)+IF(Dienstprüfung_akt,(HLOOKUP(C133,Gehaltstabelle_alt!$I$3:$R$34,Dienstprüfer_akt_Stufe+2,FALSE)-HLOOKUP(C133,Gehaltstabelle_alt!$I$3:$R$34,D133+2,FALSE))*Anteil_Dienstprüfung,0)</f>
        <v>0</v>
      </c>
      <c r="I133">
        <f>IF(G133="",0,IF(G133&lt;=Gehaltstabelle_alt!$B$2,Gehaltstabelle_alt!$E$2,IF(G133&lt;=Gehaltstabelle_alt!$B$3,Gehaltstabelle_alt!$E$3,IF(G133&lt;=Gehaltstabelle_alt!$B$4,Gehaltstabelle_alt!$E$4,IF(G133&lt;=Gehaltstabelle_alt!$B$5,Gehaltstabelle_alt!$E$5,IF(G133&lt;=Gehaltstabelle_alt!$B$6,Gehaltstabelle_alt!$E$6,Gehaltstabelle_alt!$E$7)))))+IF(G133="","",IF(AND(D133&gt;Gehaltstabelle_alt!$C$10,C133="a"),Gehaltstabelle_alt!$E$11,Gehaltstabelle_alt!$E$10))+Gehaltsrechner!$G$10)+IF(Dienstprüfung_akt,(HLOOKUP(C133,Gehaltstabelle_alt!$I$3:$R$34,Dienstprüfer_akt_Stufe+2,FALSE)-HLOOKUP(C133,Gehaltstabelle_alt!$I$3:$R$34,D133+2,FALSE))*Anteil_Dienstprüfung,0)</f>
        <v>0</v>
      </c>
      <c r="J133">
        <f>IF(H133="","",Gehaltsrechner!$G$9)</f>
        <v>137.29</v>
      </c>
      <c r="K133" s="19" t="str">
        <f t="shared" si="8"/>
        <v/>
      </c>
      <c r="M133" s="19"/>
    </row>
    <row r="134" spans="1:13" x14ac:dyDescent="0.25">
      <c r="A134" t="str">
        <f t="shared" si="6"/>
        <v/>
      </c>
      <c r="B134" t="str">
        <f t="shared" si="5"/>
        <v/>
      </c>
      <c r="C134" t="str">
        <f t="shared" si="7"/>
        <v/>
      </c>
      <c r="D134" t="str">
        <f>IF(A134="","",IF(D133=MAX(Gehaltstabelle_alt!$H$5:$H$34),Alt_Gehalt!D133,IF(MOD(B134,2)=0,IF(ISNA(VLOOKUP(D133+1+2*Dienstprüfung_1Jahr,Gehaltstabelle_alt!$A$14:$A$24,1,FALSE)),MIN(D133+1+2*Dienstprüfung_1Jahr,MAX(Gehaltstabelle_alt!$H$5:$H$34)),IF(ISNA(VLOOKUP(D133+2+2*Dienstprüfung_1Jahr,Gehaltstabelle_alt!$A$14:$A$24,1,FALSE)),MIN(D133+2+2*Dienstprüfung_1Jahr,MAX(Gehaltstabelle_alt!$H$5:$H$34)),IF(ISNA(VLOOKUP(D133+3+2*Dienstprüfung_1Jahr,Gehaltstabelle_alt!$A$14:$A$24,1,FALSE)),MIN(D133+3+2*Dienstprüfung_1Jahr,MAX(Gehaltstabelle_alt!$H$5:$H$34)),D133))),IF(Dienstprüfung_1Jahr,IF(ISNA(VLOOKUP(D133+2,Gehaltstabelle_alt!$A$14:$A$24,1,FALSE)),MIN(D133+2,MAX(Gehaltstabelle_alt!$H$5:$H$34)),IF(ISNA(VLOOKUP(D133+3,Gehaltstabelle_alt!$A$14:$A$24,1,FALSE)),MIN(D133+3,MAX(Gehaltstabelle_alt!$H$5:$H$34)),IF(ISNA(VLOOKUP(D133+4,Gehaltstabelle_alt!$A$14:$A$24,1,FALSE)),MIN(D133+4,MAX(Gehaltstabelle_alt!$H$5:$H$34)),MAX(Gehaltstabelle_alt!$H$5:$H$34)))),D133))))</f>
        <v/>
      </c>
      <c r="E134" t="str">
        <f>IF(MONTH($E$6)=1,D134,IF(D135="",IF(A134="","",IF(D134=MAX(Gehaltstabelle_alt!$H$5:$H$34),Alt_Gehalt!D134,IF(MOD(B134+1,2)=0,IF(ISNA(VLOOKUP(D134+1+2*Dienstprüfung_1Jahr,Gehaltstabelle_alt!$A$14:$A$24,1,FALSE)),MIN(D134+1+2*Dienstprüfung_1Jahr,MAX(Gehaltstabelle_alt!$H$5:$H$34)),IF(ISNA(VLOOKUP(D134+2+2*Dienstprüfung_1Jahr,Gehaltstabelle_alt!$A$14:$A$24,1,FALSE)),MIN(D134+2+2*Dienstprüfung_1Jahr,MAX(Gehaltstabelle_alt!$H$5:$H$34)),IF(ISNA(VLOOKUP(D134+3+2*Dienstprüfung_1Jahr,Gehaltstabelle_alt!$A$14:$A$24,1,FALSE)),MIN(D134+3+2*Dienstprüfung_1Jahr,MAX(Gehaltstabelle_alt!$H$5:$H$34)),D134))),IF(Dienstprüfung_1Jahr,IF(ISNA(VLOOKUP(D134+2,Gehaltstabelle_alt!$A$14:$A$24,1,FALSE)),MIN(D134+2,MAX(Gehaltstabelle_alt!$H$5:$H$34)),IF(ISNA(VLOOKUP(D134+3,Gehaltstabelle_alt!$A$14:$A$24,1,FALSE)),MIN(D134+3,MAX(Gehaltstabelle_alt!$H$5:$H$34)),IF(ISNA(VLOOKUP(D134+4,Gehaltstabelle_alt!$A$14:$A$24,1,FALSE)),MIN(D134+4,MAX(Gehaltstabelle_alt!$H$5:$H$34)),MAX(Gehaltstabelle_alt!$H$5:$H$34)))),D134)))),D135))</f>
        <v/>
      </c>
      <c r="F134" t="str">
        <f>IF(D134="","",HLOOKUP(C134,Gehaltstabelle_alt!$I$3:$R$34,Alt_Gehalt!D134+2,FALSE))</f>
        <v/>
      </c>
      <c r="G134" t="str">
        <f>IF(E134="","",HLOOKUP(C134,Gehaltstabelle_alt!$I$3:$R$34,Alt_Gehalt!E134+2,FALSE))</f>
        <v/>
      </c>
      <c r="H134">
        <f>IF(F134="",0,IF(F134&lt;=Gehaltstabelle_alt!$B$2,Gehaltstabelle_alt!$E$2,IF(F134&lt;=Gehaltstabelle_alt!$B$3,Gehaltstabelle_alt!$E$3,IF(F134&lt;=Gehaltstabelle_alt!$B$4,Gehaltstabelle_alt!$E$4,IF(F134&lt;=Gehaltstabelle_alt!$B$5,Gehaltstabelle_alt!$E$5,IF(F134&lt;=Gehaltstabelle_alt!$B$6,Gehaltstabelle_alt!$E$6,Gehaltstabelle_alt!$E$7)))))+IF(F134="","",IF(AND(D134&gt;Gehaltstabelle_alt!$C$10,C134="a"),Gehaltstabelle_alt!$E$11,Gehaltstabelle_alt!$E$10))+Gehaltsrechner!$G$10)+IF(Dienstprüfung_akt,(HLOOKUP(C134,Gehaltstabelle_alt!$I$3:$R$34,Dienstprüfer_akt_Stufe+2,FALSE)-HLOOKUP(C134,Gehaltstabelle_alt!$I$3:$R$34,D134+2,FALSE))*Anteil_Dienstprüfung,0)</f>
        <v>0</v>
      </c>
      <c r="I134">
        <f>IF(G134="",0,IF(G134&lt;=Gehaltstabelle_alt!$B$2,Gehaltstabelle_alt!$E$2,IF(G134&lt;=Gehaltstabelle_alt!$B$3,Gehaltstabelle_alt!$E$3,IF(G134&lt;=Gehaltstabelle_alt!$B$4,Gehaltstabelle_alt!$E$4,IF(G134&lt;=Gehaltstabelle_alt!$B$5,Gehaltstabelle_alt!$E$5,IF(G134&lt;=Gehaltstabelle_alt!$B$6,Gehaltstabelle_alt!$E$6,Gehaltstabelle_alt!$E$7)))))+IF(G134="","",IF(AND(D134&gt;Gehaltstabelle_alt!$C$10,C134="a"),Gehaltstabelle_alt!$E$11,Gehaltstabelle_alt!$E$10))+Gehaltsrechner!$G$10)+IF(Dienstprüfung_akt,(HLOOKUP(C134,Gehaltstabelle_alt!$I$3:$R$34,Dienstprüfer_akt_Stufe+2,FALSE)-HLOOKUP(C134,Gehaltstabelle_alt!$I$3:$R$34,D134+2,FALSE))*Anteil_Dienstprüfung,0)</f>
        <v>0</v>
      </c>
      <c r="J134">
        <f>IF(H134="","",Gehaltsrechner!$G$9)</f>
        <v>137.29</v>
      </c>
      <c r="K134" s="19" t="str">
        <f t="shared" si="8"/>
        <v/>
      </c>
      <c r="M134" s="19"/>
    </row>
    <row r="135" spans="1:13" x14ac:dyDescent="0.25">
      <c r="A135" t="str">
        <f t="shared" si="6"/>
        <v/>
      </c>
      <c r="B135" t="str">
        <f t="shared" si="5"/>
        <v/>
      </c>
      <c r="C135" t="str">
        <f t="shared" si="7"/>
        <v/>
      </c>
      <c r="D135" t="str">
        <f>IF(A135="","",IF(D134=MAX(Gehaltstabelle_alt!$H$5:$H$34),Alt_Gehalt!D134,IF(MOD(B135,2)=0,IF(ISNA(VLOOKUP(D134+1+2*Dienstprüfung_1Jahr,Gehaltstabelle_alt!$A$14:$A$24,1,FALSE)),MIN(D134+1+2*Dienstprüfung_1Jahr,MAX(Gehaltstabelle_alt!$H$5:$H$34)),IF(ISNA(VLOOKUP(D134+2+2*Dienstprüfung_1Jahr,Gehaltstabelle_alt!$A$14:$A$24,1,FALSE)),MIN(D134+2+2*Dienstprüfung_1Jahr,MAX(Gehaltstabelle_alt!$H$5:$H$34)),IF(ISNA(VLOOKUP(D134+3+2*Dienstprüfung_1Jahr,Gehaltstabelle_alt!$A$14:$A$24,1,FALSE)),MIN(D134+3+2*Dienstprüfung_1Jahr,MAX(Gehaltstabelle_alt!$H$5:$H$34)),D134))),IF(Dienstprüfung_1Jahr,IF(ISNA(VLOOKUP(D134+2,Gehaltstabelle_alt!$A$14:$A$24,1,FALSE)),MIN(D134+2,MAX(Gehaltstabelle_alt!$H$5:$H$34)),IF(ISNA(VLOOKUP(D134+3,Gehaltstabelle_alt!$A$14:$A$24,1,FALSE)),MIN(D134+3,MAX(Gehaltstabelle_alt!$H$5:$H$34)),IF(ISNA(VLOOKUP(D134+4,Gehaltstabelle_alt!$A$14:$A$24,1,FALSE)),MIN(D134+4,MAX(Gehaltstabelle_alt!$H$5:$H$34)),MAX(Gehaltstabelle_alt!$H$5:$H$34)))),D134))))</f>
        <v/>
      </c>
      <c r="E135" t="str">
        <f>IF(MONTH($E$6)=1,D135,IF(D136="",IF(A135="","",IF(D135=MAX(Gehaltstabelle_alt!$H$5:$H$34),Alt_Gehalt!D135,IF(MOD(B135+1,2)=0,IF(ISNA(VLOOKUP(D135+1+2*Dienstprüfung_1Jahr,Gehaltstabelle_alt!$A$14:$A$24,1,FALSE)),MIN(D135+1+2*Dienstprüfung_1Jahr,MAX(Gehaltstabelle_alt!$H$5:$H$34)),IF(ISNA(VLOOKUP(D135+2+2*Dienstprüfung_1Jahr,Gehaltstabelle_alt!$A$14:$A$24,1,FALSE)),MIN(D135+2+2*Dienstprüfung_1Jahr,MAX(Gehaltstabelle_alt!$H$5:$H$34)),IF(ISNA(VLOOKUP(D135+3+2*Dienstprüfung_1Jahr,Gehaltstabelle_alt!$A$14:$A$24,1,FALSE)),MIN(D135+3+2*Dienstprüfung_1Jahr,MAX(Gehaltstabelle_alt!$H$5:$H$34)),D135))),IF(Dienstprüfung_1Jahr,IF(ISNA(VLOOKUP(D135+2,Gehaltstabelle_alt!$A$14:$A$24,1,FALSE)),MIN(D135+2,MAX(Gehaltstabelle_alt!$H$5:$H$34)),IF(ISNA(VLOOKUP(D135+3,Gehaltstabelle_alt!$A$14:$A$24,1,FALSE)),MIN(D135+3,MAX(Gehaltstabelle_alt!$H$5:$H$34)),IF(ISNA(VLOOKUP(D135+4,Gehaltstabelle_alt!$A$14:$A$24,1,FALSE)),MIN(D135+4,MAX(Gehaltstabelle_alt!$H$5:$H$34)),MAX(Gehaltstabelle_alt!$H$5:$H$34)))),D135)))),D136))</f>
        <v/>
      </c>
      <c r="F135" t="str">
        <f>IF(D135="","",HLOOKUP(C135,Gehaltstabelle_alt!$I$3:$R$34,Alt_Gehalt!D135+2,FALSE))</f>
        <v/>
      </c>
      <c r="G135" t="str">
        <f>IF(E135="","",HLOOKUP(C135,Gehaltstabelle_alt!$I$3:$R$34,Alt_Gehalt!E135+2,FALSE))</f>
        <v/>
      </c>
      <c r="H135">
        <f>IF(F135="",0,IF(F135&lt;=Gehaltstabelle_alt!$B$2,Gehaltstabelle_alt!$E$2,IF(F135&lt;=Gehaltstabelle_alt!$B$3,Gehaltstabelle_alt!$E$3,IF(F135&lt;=Gehaltstabelle_alt!$B$4,Gehaltstabelle_alt!$E$4,IF(F135&lt;=Gehaltstabelle_alt!$B$5,Gehaltstabelle_alt!$E$5,IF(F135&lt;=Gehaltstabelle_alt!$B$6,Gehaltstabelle_alt!$E$6,Gehaltstabelle_alt!$E$7)))))+IF(F135="","",IF(AND(D135&gt;Gehaltstabelle_alt!$C$10,C135="a"),Gehaltstabelle_alt!$E$11,Gehaltstabelle_alt!$E$10))+Gehaltsrechner!$G$10)+IF(Dienstprüfung_akt,(HLOOKUP(C135,Gehaltstabelle_alt!$I$3:$R$34,Dienstprüfer_akt_Stufe+2,FALSE)-HLOOKUP(C135,Gehaltstabelle_alt!$I$3:$R$34,D135+2,FALSE))*Anteil_Dienstprüfung,0)</f>
        <v>0</v>
      </c>
      <c r="I135">
        <f>IF(G135="",0,IF(G135&lt;=Gehaltstabelle_alt!$B$2,Gehaltstabelle_alt!$E$2,IF(G135&lt;=Gehaltstabelle_alt!$B$3,Gehaltstabelle_alt!$E$3,IF(G135&lt;=Gehaltstabelle_alt!$B$4,Gehaltstabelle_alt!$E$4,IF(G135&lt;=Gehaltstabelle_alt!$B$5,Gehaltstabelle_alt!$E$5,IF(G135&lt;=Gehaltstabelle_alt!$B$6,Gehaltstabelle_alt!$E$6,Gehaltstabelle_alt!$E$7)))))+IF(G135="","",IF(AND(D135&gt;Gehaltstabelle_alt!$C$10,C135="a"),Gehaltstabelle_alt!$E$11,Gehaltstabelle_alt!$E$10))+Gehaltsrechner!$G$10)+IF(Dienstprüfung_akt,(HLOOKUP(C135,Gehaltstabelle_alt!$I$3:$R$34,Dienstprüfer_akt_Stufe+2,FALSE)-HLOOKUP(C135,Gehaltstabelle_alt!$I$3:$R$34,D135+2,FALSE))*Anteil_Dienstprüfung,0)</f>
        <v>0</v>
      </c>
      <c r="J135">
        <f>IF(H135="","",Gehaltsrechner!$G$9)</f>
        <v>137.29</v>
      </c>
      <c r="K135" s="19" t="str">
        <f t="shared" si="8"/>
        <v/>
      </c>
      <c r="M135" s="19"/>
    </row>
    <row r="136" spans="1:13" x14ac:dyDescent="0.25">
      <c r="A136" t="str">
        <f t="shared" si="6"/>
        <v/>
      </c>
      <c r="B136" t="str">
        <f t="shared" si="5"/>
        <v/>
      </c>
      <c r="C136" t="str">
        <f t="shared" si="7"/>
        <v/>
      </c>
      <c r="D136" t="str">
        <f>IF(A136="","",IF(D135=MAX(Gehaltstabelle_alt!$H$5:$H$34),Alt_Gehalt!D135,IF(MOD(B136,2)=0,IF(ISNA(VLOOKUP(D135+1+2*Dienstprüfung_1Jahr,Gehaltstabelle_alt!$A$14:$A$24,1,FALSE)),MIN(D135+1+2*Dienstprüfung_1Jahr,MAX(Gehaltstabelle_alt!$H$5:$H$34)),IF(ISNA(VLOOKUP(D135+2+2*Dienstprüfung_1Jahr,Gehaltstabelle_alt!$A$14:$A$24,1,FALSE)),MIN(D135+2+2*Dienstprüfung_1Jahr,MAX(Gehaltstabelle_alt!$H$5:$H$34)),IF(ISNA(VLOOKUP(D135+3+2*Dienstprüfung_1Jahr,Gehaltstabelle_alt!$A$14:$A$24,1,FALSE)),MIN(D135+3+2*Dienstprüfung_1Jahr,MAX(Gehaltstabelle_alt!$H$5:$H$34)),D135))),IF(Dienstprüfung_1Jahr,IF(ISNA(VLOOKUP(D135+2,Gehaltstabelle_alt!$A$14:$A$24,1,FALSE)),MIN(D135+2,MAX(Gehaltstabelle_alt!$H$5:$H$34)),IF(ISNA(VLOOKUP(D135+3,Gehaltstabelle_alt!$A$14:$A$24,1,FALSE)),MIN(D135+3,MAX(Gehaltstabelle_alt!$H$5:$H$34)),IF(ISNA(VLOOKUP(D135+4,Gehaltstabelle_alt!$A$14:$A$24,1,FALSE)),MIN(D135+4,MAX(Gehaltstabelle_alt!$H$5:$H$34)),MAX(Gehaltstabelle_alt!$H$5:$H$34)))),D135))))</f>
        <v/>
      </c>
      <c r="E136" t="str">
        <f>IF(MONTH($E$6)=1,D136,IF(D137="",IF(A136="","",IF(D136=MAX(Gehaltstabelle_alt!$H$5:$H$34),Alt_Gehalt!D136,IF(MOD(B136+1,2)=0,IF(ISNA(VLOOKUP(D136+1+2*Dienstprüfung_1Jahr,Gehaltstabelle_alt!$A$14:$A$24,1,FALSE)),MIN(D136+1+2*Dienstprüfung_1Jahr,MAX(Gehaltstabelle_alt!$H$5:$H$34)),IF(ISNA(VLOOKUP(D136+2+2*Dienstprüfung_1Jahr,Gehaltstabelle_alt!$A$14:$A$24,1,FALSE)),MIN(D136+2+2*Dienstprüfung_1Jahr,MAX(Gehaltstabelle_alt!$H$5:$H$34)),IF(ISNA(VLOOKUP(D136+3+2*Dienstprüfung_1Jahr,Gehaltstabelle_alt!$A$14:$A$24,1,FALSE)),MIN(D136+3+2*Dienstprüfung_1Jahr,MAX(Gehaltstabelle_alt!$H$5:$H$34)),D136))),IF(Dienstprüfung_1Jahr,IF(ISNA(VLOOKUP(D136+2,Gehaltstabelle_alt!$A$14:$A$24,1,FALSE)),MIN(D136+2,MAX(Gehaltstabelle_alt!$H$5:$H$34)),IF(ISNA(VLOOKUP(D136+3,Gehaltstabelle_alt!$A$14:$A$24,1,FALSE)),MIN(D136+3,MAX(Gehaltstabelle_alt!$H$5:$H$34)),IF(ISNA(VLOOKUP(D136+4,Gehaltstabelle_alt!$A$14:$A$24,1,FALSE)),MIN(D136+4,MAX(Gehaltstabelle_alt!$H$5:$H$34)),MAX(Gehaltstabelle_alt!$H$5:$H$34)))),D136)))),D137))</f>
        <v/>
      </c>
      <c r="F136" t="str">
        <f>IF(D136="","",HLOOKUP(C136,Gehaltstabelle_alt!$I$3:$R$34,Alt_Gehalt!D136+2,FALSE))</f>
        <v/>
      </c>
      <c r="G136" t="str">
        <f>IF(E136="","",HLOOKUP(C136,Gehaltstabelle_alt!$I$3:$R$34,Alt_Gehalt!E136+2,FALSE))</f>
        <v/>
      </c>
      <c r="H136">
        <f>IF(F136="",0,IF(F136&lt;=Gehaltstabelle_alt!$B$2,Gehaltstabelle_alt!$E$2,IF(F136&lt;=Gehaltstabelle_alt!$B$3,Gehaltstabelle_alt!$E$3,IF(F136&lt;=Gehaltstabelle_alt!$B$4,Gehaltstabelle_alt!$E$4,IF(F136&lt;=Gehaltstabelle_alt!$B$5,Gehaltstabelle_alt!$E$5,IF(F136&lt;=Gehaltstabelle_alt!$B$6,Gehaltstabelle_alt!$E$6,Gehaltstabelle_alt!$E$7)))))+IF(F136="","",IF(AND(D136&gt;Gehaltstabelle_alt!$C$10,C136="a"),Gehaltstabelle_alt!$E$11,Gehaltstabelle_alt!$E$10))+Gehaltsrechner!$G$10)+IF(Dienstprüfung_akt,(HLOOKUP(C136,Gehaltstabelle_alt!$I$3:$R$34,Dienstprüfer_akt_Stufe+2,FALSE)-HLOOKUP(C136,Gehaltstabelle_alt!$I$3:$R$34,D136+2,FALSE))*Anteil_Dienstprüfung,0)</f>
        <v>0</v>
      </c>
      <c r="I136">
        <f>IF(G136="",0,IF(G136&lt;=Gehaltstabelle_alt!$B$2,Gehaltstabelle_alt!$E$2,IF(G136&lt;=Gehaltstabelle_alt!$B$3,Gehaltstabelle_alt!$E$3,IF(G136&lt;=Gehaltstabelle_alt!$B$4,Gehaltstabelle_alt!$E$4,IF(G136&lt;=Gehaltstabelle_alt!$B$5,Gehaltstabelle_alt!$E$5,IF(G136&lt;=Gehaltstabelle_alt!$B$6,Gehaltstabelle_alt!$E$6,Gehaltstabelle_alt!$E$7)))))+IF(G136="","",IF(AND(D136&gt;Gehaltstabelle_alt!$C$10,C136="a"),Gehaltstabelle_alt!$E$11,Gehaltstabelle_alt!$E$10))+Gehaltsrechner!$G$10)+IF(Dienstprüfung_akt,(HLOOKUP(C136,Gehaltstabelle_alt!$I$3:$R$34,Dienstprüfer_akt_Stufe+2,FALSE)-HLOOKUP(C136,Gehaltstabelle_alt!$I$3:$R$34,D136+2,FALSE))*Anteil_Dienstprüfung,0)</f>
        <v>0</v>
      </c>
      <c r="J136">
        <f>IF(H136="","",Gehaltsrechner!$G$9)</f>
        <v>137.29</v>
      </c>
      <c r="K136" s="19" t="str">
        <f t="shared" si="8"/>
        <v/>
      </c>
      <c r="M136" s="19"/>
    </row>
    <row r="137" spans="1:13" x14ac:dyDescent="0.25">
      <c r="A137" t="str">
        <f t="shared" si="6"/>
        <v/>
      </c>
      <c r="B137" t="str">
        <f t="shared" si="5"/>
        <v/>
      </c>
      <c r="C137" t="str">
        <f t="shared" si="7"/>
        <v/>
      </c>
      <c r="D137" t="str">
        <f>IF(A137="","",IF(D136=MAX(Gehaltstabelle_alt!$H$5:$H$34),Alt_Gehalt!D136,IF(MOD(B137,2)=0,IF(ISNA(VLOOKUP(D136+1+2*Dienstprüfung_1Jahr,Gehaltstabelle_alt!$A$14:$A$24,1,FALSE)),MIN(D136+1+2*Dienstprüfung_1Jahr,MAX(Gehaltstabelle_alt!$H$5:$H$34)),IF(ISNA(VLOOKUP(D136+2+2*Dienstprüfung_1Jahr,Gehaltstabelle_alt!$A$14:$A$24,1,FALSE)),MIN(D136+2+2*Dienstprüfung_1Jahr,MAX(Gehaltstabelle_alt!$H$5:$H$34)),IF(ISNA(VLOOKUP(D136+3+2*Dienstprüfung_1Jahr,Gehaltstabelle_alt!$A$14:$A$24,1,FALSE)),MIN(D136+3+2*Dienstprüfung_1Jahr,MAX(Gehaltstabelle_alt!$H$5:$H$34)),D136))),IF(Dienstprüfung_1Jahr,IF(ISNA(VLOOKUP(D136+2,Gehaltstabelle_alt!$A$14:$A$24,1,FALSE)),MIN(D136+2,MAX(Gehaltstabelle_alt!$H$5:$H$34)),IF(ISNA(VLOOKUP(D136+3,Gehaltstabelle_alt!$A$14:$A$24,1,FALSE)),MIN(D136+3,MAX(Gehaltstabelle_alt!$H$5:$H$34)),IF(ISNA(VLOOKUP(D136+4,Gehaltstabelle_alt!$A$14:$A$24,1,FALSE)),MIN(D136+4,MAX(Gehaltstabelle_alt!$H$5:$H$34)),MAX(Gehaltstabelle_alt!$H$5:$H$34)))),D136))))</f>
        <v/>
      </c>
      <c r="E137" t="str">
        <f>IF(MONTH($E$6)=1,D137,IF(D138="",IF(A137="","",IF(D137=MAX(Gehaltstabelle_alt!$H$5:$H$34),Alt_Gehalt!D137,IF(MOD(B137+1,2)=0,IF(ISNA(VLOOKUP(D137+1+2*Dienstprüfung_1Jahr,Gehaltstabelle_alt!$A$14:$A$24,1,FALSE)),MIN(D137+1+2*Dienstprüfung_1Jahr,MAX(Gehaltstabelle_alt!$H$5:$H$34)),IF(ISNA(VLOOKUP(D137+2+2*Dienstprüfung_1Jahr,Gehaltstabelle_alt!$A$14:$A$24,1,FALSE)),MIN(D137+2+2*Dienstprüfung_1Jahr,MAX(Gehaltstabelle_alt!$H$5:$H$34)),IF(ISNA(VLOOKUP(D137+3+2*Dienstprüfung_1Jahr,Gehaltstabelle_alt!$A$14:$A$24,1,FALSE)),MIN(D137+3+2*Dienstprüfung_1Jahr,MAX(Gehaltstabelle_alt!$H$5:$H$34)),D137))),IF(Dienstprüfung_1Jahr,IF(ISNA(VLOOKUP(D137+2,Gehaltstabelle_alt!$A$14:$A$24,1,FALSE)),MIN(D137+2,MAX(Gehaltstabelle_alt!$H$5:$H$34)),IF(ISNA(VLOOKUP(D137+3,Gehaltstabelle_alt!$A$14:$A$24,1,FALSE)),MIN(D137+3,MAX(Gehaltstabelle_alt!$H$5:$H$34)),IF(ISNA(VLOOKUP(D137+4,Gehaltstabelle_alt!$A$14:$A$24,1,FALSE)),MIN(D137+4,MAX(Gehaltstabelle_alt!$H$5:$H$34)),MAX(Gehaltstabelle_alt!$H$5:$H$34)))),D137)))),D138))</f>
        <v/>
      </c>
      <c r="F137" t="str">
        <f>IF(D137="","",HLOOKUP(C137,Gehaltstabelle_alt!$I$3:$R$34,Alt_Gehalt!D137+2,FALSE))</f>
        <v/>
      </c>
      <c r="G137" t="str">
        <f>IF(E137="","",HLOOKUP(C137,Gehaltstabelle_alt!$I$3:$R$34,Alt_Gehalt!E137+2,FALSE))</f>
        <v/>
      </c>
      <c r="H137">
        <f>IF(F137="",0,IF(F137&lt;=Gehaltstabelle_alt!$B$2,Gehaltstabelle_alt!$E$2,IF(F137&lt;=Gehaltstabelle_alt!$B$3,Gehaltstabelle_alt!$E$3,IF(F137&lt;=Gehaltstabelle_alt!$B$4,Gehaltstabelle_alt!$E$4,IF(F137&lt;=Gehaltstabelle_alt!$B$5,Gehaltstabelle_alt!$E$5,IF(F137&lt;=Gehaltstabelle_alt!$B$6,Gehaltstabelle_alt!$E$6,Gehaltstabelle_alt!$E$7)))))+IF(F137="","",IF(AND(D137&gt;Gehaltstabelle_alt!$C$10,C137="a"),Gehaltstabelle_alt!$E$11,Gehaltstabelle_alt!$E$10))+Gehaltsrechner!$G$10)+IF(Dienstprüfung_akt,(HLOOKUP(C137,Gehaltstabelle_alt!$I$3:$R$34,Dienstprüfer_akt_Stufe+2,FALSE)-HLOOKUP(C137,Gehaltstabelle_alt!$I$3:$R$34,D137+2,FALSE))*Anteil_Dienstprüfung,0)</f>
        <v>0</v>
      </c>
      <c r="I137">
        <f>IF(G137="",0,IF(G137&lt;=Gehaltstabelle_alt!$B$2,Gehaltstabelle_alt!$E$2,IF(G137&lt;=Gehaltstabelle_alt!$B$3,Gehaltstabelle_alt!$E$3,IF(G137&lt;=Gehaltstabelle_alt!$B$4,Gehaltstabelle_alt!$E$4,IF(G137&lt;=Gehaltstabelle_alt!$B$5,Gehaltstabelle_alt!$E$5,IF(G137&lt;=Gehaltstabelle_alt!$B$6,Gehaltstabelle_alt!$E$6,Gehaltstabelle_alt!$E$7)))))+IF(G137="","",IF(AND(D137&gt;Gehaltstabelle_alt!$C$10,C137="a"),Gehaltstabelle_alt!$E$11,Gehaltstabelle_alt!$E$10))+Gehaltsrechner!$G$10)+IF(Dienstprüfung_akt,(HLOOKUP(C137,Gehaltstabelle_alt!$I$3:$R$34,Dienstprüfer_akt_Stufe+2,FALSE)-HLOOKUP(C137,Gehaltstabelle_alt!$I$3:$R$34,D137+2,FALSE))*Anteil_Dienstprüfung,0)</f>
        <v>0</v>
      </c>
      <c r="J137">
        <f>IF(H137="","",Gehaltsrechner!$G$9)</f>
        <v>137.29</v>
      </c>
      <c r="K137" s="19" t="str">
        <f t="shared" si="8"/>
        <v/>
      </c>
      <c r="M137" s="19"/>
    </row>
    <row r="138" spans="1:13" x14ac:dyDescent="0.25">
      <c r="A138" t="str">
        <f t="shared" si="6"/>
        <v/>
      </c>
      <c r="B138" t="str">
        <f t="shared" ref="B138:B201" si="9">IF(A138="","",IF(A138&lt;YEAR($E$6),-1,IF(AND(A138=YEAR($E$6),MONTH($E$6)=1),0,IF(AND(A138=YEAR($E$6),MONTH($E$6)=7),-1,B137+1))))</f>
        <v/>
      </c>
      <c r="C138" t="str">
        <f t="shared" si="7"/>
        <v/>
      </c>
      <c r="D138" t="str">
        <f>IF(A138="","",IF(D137=MAX(Gehaltstabelle_alt!$H$5:$H$34),Alt_Gehalt!D137,IF(MOD(B138,2)=0,IF(ISNA(VLOOKUP(D137+1+2*Dienstprüfung_1Jahr,Gehaltstabelle_alt!$A$14:$A$24,1,FALSE)),MIN(D137+1+2*Dienstprüfung_1Jahr,MAX(Gehaltstabelle_alt!$H$5:$H$34)),IF(ISNA(VLOOKUP(D137+2+2*Dienstprüfung_1Jahr,Gehaltstabelle_alt!$A$14:$A$24,1,FALSE)),MIN(D137+2+2*Dienstprüfung_1Jahr,MAX(Gehaltstabelle_alt!$H$5:$H$34)),IF(ISNA(VLOOKUP(D137+3+2*Dienstprüfung_1Jahr,Gehaltstabelle_alt!$A$14:$A$24,1,FALSE)),MIN(D137+3+2*Dienstprüfung_1Jahr,MAX(Gehaltstabelle_alt!$H$5:$H$34)),D137))),IF(Dienstprüfung_1Jahr,IF(ISNA(VLOOKUP(D137+2,Gehaltstabelle_alt!$A$14:$A$24,1,FALSE)),MIN(D137+2,MAX(Gehaltstabelle_alt!$H$5:$H$34)),IF(ISNA(VLOOKUP(D137+3,Gehaltstabelle_alt!$A$14:$A$24,1,FALSE)),MIN(D137+3,MAX(Gehaltstabelle_alt!$H$5:$H$34)),IF(ISNA(VLOOKUP(D137+4,Gehaltstabelle_alt!$A$14:$A$24,1,FALSE)),MIN(D137+4,MAX(Gehaltstabelle_alt!$H$5:$H$34)),MAX(Gehaltstabelle_alt!$H$5:$H$34)))),D137))))</f>
        <v/>
      </c>
      <c r="E138" t="str">
        <f>IF(MONTH($E$6)=1,D138,IF(D139="",IF(A138="","",IF(D138=MAX(Gehaltstabelle_alt!$H$5:$H$34),Alt_Gehalt!D138,IF(MOD(B138+1,2)=0,IF(ISNA(VLOOKUP(D138+1+2*Dienstprüfung_1Jahr,Gehaltstabelle_alt!$A$14:$A$24,1,FALSE)),MIN(D138+1+2*Dienstprüfung_1Jahr,MAX(Gehaltstabelle_alt!$H$5:$H$34)),IF(ISNA(VLOOKUP(D138+2+2*Dienstprüfung_1Jahr,Gehaltstabelle_alt!$A$14:$A$24,1,FALSE)),MIN(D138+2+2*Dienstprüfung_1Jahr,MAX(Gehaltstabelle_alt!$H$5:$H$34)),IF(ISNA(VLOOKUP(D138+3+2*Dienstprüfung_1Jahr,Gehaltstabelle_alt!$A$14:$A$24,1,FALSE)),MIN(D138+3+2*Dienstprüfung_1Jahr,MAX(Gehaltstabelle_alt!$H$5:$H$34)),D138))),IF(Dienstprüfung_1Jahr,IF(ISNA(VLOOKUP(D138+2,Gehaltstabelle_alt!$A$14:$A$24,1,FALSE)),MIN(D138+2,MAX(Gehaltstabelle_alt!$H$5:$H$34)),IF(ISNA(VLOOKUP(D138+3,Gehaltstabelle_alt!$A$14:$A$24,1,FALSE)),MIN(D138+3,MAX(Gehaltstabelle_alt!$H$5:$H$34)),IF(ISNA(VLOOKUP(D138+4,Gehaltstabelle_alt!$A$14:$A$24,1,FALSE)),MIN(D138+4,MAX(Gehaltstabelle_alt!$H$5:$H$34)),MAX(Gehaltstabelle_alt!$H$5:$H$34)))),D138)))),D139))</f>
        <v/>
      </c>
      <c r="F138" t="str">
        <f>IF(D138="","",HLOOKUP(C138,Gehaltstabelle_alt!$I$3:$R$34,Alt_Gehalt!D138+2,FALSE))</f>
        <v/>
      </c>
      <c r="G138" t="str">
        <f>IF(E138="","",HLOOKUP(C138,Gehaltstabelle_alt!$I$3:$R$34,Alt_Gehalt!E138+2,FALSE))</f>
        <v/>
      </c>
      <c r="H138">
        <f>IF(F138="",0,IF(F138&lt;=Gehaltstabelle_alt!$B$2,Gehaltstabelle_alt!$E$2,IF(F138&lt;=Gehaltstabelle_alt!$B$3,Gehaltstabelle_alt!$E$3,IF(F138&lt;=Gehaltstabelle_alt!$B$4,Gehaltstabelle_alt!$E$4,IF(F138&lt;=Gehaltstabelle_alt!$B$5,Gehaltstabelle_alt!$E$5,IF(F138&lt;=Gehaltstabelle_alt!$B$6,Gehaltstabelle_alt!$E$6,Gehaltstabelle_alt!$E$7)))))+IF(F138="","",IF(AND(D138&gt;Gehaltstabelle_alt!$C$10,C138="a"),Gehaltstabelle_alt!$E$11,Gehaltstabelle_alt!$E$10))+Gehaltsrechner!$G$10)+IF(Dienstprüfung_akt,(HLOOKUP(C138,Gehaltstabelle_alt!$I$3:$R$34,Dienstprüfer_akt_Stufe+2,FALSE)-HLOOKUP(C138,Gehaltstabelle_alt!$I$3:$R$34,D138+2,FALSE))*Anteil_Dienstprüfung,0)</f>
        <v>0</v>
      </c>
      <c r="I138">
        <f>IF(G138="",0,IF(G138&lt;=Gehaltstabelle_alt!$B$2,Gehaltstabelle_alt!$E$2,IF(G138&lt;=Gehaltstabelle_alt!$B$3,Gehaltstabelle_alt!$E$3,IF(G138&lt;=Gehaltstabelle_alt!$B$4,Gehaltstabelle_alt!$E$4,IF(G138&lt;=Gehaltstabelle_alt!$B$5,Gehaltstabelle_alt!$E$5,IF(G138&lt;=Gehaltstabelle_alt!$B$6,Gehaltstabelle_alt!$E$6,Gehaltstabelle_alt!$E$7)))))+IF(G138="","",IF(AND(D138&gt;Gehaltstabelle_alt!$C$10,C138="a"),Gehaltstabelle_alt!$E$11,Gehaltstabelle_alt!$E$10))+Gehaltsrechner!$G$10)+IF(Dienstprüfung_akt,(HLOOKUP(C138,Gehaltstabelle_alt!$I$3:$R$34,Dienstprüfer_akt_Stufe+2,FALSE)-HLOOKUP(C138,Gehaltstabelle_alt!$I$3:$R$34,D138+2,FALSE))*Anteil_Dienstprüfung,0)</f>
        <v>0</v>
      </c>
      <c r="J138">
        <f>IF(H138="","",Gehaltsrechner!$G$9)</f>
        <v>137.29</v>
      </c>
      <c r="K138" s="19" t="str">
        <f t="shared" si="8"/>
        <v/>
      </c>
      <c r="M138" s="19"/>
    </row>
    <row r="139" spans="1:13" x14ac:dyDescent="0.25">
      <c r="A139" t="str">
        <f t="shared" ref="A139:A202" si="10">IF(YEAR($E$1)+70&lt;=A138,"",A138+1)</f>
        <v/>
      </c>
      <c r="B139" t="str">
        <f t="shared" si="9"/>
        <v/>
      </c>
      <c r="C139" t="str">
        <f t="shared" ref="C139:C202" si="11">IF(B139="","",C138)</f>
        <v/>
      </c>
      <c r="D139" t="str">
        <f>IF(A139="","",IF(D138=MAX(Gehaltstabelle_alt!$H$5:$H$34),Alt_Gehalt!D138,IF(MOD(B139,2)=0,IF(ISNA(VLOOKUP(D138+1+2*Dienstprüfung_1Jahr,Gehaltstabelle_alt!$A$14:$A$24,1,FALSE)),MIN(D138+1+2*Dienstprüfung_1Jahr,MAX(Gehaltstabelle_alt!$H$5:$H$34)),IF(ISNA(VLOOKUP(D138+2+2*Dienstprüfung_1Jahr,Gehaltstabelle_alt!$A$14:$A$24,1,FALSE)),MIN(D138+2+2*Dienstprüfung_1Jahr,MAX(Gehaltstabelle_alt!$H$5:$H$34)),IF(ISNA(VLOOKUP(D138+3+2*Dienstprüfung_1Jahr,Gehaltstabelle_alt!$A$14:$A$24,1,FALSE)),MIN(D138+3+2*Dienstprüfung_1Jahr,MAX(Gehaltstabelle_alt!$H$5:$H$34)),D138))),IF(Dienstprüfung_1Jahr,IF(ISNA(VLOOKUP(D138+2,Gehaltstabelle_alt!$A$14:$A$24,1,FALSE)),MIN(D138+2,MAX(Gehaltstabelle_alt!$H$5:$H$34)),IF(ISNA(VLOOKUP(D138+3,Gehaltstabelle_alt!$A$14:$A$24,1,FALSE)),MIN(D138+3,MAX(Gehaltstabelle_alt!$H$5:$H$34)),IF(ISNA(VLOOKUP(D138+4,Gehaltstabelle_alt!$A$14:$A$24,1,FALSE)),MIN(D138+4,MAX(Gehaltstabelle_alt!$H$5:$H$34)),MAX(Gehaltstabelle_alt!$H$5:$H$34)))),D138))))</f>
        <v/>
      </c>
      <c r="E139" t="str">
        <f>IF(MONTH($E$6)=1,D139,IF(D140="",IF(A139="","",IF(D139=MAX(Gehaltstabelle_alt!$H$5:$H$34),Alt_Gehalt!D139,IF(MOD(B139+1,2)=0,IF(ISNA(VLOOKUP(D139+1+2*Dienstprüfung_1Jahr,Gehaltstabelle_alt!$A$14:$A$24,1,FALSE)),MIN(D139+1+2*Dienstprüfung_1Jahr,MAX(Gehaltstabelle_alt!$H$5:$H$34)),IF(ISNA(VLOOKUP(D139+2+2*Dienstprüfung_1Jahr,Gehaltstabelle_alt!$A$14:$A$24,1,FALSE)),MIN(D139+2+2*Dienstprüfung_1Jahr,MAX(Gehaltstabelle_alt!$H$5:$H$34)),IF(ISNA(VLOOKUP(D139+3+2*Dienstprüfung_1Jahr,Gehaltstabelle_alt!$A$14:$A$24,1,FALSE)),MIN(D139+3+2*Dienstprüfung_1Jahr,MAX(Gehaltstabelle_alt!$H$5:$H$34)),D139))),IF(Dienstprüfung_1Jahr,IF(ISNA(VLOOKUP(D139+2,Gehaltstabelle_alt!$A$14:$A$24,1,FALSE)),MIN(D139+2,MAX(Gehaltstabelle_alt!$H$5:$H$34)),IF(ISNA(VLOOKUP(D139+3,Gehaltstabelle_alt!$A$14:$A$24,1,FALSE)),MIN(D139+3,MAX(Gehaltstabelle_alt!$H$5:$H$34)),IF(ISNA(VLOOKUP(D139+4,Gehaltstabelle_alt!$A$14:$A$24,1,FALSE)),MIN(D139+4,MAX(Gehaltstabelle_alt!$H$5:$H$34)),MAX(Gehaltstabelle_alt!$H$5:$H$34)))),D139)))),D140))</f>
        <v/>
      </c>
      <c r="F139" t="str">
        <f>IF(D139="","",HLOOKUP(C139,Gehaltstabelle_alt!$I$3:$R$34,Alt_Gehalt!D139+2,FALSE))</f>
        <v/>
      </c>
      <c r="G139" t="str">
        <f>IF(E139="","",HLOOKUP(C139,Gehaltstabelle_alt!$I$3:$R$34,Alt_Gehalt!E139+2,FALSE))</f>
        <v/>
      </c>
      <c r="H139">
        <f>IF(F139="",0,IF(F139&lt;=Gehaltstabelle_alt!$B$2,Gehaltstabelle_alt!$E$2,IF(F139&lt;=Gehaltstabelle_alt!$B$3,Gehaltstabelle_alt!$E$3,IF(F139&lt;=Gehaltstabelle_alt!$B$4,Gehaltstabelle_alt!$E$4,IF(F139&lt;=Gehaltstabelle_alt!$B$5,Gehaltstabelle_alt!$E$5,IF(F139&lt;=Gehaltstabelle_alt!$B$6,Gehaltstabelle_alt!$E$6,Gehaltstabelle_alt!$E$7)))))+IF(F139="","",IF(AND(D139&gt;Gehaltstabelle_alt!$C$10,C139="a"),Gehaltstabelle_alt!$E$11,Gehaltstabelle_alt!$E$10))+Gehaltsrechner!$G$10)+IF(Dienstprüfung_akt,(HLOOKUP(C139,Gehaltstabelle_alt!$I$3:$R$34,Dienstprüfer_akt_Stufe+2,FALSE)-HLOOKUP(C139,Gehaltstabelle_alt!$I$3:$R$34,D139+2,FALSE))*Anteil_Dienstprüfung,0)</f>
        <v>0</v>
      </c>
      <c r="I139">
        <f>IF(G139="",0,IF(G139&lt;=Gehaltstabelle_alt!$B$2,Gehaltstabelle_alt!$E$2,IF(G139&lt;=Gehaltstabelle_alt!$B$3,Gehaltstabelle_alt!$E$3,IF(G139&lt;=Gehaltstabelle_alt!$B$4,Gehaltstabelle_alt!$E$4,IF(G139&lt;=Gehaltstabelle_alt!$B$5,Gehaltstabelle_alt!$E$5,IF(G139&lt;=Gehaltstabelle_alt!$B$6,Gehaltstabelle_alt!$E$6,Gehaltstabelle_alt!$E$7)))))+IF(G139="","",IF(AND(D139&gt;Gehaltstabelle_alt!$C$10,C139="a"),Gehaltstabelle_alt!$E$11,Gehaltstabelle_alt!$E$10))+Gehaltsrechner!$G$10)+IF(Dienstprüfung_akt,(HLOOKUP(C139,Gehaltstabelle_alt!$I$3:$R$34,Dienstprüfer_akt_Stufe+2,FALSE)-HLOOKUP(C139,Gehaltstabelle_alt!$I$3:$R$34,D139+2,FALSE))*Anteil_Dienstprüfung,0)</f>
        <v>0</v>
      </c>
      <c r="J139">
        <f>IF(H139="","",Gehaltsrechner!$G$9)</f>
        <v>137.29</v>
      </c>
      <c r="K139" s="19" t="str">
        <f t="shared" si="8"/>
        <v/>
      </c>
      <c r="M139" s="19"/>
    </row>
    <row r="140" spans="1:13" x14ac:dyDescent="0.25">
      <c r="A140" t="str">
        <f t="shared" si="10"/>
        <v/>
      </c>
      <c r="B140" t="str">
        <f t="shared" si="9"/>
        <v/>
      </c>
      <c r="C140" t="str">
        <f t="shared" si="11"/>
        <v/>
      </c>
      <c r="D140" t="str">
        <f>IF(A140="","",IF(D139=MAX(Gehaltstabelle_alt!$H$5:$H$34),Alt_Gehalt!D139,IF(MOD(B140,2)=0,IF(ISNA(VLOOKUP(D139+1+2*Dienstprüfung_1Jahr,Gehaltstabelle_alt!$A$14:$A$24,1,FALSE)),MIN(D139+1+2*Dienstprüfung_1Jahr,MAX(Gehaltstabelle_alt!$H$5:$H$34)),IF(ISNA(VLOOKUP(D139+2+2*Dienstprüfung_1Jahr,Gehaltstabelle_alt!$A$14:$A$24,1,FALSE)),MIN(D139+2+2*Dienstprüfung_1Jahr,MAX(Gehaltstabelle_alt!$H$5:$H$34)),IF(ISNA(VLOOKUP(D139+3+2*Dienstprüfung_1Jahr,Gehaltstabelle_alt!$A$14:$A$24,1,FALSE)),MIN(D139+3+2*Dienstprüfung_1Jahr,MAX(Gehaltstabelle_alt!$H$5:$H$34)),D139))),IF(Dienstprüfung_1Jahr,IF(ISNA(VLOOKUP(D139+2,Gehaltstabelle_alt!$A$14:$A$24,1,FALSE)),MIN(D139+2,MAX(Gehaltstabelle_alt!$H$5:$H$34)),IF(ISNA(VLOOKUP(D139+3,Gehaltstabelle_alt!$A$14:$A$24,1,FALSE)),MIN(D139+3,MAX(Gehaltstabelle_alt!$H$5:$H$34)),IF(ISNA(VLOOKUP(D139+4,Gehaltstabelle_alt!$A$14:$A$24,1,FALSE)),MIN(D139+4,MAX(Gehaltstabelle_alt!$H$5:$H$34)),MAX(Gehaltstabelle_alt!$H$5:$H$34)))),D139))))</f>
        <v/>
      </c>
      <c r="E140" t="str">
        <f>IF(MONTH($E$6)=1,D140,IF(D141="",IF(A140="","",IF(D140=MAX(Gehaltstabelle_alt!$H$5:$H$34),Alt_Gehalt!D140,IF(MOD(B140+1,2)=0,IF(ISNA(VLOOKUP(D140+1+2*Dienstprüfung_1Jahr,Gehaltstabelle_alt!$A$14:$A$24,1,FALSE)),MIN(D140+1+2*Dienstprüfung_1Jahr,MAX(Gehaltstabelle_alt!$H$5:$H$34)),IF(ISNA(VLOOKUP(D140+2+2*Dienstprüfung_1Jahr,Gehaltstabelle_alt!$A$14:$A$24,1,FALSE)),MIN(D140+2+2*Dienstprüfung_1Jahr,MAX(Gehaltstabelle_alt!$H$5:$H$34)),IF(ISNA(VLOOKUP(D140+3+2*Dienstprüfung_1Jahr,Gehaltstabelle_alt!$A$14:$A$24,1,FALSE)),MIN(D140+3+2*Dienstprüfung_1Jahr,MAX(Gehaltstabelle_alt!$H$5:$H$34)),D140))),IF(Dienstprüfung_1Jahr,IF(ISNA(VLOOKUP(D140+2,Gehaltstabelle_alt!$A$14:$A$24,1,FALSE)),MIN(D140+2,MAX(Gehaltstabelle_alt!$H$5:$H$34)),IF(ISNA(VLOOKUP(D140+3,Gehaltstabelle_alt!$A$14:$A$24,1,FALSE)),MIN(D140+3,MAX(Gehaltstabelle_alt!$H$5:$H$34)),IF(ISNA(VLOOKUP(D140+4,Gehaltstabelle_alt!$A$14:$A$24,1,FALSE)),MIN(D140+4,MAX(Gehaltstabelle_alt!$H$5:$H$34)),MAX(Gehaltstabelle_alt!$H$5:$H$34)))),D140)))),D141))</f>
        <v/>
      </c>
      <c r="F140" t="str">
        <f>IF(D140="","",HLOOKUP(C140,Gehaltstabelle_alt!$I$3:$R$34,Alt_Gehalt!D140+2,FALSE))</f>
        <v/>
      </c>
      <c r="G140" t="str">
        <f>IF(E140="","",HLOOKUP(C140,Gehaltstabelle_alt!$I$3:$R$34,Alt_Gehalt!E140+2,FALSE))</f>
        <v/>
      </c>
      <c r="H140">
        <f>IF(F140="",0,IF(F140&lt;=Gehaltstabelle_alt!$B$2,Gehaltstabelle_alt!$E$2,IF(F140&lt;=Gehaltstabelle_alt!$B$3,Gehaltstabelle_alt!$E$3,IF(F140&lt;=Gehaltstabelle_alt!$B$4,Gehaltstabelle_alt!$E$4,IF(F140&lt;=Gehaltstabelle_alt!$B$5,Gehaltstabelle_alt!$E$5,IF(F140&lt;=Gehaltstabelle_alt!$B$6,Gehaltstabelle_alt!$E$6,Gehaltstabelle_alt!$E$7)))))+IF(F140="","",IF(AND(D140&gt;Gehaltstabelle_alt!$C$10,C140="a"),Gehaltstabelle_alt!$E$11,Gehaltstabelle_alt!$E$10))+Gehaltsrechner!$G$10)+IF(Dienstprüfung_akt,(HLOOKUP(C140,Gehaltstabelle_alt!$I$3:$R$34,Dienstprüfer_akt_Stufe+2,FALSE)-HLOOKUP(C140,Gehaltstabelle_alt!$I$3:$R$34,D140+2,FALSE))*Anteil_Dienstprüfung,0)</f>
        <v>0</v>
      </c>
      <c r="I140">
        <f>IF(G140="",0,IF(G140&lt;=Gehaltstabelle_alt!$B$2,Gehaltstabelle_alt!$E$2,IF(G140&lt;=Gehaltstabelle_alt!$B$3,Gehaltstabelle_alt!$E$3,IF(G140&lt;=Gehaltstabelle_alt!$B$4,Gehaltstabelle_alt!$E$4,IF(G140&lt;=Gehaltstabelle_alt!$B$5,Gehaltstabelle_alt!$E$5,IF(G140&lt;=Gehaltstabelle_alt!$B$6,Gehaltstabelle_alt!$E$6,Gehaltstabelle_alt!$E$7)))))+IF(G140="","",IF(AND(D140&gt;Gehaltstabelle_alt!$C$10,C140="a"),Gehaltstabelle_alt!$E$11,Gehaltstabelle_alt!$E$10))+Gehaltsrechner!$G$10)+IF(Dienstprüfung_akt,(HLOOKUP(C140,Gehaltstabelle_alt!$I$3:$R$34,Dienstprüfer_akt_Stufe+2,FALSE)-HLOOKUP(C140,Gehaltstabelle_alt!$I$3:$R$34,D140+2,FALSE))*Anteil_Dienstprüfung,0)</f>
        <v>0</v>
      </c>
      <c r="J140">
        <f>IF(H140="","",Gehaltsrechner!$G$9)</f>
        <v>137.29</v>
      </c>
      <c r="K140" s="19" t="str">
        <f t="shared" si="8"/>
        <v/>
      </c>
      <c r="M140" s="19"/>
    </row>
    <row r="141" spans="1:13" x14ac:dyDescent="0.25">
      <c r="A141" t="str">
        <f t="shared" si="10"/>
        <v/>
      </c>
      <c r="B141" t="str">
        <f t="shared" si="9"/>
        <v/>
      </c>
      <c r="C141" t="str">
        <f t="shared" si="11"/>
        <v/>
      </c>
      <c r="D141" t="str">
        <f>IF(A141="","",IF(D140=MAX(Gehaltstabelle_alt!$H$5:$H$34),Alt_Gehalt!D140,IF(MOD(B141,2)=0,IF(ISNA(VLOOKUP(D140+1+2*Dienstprüfung_1Jahr,Gehaltstabelle_alt!$A$14:$A$24,1,FALSE)),MIN(D140+1+2*Dienstprüfung_1Jahr,MAX(Gehaltstabelle_alt!$H$5:$H$34)),IF(ISNA(VLOOKUP(D140+2+2*Dienstprüfung_1Jahr,Gehaltstabelle_alt!$A$14:$A$24,1,FALSE)),MIN(D140+2+2*Dienstprüfung_1Jahr,MAX(Gehaltstabelle_alt!$H$5:$H$34)),IF(ISNA(VLOOKUP(D140+3+2*Dienstprüfung_1Jahr,Gehaltstabelle_alt!$A$14:$A$24,1,FALSE)),MIN(D140+3+2*Dienstprüfung_1Jahr,MAX(Gehaltstabelle_alt!$H$5:$H$34)),D140))),IF(Dienstprüfung_1Jahr,IF(ISNA(VLOOKUP(D140+2,Gehaltstabelle_alt!$A$14:$A$24,1,FALSE)),MIN(D140+2,MAX(Gehaltstabelle_alt!$H$5:$H$34)),IF(ISNA(VLOOKUP(D140+3,Gehaltstabelle_alt!$A$14:$A$24,1,FALSE)),MIN(D140+3,MAX(Gehaltstabelle_alt!$H$5:$H$34)),IF(ISNA(VLOOKUP(D140+4,Gehaltstabelle_alt!$A$14:$A$24,1,FALSE)),MIN(D140+4,MAX(Gehaltstabelle_alt!$H$5:$H$34)),MAX(Gehaltstabelle_alt!$H$5:$H$34)))),D140))))</f>
        <v/>
      </c>
      <c r="E141" t="str">
        <f>IF(MONTH($E$6)=1,D141,IF(D142="",IF(A141="","",IF(D141=MAX(Gehaltstabelle_alt!$H$5:$H$34),Alt_Gehalt!D141,IF(MOD(B141+1,2)=0,IF(ISNA(VLOOKUP(D141+1+2*Dienstprüfung_1Jahr,Gehaltstabelle_alt!$A$14:$A$24,1,FALSE)),MIN(D141+1+2*Dienstprüfung_1Jahr,MAX(Gehaltstabelle_alt!$H$5:$H$34)),IF(ISNA(VLOOKUP(D141+2+2*Dienstprüfung_1Jahr,Gehaltstabelle_alt!$A$14:$A$24,1,FALSE)),MIN(D141+2+2*Dienstprüfung_1Jahr,MAX(Gehaltstabelle_alt!$H$5:$H$34)),IF(ISNA(VLOOKUP(D141+3+2*Dienstprüfung_1Jahr,Gehaltstabelle_alt!$A$14:$A$24,1,FALSE)),MIN(D141+3+2*Dienstprüfung_1Jahr,MAX(Gehaltstabelle_alt!$H$5:$H$34)),D141))),IF(Dienstprüfung_1Jahr,IF(ISNA(VLOOKUP(D141+2,Gehaltstabelle_alt!$A$14:$A$24,1,FALSE)),MIN(D141+2,MAX(Gehaltstabelle_alt!$H$5:$H$34)),IF(ISNA(VLOOKUP(D141+3,Gehaltstabelle_alt!$A$14:$A$24,1,FALSE)),MIN(D141+3,MAX(Gehaltstabelle_alt!$H$5:$H$34)),IF(ISNA(VLOOKUP(D141+4,Gehaltstabelle_alt!$A$14:$A$24,1,FALSE)),MIN(D141+4,MAX(Gehaltstabelle_alt!$H$5:$H$34)),MAX(Gehaltstabelle_alt!$H$5:$H$34)))),D141)))),D142))</f>
        <v/>
      </c>
      <c r="F141" t="str">
        <f>IF(D141="","",HLOOKUP(C141,Gehaltstabelle_alt!$I$3:$R$34,Alt_Gehalt!D141+2,FALSE))</f>
        <v/>
      </c>
      <c r="G141" t="str">
        <f>IF(E141="","",HLOOKUP(C141,Gehaltstabelle_alt!$I$3:$R$34,Alt_Gehalt!E141+2,FALSE))</f>
        <v/>
      </c>
      <c r="H141">
        <f>IF(F141="",0,IF(F141&lt;=Gehaltstabelle_alt!$B$2,Gehaltstabelle_alt!$E$2,IF(F141&lt;=Gehaltstabelle_alt!$B$3,Gehaltstabelle_alt!$E$3,IF(F141&lt;=Gehaltstabelle_alt!$B$4,Gehaltstabelle_alt!$E$4,IF(F141&lt;=Gehaltstabelle_alt!$B$5,Gehaltstabelle_alt!$E$5,IF(F141&lt;=Gehaltstabelle_alt!$B$6,Gehaltstabelle_alt!$E$6,Gehaltstabelle_alt!$E$7)))))+IF(F141="","",IF(AND(D141&gt;Gehaltstabelle_alt!$C$10,C141="a"),Gehaltstabelle_alt!$E$11,Gehaltstabelle_alt!$E$10))+Gehaltsrechner!$G$10)+IF(Dienstprüfung_akt,(HLOOKUP(C141,Gehaltstabelle_alt!$I$3:$R$34,Dienstprüfer_akt_Stufe+2,FALSE)-HLOOKUP(C141,Gehaltstabelle_alt!$I$3:$R$34,D141+2,FALSE))*Anteil_Dienstprüfung,0)</f>
        <v>0</v>
      </c>
      <c r="I141">
        <f>IF(G141="",0,IF(G141&lt;=Gehaltstabelle_alt!$B$2,Gehaltstabelle_alt!$E$2,IF(G141&lt;=Gehaltstabelle_alt!$B$3,Gehaltstabelle_alt!$E$3,IF(G141&lt;=Gehaltstabelle_alt!$B$4,Gehaltstabelle_alt!$E$4,IF(G141&lt;=Gehaltstabelle_alt!$B$5,Gehaltstabelle_alt!$E$5,IF(G141&lt;=Gehaltstabelle_alt!$B$6,Gehaltstabelle_alt!$E$6,Gehaltstabelle_alt!$E$7)))))+IF(G141="","",IF(AND(D141&gt;Gehaltstabelle_alt!$C$10,C141="a"),Gehaltstabelle_alt!$E$11,Gehaltstabelle_alt!$E$10))+Gehaltsrechner!$G$10)+IF(Dienstprüfung_akt,(HLOOKUP(C141,Gehaltstabelle_alt!$I$3:$R$34,Dienstprüfer_akt_Stufe+2,FALSE)-HLOOKUP(C141,Gehaltstabelle_alt!$I$3:$R$34,D141+2,FALSE))*Anteil_Dienstprüfung,0)</f>
        <v>0</v>
      </c>
      <c r="J141">
        <f>IF(H141="","",Gehaltsrechner!$G$9)</f>
        <v>137.29</v>
      </c>
      <c r="K141" s="19" t="str">
        <f t="shared" si="8"/>
        <v/>
      </c>
      <c r="M141" s="19"/>
    </row>
    <row r="142" spans="1:13" x14ac:dyDescent="0.25">
      <c r="A142" t="str">
        <f t="shared" si="10"/>
        <v/>
      </c>
      <c r="B142" t="str">
        <f t="shared" si="9"/>
        <v/>
      </c>
      <c r="C142" t="str">
        <f t="shared" si="11"/>
        <v/>
      </c>
      <c r="D142" t="str">
        <f>IF(A142="","",IF(D141=MAX(Gehaltstabelle_alt!$H$5:$H$34),Alt_Gehalt!D141,IF(MOD(B142,2)=0,IF(ISNA(VLOOKUP(D141+1+2*Dienstprüfung_1Jahr,Gehaltstabelle_alt!$A$14:$A$24,1,FALSE)),MIN(D141+1+2*Dienstprüfung_1Jahr,MAX(Gehaltstabelle_alt!$H$5:$H$34)),IF(ISNA(VLOOKUP(D141+2+2*Dienstprüfung_1Jahr,Gehaltstabelle_alt!$A$14:$A$24,1,FALSE)),MIN(D141+2+2*Dienstprüfung_1Jahr,MAX(Gehaltstabelle_alt!$H$5:$H$34)),IF(ISNA(VLOOKUP(D141+3+2*Dienstprüfung_1Jahr,Gehaltstabelle_alt!$A$14:$A$24,1,FALSE)),MIN(D141+3+2*Dienstprüfung_1Jahr,MAX(Gehaltstabelle_alt!$H$5:$H$34)),D141))),IF(Dienstprüfung_1Jahr,IF(ISNA(VLOOKUP(D141+2,Gehaltstabelle_alt!$A$14:$A$24,1,FALSE)),MIN(D141+2,MAX(Gehaltstabelle_alt!$H$5:$H$34)),IF(ISNA(VLOOKUP(D141+3,Gehaltstabelle_alt!$A$14:$A$24,1,FALSE)),MIN(D141+3,MAX(Gehaltstabelle_alt!$H$5:$H$34)),IF(ISNA(VLOOKUP(D141+4,Gehaltstabelle_alt!$A$14:$A$24,1,FALSE)),MIN(D141+4,MAX(Gehaltstabelle_alt!$H$5:$H$34)),MAX(Gehaltstabelle_alt!$H$5:$H$34)))),D141))))</f>
        <v/>
      </c>
      <c r="E142" t="str">
        <f>IF(MONTH($E$6)=1,D142,IF(D143="",IF(A142="","",IF(D142=MAX(Gehaltstabelle_alt!$H$5:$H$34),Alt_Gehalt!D142,IF(MOD(B142+1,2)=0,IF(ISNA(VLOOKUP(D142+1+2*Dienstprüfung_1Jahr,Gehaltstabelle_alt!$A$14:$A$24,1,FALSE)),MIN(D142+1+2*Dienstprüfung_1Jahr,MAX(Gehaltstabelle_alt!$H$5:$H$34)),IF(ISNA(VLOOKUP(D142+2+2*Dienstprüfung_1Jahr,Gehaltstabelle_alt!$A$14:$A$24,1,FALSE)),MIN(D142+2+2*Dienstprüfung_1Jahr,MAX(Gehaltstabelle_alt!$H$5:$H$34)),IF(ISNA(VLOOKUP(D142+3+2*Dienstprüfung_1Jahr,Gehaltstabelle_alt!$A$14:$A$24,1,FALSE)),MIN(D142+3+2*Dienstprüfung_1Jahr,MAX(Gehaltstabelle_alt!$H$5:$H$34)),D142))),IF(Dienstprüfung_1Jahr,IF(ISNA(VLOOKUP(D142+2,Gehaltstabelle_alt!$A$14:$A$24,1,FALSE)),MIN(D142+2,MAX(Gehaltstabelle_alt!$H$5:$H$34)),IF(ISNA(VLOOKUP(D142+3,Gehaltstabelle_alt!$A$14:$A$24,1,FALSE)),MIN(D142+3,MAX(Gehaltstabelle_alt!$H$5:$H$34)),IF(ISNA(VLOOKUP(D142+4,Gehaltstabelle_alt!$A$14:$A$24,1,FALSE)),MIN(D142+4,MAX(Gehaltstabelle_alt!$H$5:$H$34)),MAX(Gehaltstabelle_alt!$H$5:$H$34)))),D142)))),D143))</f>
        <v/>
      </c>
      <c r="F142" t="str">
        <f>IF(D142="","",HLOOKUP(C142,Gehaltstabelle_alt!$I$3:$R$34,Alt_Gehalt!D142+2,FALSE))</f>
        <v/>
      </c>
      <c r="G142" t="str">
        <f>IF(E142="","",HLOOKUP(C142,Gehaltstabelle_alt!$I$3:$R$34,Alt_Gehalt!E142+2,FALSE))</f>
        <v/>
      </c>
      <c r="H142">
        <f>IF(F142="",0,IF(F142&lt;=Gehaltstabelle_alt!$B$2,Gehaltstabelle_alt!$E$2,IF(F142&lt;=Gehaltstabelle_alt!$B$3,Gehaltstabelle_alt!$E$3,IF(F142&lt;=Gehaltstabelle_alt!$B$4,Gehaltstabelle_alt!$E$4,IF(F142&lt;=Gehaltstabelle_alt!$B$5,Gehaltstabelle_alt!$E$5,IF(F142&lt;=Gehaltstabelle_alt!$B$6,Gehaltstabelle_alt!$E$6,Gehaltstabelle_alt!$E$7)))))+IF(F142="","",IF(AND(D142&gt;Gehaltstabelle_alt!$C$10,C142="a"),Gehaltstabelle_alt!$E$11,Gehaltstabelle_alt!$E$10))+Gehaltsrechner!$G$10)+IF(Dienstprüfung_akt,(HLOOKUP(C142,Gehaltstabelle_alt!$I$3:$R$34,Dienstprüfer_akt_Stufe+2,FALSE)-HLOOKUP(C142,Gehaltstabelle_alt!$I$3:$R$34,D142+2,FALSE))*Anteil_Dienstprüfung,0)</f>
        <v>0</v>
      </c>
      <c r="I142">
        <f>IF(G142="",0,IF(G142&lt;=Gehaltstabelle_alt!$B$2,Gehaltstabelle_alt!$E$2,IF(G142&lt;=Gehaltstabelle_alt!$B$3,Gehaltstabelle_alt!$E$3,IF(G142&lt;=Gehaltstabelle_alt!$B$4,Gehaltstabelle_alt!$E$4,IF(G142&lt;=Gehaltstabelle_alt!$B$5,Gehaltstabelle_alt!$E$5,IF(G142&lt;=Gehaltstabelle_alt!$B$6,Gehaltstabelle_alt!$E$6,Gehaltstabelle_alt!$E$7)))))+IF(G142="","",IF(AND(D142&gt;Gehaltstabelle_alt!$C$10,C142="a"),Gehaltstabelle_alt!$E$11,Gehaltstabelle_alt!$E$10))+Gehaltsrechner!$G$10)+IF(Dienstprüfung_akt,(HLOOKUP(C142,Gehaltstabelle_alt!$I$3:$R$34,Dienstprüfer_akt_Stufe+2,FALSE)-HLOOKUP(C142,Gehaltstabelle_alt!$I$3:$R$34,D142+2,FALSE))*Anteil_Dienstprüfung,0)</f>
        <v>0</v>
      </c>
      <c r="J142">
        <f>IF(H142="","",Gehaltsrechner!$G$9)</f>
        <v>137.29</v>
      </c>
      <c r="K142" s="19" t="str">
        <f t="shared" si="8"/>
        <v/>
      </c>
      <c r="M142" s="19"/>
    </row>
    <row r="143" spans="1:13" x14ac:dyDescent="0.25">
      <c r="A143" t="str">
        <f t="shared" si="10"/>
        <v/>
      </c>
      <c r="B143" t="str">
        <f t="shared" si="9"/>
        <v/>
      </c>
      <c r="C143" t="str">
        <f t="shared" si="11"/>
        <v/>
      </c>
      <c r="D143" t="str">
        <f>IF(A143="","",IF(D142=MAX(Gehaltstabelle_alt!$H$5:$H$34),Alt_Gehalt!D142,IF(MOD(B143,2)=0,IF(ISNA(VLOOKUP(D142+1+2*Dienstprüfung_1Jahr,Gehaltstabelle_alt!$A$14:$A$24,1,FALSE)),MIN(D142+1+2*Dienstprüfung_1Jahr,MAX(Gehaltstabelle_alt!$H$5:$H$34)),IF(ISNA(VLOOKUP(D142+2+2*Dienstprüfung_1Jahr,Gehaltstabelle_alt!$A$14:$A$24,1,FALSE)),MIN(D142+2+2*Dienstprüfung_1Jahr,MAX(Gehaltstabelle_alt!$H$5:$H$34)),IF(ISNA(VLOOKUP(D142+3+2*Dienstprüfung_1Jahr,Gehaltstabelle_alt!$A$14:$A$24,1,FALSE)),MIN(D142+3+2*Dienstprüfung_1Jahr,MAX(Gehaltstabelle_alt!$H$5:$H$34)),D142))),IF(Dienstprüfung_1Jahr,IF(ISNA(VLOOKUP(D142+2,Gehaltstabelle_alt!$A$14:$A$24,1,FALSE)),MIN(D142+2,MAX(Gehaltstabelle_alt!$H$5:$H$34)),IF(ISNA(VLOOKUP(D142+3,Gehaltstabelle_alt!$A$14:$A$24,1,FALSE)),MIN(D142+3,MAX(Gehaltstabelle_alt!$H$5:$H$34)),IF(ISNA(VLOOKUP(D142+4,Gehaltstabelle_alt!$A$14:$A$24,1,FALSE)),MIN(D142+4,MAX(Gehaltstabelle_alt!$H$5:$H$34)),MAX(Gehaltstabelle_alt!$H$5:$H$34)))),D142))))</f>
        <v/>
      </c>
      <c r="E143" t="str">
        <f>IF(MONTH($E$6)=1,D143,IF(D144="",IF(A143="","",IF(D143=MAX(Gehaltstabelle_alt!$H$5:$H$34),Alt_Gehalt!D143,IF(MOD(B143+1,2)=0,IF(ISNA(VLOOKUP(D143+1+2*Dienstprüfung_1Jahr,Gehaltstabelle_alt!$A$14:$A$24,1,FALSE)),MIN(D143+1+2*Dienstprüfung_1Jahr,MAX(Gehaltstabelle_alt!$H$5:$H$34)),IF(ISNA(VLOOKUP(D143+2+2*Dienstprüfung_1Jahr,Gehaltstabelle_alt!$A$14:$A$24,1,FALSE)),MIN(D143+2+2*Dienstprüfung_1Jahr,MAX(Gehaltstabelle_alt!$H$5:$H$34)),IF(ISNA(VLOOKUP(D143+3+2*Dienstprüfung_1Jahr,Gehaltstabelle_alt!$A$14:$A$24,1,FALSE)),MIN(D143+3+2*Dienstprüfung_1Jahr,MAX(Gehaltstabelle_alt!$H$5:$H$34)),D143))),IF(Dienstprüfung_1Jahr,IF(ISNA(VLOOKUP(D143+2,Gehaltstabelle_alt!$A$14:$A$24,1,FALSE)),MIN(D143+2,MAX(Gehaltstabelle_alt!$H$5:$H$34)),IF(ISNA(VLOOKUP(D143+3,Gehaltstabelle_alt!$A$14:$A$24,1,FALSE)),MIN(D143+3,MAX(Gehaltstabelle_alt!$H$5:$H$34)),IF(ISNA(VLOOKUP(D143+4,Gehaltstabelle_alt!$A$14:$A$24,1,FALSE)),MIN(D143+4,MAX(Gehaltstabelle_alt!$H$5:$H$34)),MAX(Gehaltstabelle_alt!$H$5:$H$34)))),D143)))),D144))</f>
        <v/>
      </c>
      <c r="F143" t="str">
        <f>IF(D143="","",HLOOKUP(C143,Gehaltstabelle_alt!$I$3:$R$34,Alt_Gehalt!D143+2,FALSE))</f>
        <v/>
      </c>
      <c r="G143" t="str">
        <f>IF(E143="","",HLOOKUP(C143,Gehaltstabelle_alt!$I$3:$R$34,Alt_Gehalt!E143+2,FALSE))</f>
        <v/>
      </c>
      <c r="H143">
        <f>IF(F143="",0,IF(F143&lt;=Gehaltstabelle_alt!$B$2,Gehaltstabelle_alt!$E$2,IF(F143&lt;=Gehaltstabelle_alt!$B$3,Gehaltstabelle_alt!$E$3,IF(F143&lt;=Gehaltstabelle_alt!$B$4,Gehaltstabelle_alt!$E$4,IF(F143&lt;=Gehaltstabelle_alt!$B$5,Gehaltstabelle_alt!$E$5,IF(F143&lt;=Gehaltstabelle_alt!$B$6,Gehaltstabelle_alt!$E$6,Gehaltstabelle_alt!$E$7)))))+IF(F143="","",IF(AND(D143&gt;Gehaltstabelle_alt!$C$10,C143="a"),Gehaltstabelle_alt!$E$11,Gehaltstabelle_alt!$E$10))+Gehaltsrechner!$G$10)+IF(Dienstprüfung_akt,(HLOOKUP(C143,Gehaltstabelle_alt!$I$3:$R$34,Dienstprüfer_akt_Stufe+2,FALSE)-HLOOKUP(C143,Gehaltstabelle_alt!$I$3:$R$34,D143+2,FALSE))*Anteil_Dienstprüfung,0)</f>
        <v>0</v>
      </c>
      <c r="I143">
        <f>IF(G143="",0,IF(G143&lt;=Gehaltstabelle_alt!$B$2,Gehaltstabelle_alt!$E$2,IF(G143&lt;=Gehaltstabelle_alt!$B$3,Gehaltstabelle_alt!$E$3,IF(G143&lt;=Gehaltstabelle_alt!$B$4,Gehaltstabelle_alt!$E$4,IF(G143&lt;=Gehaltstabelle_alt!$B$5,Gehaltstabelle_alt!$E$5,IF(G143&lt;=Gehaltstabelle_alt!$B$6,Gehaltstabelle_alt!$E$6,Gehaltstabelle_alt!$E$7)))))+IF(G143="","",IF(AND(D143&gt;Gehaltstabelle_alt!$C$10,C143="a"),Gehaltstabelle_alt!$E$11,Gehaltstabelle_alt!$E$10))+Gehaltsrechner!$G$10)+IF(Dienstprüfung_akt,(HLOOKUP(C143,Gehaltstabelle_alt!$I$3:$R$34,Dienstprüfer_akt_Stufe+2,FALSE)-HLOOKUP(C143,Gehaltstabelle_alt!$I$3:$R$34,D143+2,FALSE))*Anteil_Dienstprüfung,0)</f>
        <v>0</v>
      </c>
      <c r="J143">
        <f>IF(H143="","",Gehaltsrechner!$G$9)</f>
        <v>137.29</v>
      </c>
      <c r="K143" s="19" t="str">
        <f t="shared" si="8"/>
        <v/>
      </c>
      <c r="M143" s="19"/>
    </row>
    <row r="144" spans="1:13" x14ac:dyDescent="0.25">
      <c r="A144" t="str">
        <f t="shared" si="10"/>
        <v/>
      </c>
      <c r="B144" t="str">
        <f t="shared" si="9"/>
        <v/>
      </c>
      <c r="C144" t="str">
        <f t="shared" si="11"/>
        <v/>
      </c>
      <c r="D144" t="str">
        <f>IF(A144="","",IF(D143=MAX(Gehaltstabelle_alt!$H$5:$H$34),Alt_Gehalt!D143,IF(MOD(B144,2)=0,IF(ISNA(VLOOKUP(D143+1+2*Dienstprüfung_1Jahr,Gehaltstabelle_alt!$A$14:$A$24,1,FALSE)),MIN(D143+1+2*Dienstprüfung_1Jahr,MAX(Gehaltstabelle_alt!$H$5:$H$34)),IF(ISNA(VLOOKUP(D143+2+2*Dienstprüfung_1Jahr,Gehaltstabelle_alt!$A$14:$A$24,1,FALSE)),MIN(D143+2+2*Dienstprüfung_1Jahr,MAX(Gehaltstabelle_alt!$H$5:$H$34)),IF(ISNA(VLOOKUP(D143+3+2*Dienstprüfung_1Jahr,Gehaltstabelle_alt!$A$14:$A$24,1,FALSE)),MIN(D143+3+2*Dienstprüfung_1Jahr,MAX(Gehaltstabelle_alt!$H$5:$H$34)),D143))),IF(Dienstprüfung_1Jahr,IF(ISNA(VLOOKUP(D143+2,Gehaltstabelle_alt!$A$14:$A$24,1,FALSE)),MIN(D143+2,MAX(Gehaltstabelle_alt!$H$5:$H$34)),IF(ISNA(VLOOKUP(D143+3,Gehaltstabelle_alt!$A$14:$A$24,1,FALSE)),MIN(D143+3,MAX(Gehaltstabelle_alt!$H$5:$H$34)),IF(ISNA(VLOOKUP(D143+4,Gehaltstabelle_alt!$A$14:$A$24,1,FALSE)),MIN(D143+4,MAX(Gehaltstabelle_alt!$H$5:$H$34)),MAX(Gehaltstabelle_alt!$H$5:$H$34)))),D143))))</f>
        <v/>
      </c>
      <c r="E144" t="str">
        <f>IF(MONTH($E$6)=1,D144,IF(D145="",IF(A144="","",IF(D144=MAX(Gehaltstabelle_alt!$H$5:$H$34),Alt_Gehalt!D144,IF(MOD(B144+1,2)=0,IF(ISNA(VLOOKUP(D144+1+2*Dienstprüfung_1Jahr,Gehaltstabelle_alt!$A$14:$A$24,1,FALSE)),MIN(D144+1+2*Dienstprüfung_1Jahr,MAX(Gehaltstabelle_alt!$H$5:$H$34)),IF(ISNA(VLOOKUP(D144+2+2*Dienstprüfung_1Jahr,Gehaltstabelle_alt!$A$14:$A$24,1,FALSE)),MIN(D144+2+2*Dienstprüfung_1Jahr,MAX(Gehaltstabelle_alt!$H$5:$H$34)),IF(ISNA(VLOOKUP(D144+3+2*Dienstprüfung_1Jahr,Gehaltstabelle_alt!$A$14:$A$24,1,FALSE)),MIN(D144+3+2*Dienstprüfung_1Jahr,MAX(Gehaltstabelle_alt!$H$5:$H$34)),D144))),IF(Dienstprüfung_1Jahr,IF(ISNA(VLOOKUP(D144+2,Gehaltstabelle_alt!$A$14:$A$24,1,FALSE)),MIN(D144+2,MAX(Gehaltstabelle_alt!$H$5:$H$34)),IF(ISNA(VLOOKUP(D144+3,Gehaltstabelle_alt!$A$14:$A$24,1,FALSE)),MIN(D144+3,MAX(Gehaltstabelle_alt!$H$5:$H$34)),IF(ISNA(VLOOKUP(D144+4,Gehaltstabelle_alt!$A$14:$A$24,1,FALSE)),MIN(D144+4,MAX(Gehaltstabelle_alt!$H$5:$H$34)),MAX(Gehaltstabelle_alt!$H$5:$H$34)))),D144)))),D145))</f>
        <v/>
      </c>
      <c r="F144" t="str">
        <f>IF(D144="","",HLOOKUP(C144,Gehaltstabelle_alt!$I$3:$R$34,Alt_Gehalt!D144+2,FALSE))</f>
        <v/>
      </c>
      <c r="G144" t="str">
        <f>IF(E144="","",HLOOKUP(C144,Gehaltstabelle_alt!$I$3:$R$34,Alt_Gehalt!E144+2,FALSE))</f>
        <v/>
      </c>
      <c r="H144">
        <f>IF(F144="",0,IF(F144&lt;=Gehaltstabelle_alt!$B$2,Gehaltstabelle_alt!$E$2,IF(F144&lt;=Gehaltstabelle_alt!$B$3,Gehaltstabelle_alt!$E$3,IF(F144&lt;=Gehaltstabelle_alt!$B$4,Gehaltstabelle_alt!$E$4,IF(F144&lt;=Gehaltstabelle_alt!$B$5,Gehaltstabelle_alt!$E$5,IF(F144&lt;=Gehaltstabelle_alt!$B$6,Gehaltstabelle_alt!$E$6,Gehaltstabelle_alt!$E$7)))))+IF(F144="","",IF(AND(D144&gt;Gehaltstabelle_alt!$C$10,C144="a"),Gehaltstabelle_alt!$E$11,Gehaltstabelle_alt!$E$10))+Gehaltsrechner!$G$10)+IF(Dienstprüfung_akt,(HLOOKUP(C144,Gehaltstabelle_alt!$I$3:$R$34,Dienstprüfer_akt_Stufe+2,FALSE)-HLOOKUP(C144,Gehaltstabelle_alt!$I$3:$R$34,D144+2,FALSE))*Anteil_Dienstprüfung,0)</f>
        <v>0</v>
      </c>
      <c r="I144">
        <f>IF(G144="",0,IF(G144&lt;=Gehaltstabelle_alt!$B$2,Gehaltstabelle_alt!$E$2,IF(G144&lt;=Gehaltstabelle_alt!$B$3,Gehaltstabelle_alt!$E$3,IF(G144&lt;=Gehaltstabelle_alt!$B$4,Gehaltstabelle_alt!$E$4,IF(G144&lt;=Gehaltstabelle_alt!$B$5,Gehaltstabelle_alt!$E$5,IF(G144&lt;=Gehaltstabelle_alt!$B$6,Gehaltstabelle_alt!$E$6,Gehaltstabelle_alt!$E$7)))))+IF(G144="","",IF(AND(D144&gt;Gehaltstabelle_alt!$C$10,C144="a"),Gehaltstabelle_alt!$E$11,Gehaltstabelle_alt!$E$10))+Gehaltsrechner!$G$10)+IF(Dienstprüfung_akt,(HLOOKUP(C144,Gehaltstabelle_alt!$I$3:$R$34,Dienstprüfer_akt_Stufe+2,FALSE)-HLOOKUP(C144,Gehaltstabelle_alt!$I$3:$R$34,D144+2,FALSE))*Anteil_Dienstprüfung,0)</f>
        <v>0</v>
      </c>
      <c r="J144">
        <f>IF(H144="","",Gehaltsrechner!$G$9)</f>
        <v>137.29</v>
      </c>
      <c r="K144" s="19" t="str">
        <f t="shared" si="8"/>
        <v/>
      </c>
      <c r="M144" s="19"/>
    </row>
    <row r="145" spans="1:13" x14ac:dyDescent="0.25">
      <c r="A145" t="str">
        <f t="shared" si="10"/>
        <v/>
      </c>
      <c r="B145" t="str">
        <f t="shared" si="9"/>
        <v/>
      </c>
      <c r="C145" t="str">
        <f t="shared" si="11"/>
        <v/>
      </c>
      <c r="D145" t="str">
        <f>IF(A145="","",IF(D144=MAX(Gehaltstabelle_alt!$H$5:$H$34),Alt_Gehalt!D144,IF(MOD(B145,2)=0,IF(ISNA(VLOOKUP(D144+1+2*Dienstprüfung_1Jahr,Gehaltstabelle_alt!$A$14:$A$24,1,FALSE)),MIN(D144+1+2*Dienstprüfung_1Jahr,MAX(Gehaltstabelle_alt!$H$5:$H$34)),IF(ISNA(VLOOKUP(D144+2+2*Dienstprüfung_1Jahr,Gehaltstabelle_alt!$A$14:$A$24,1,FALSE)),MIN(D144+2+2*Dienstprüfung_1Jahr,MAX(Gehaltstabelle_alt!$H$5:$H$34)),IF(ISNA(VLOOKUP(D144+3+2*Dienstprüfung_1Jahr,Gehaltstabelle_alt!$A$14:$A$24,1,FALSE)),MIN(D144+3+2*Dienstprüfung_1Jahr,MAX(Gehaltstabelle_alt!$H$5:$H$34)),D144))),IF(Dienstprüfung_1Jahr,IF(ISNA(VLOOKUP(D144+2,Gehaltstabelle_alt!$A$14:$A$24,1,FALSE)),MIN(D144+2,MAX(Gehaltstabelle_alt!$H$5:$H$34)),IF(ISNA(VLOOKUP(D144+3,Gehaltstabelle_alt!$A$14:$A$24,1,FALSE)),MIN(D144+3,MAX(Gehaltstabelle_alt!$H$5:$H$34)),IF(ISNA(VLOOKUP(D144+4,Gehaltstabelle_alt!$A$14:$A$24,1,FALSE)),MIN(D144+4,MAX(Gehaltstabelle_alt!$H$5:$H$34)),MAX(Gehaltstabelle_alt!$H$5:$H$34)))),D144))))</f>
        <v/>
      </c>
      <c r="E145" t="str">
        <f>IF(MONTH($E$6)=1,D145,IF(D146="",IF(A145="","",IF(D145=MAX(Gehaltstabelle_alt!$H$5:$H$34),Alt_Gehalt!D145,IF(MOD(B145+1,2)=0,IF(ISNA(VLOOKUP(D145+1+2*Dienstprüfung_1Jahr,Gehaltstabelle_alt!$A$14:$A$24,1,FALSE)),MIN(D145+1+2*Dienstprüfung_1Jahr,MAX(Gehaltstabelle_alt!$H$5:$H$34)),IF(ISNA(VLOOKUP(D145+2+2*Dienstprüfung_1Jahr,Gehaltstabelle_alt!$A$14:$A$24,1,FALSE)),MIN(D145+2+2*Dienstprüfung_1Jahr,MAX(Gehaltstabelle_alt!$H$5:$H$34)),IF(ISNA(VLOOKUP(D145+3+2*Dienstprüfung_1Jahr,Gehaltstabelle_alt!$A$14:$A$24,1,FALSE)),MIN(D145+3+2*Dienstprüfung_1Jahr,MAX(Gehaltstabelle_alt!$H$5:$H$34)),D145))),IF(Dienstprüfung_1Jahr,IF(ISNA(VLOOKUP(D145+2,Gehaltstabelle_alt!$A$14:$A$24,1,FALSE)),MIN(D145+2,MAX(Gehaltstabelle_alt!$H$5:$H$34)),IF(ISNA(VLOOKUP(D145+3,Gehaltstabelle_alt!$A$14:$A$24,1,FALSE)),MIN(D145+3,MAX(Gehaltstabelle_alt!$H$5:$H$34)),IF(ISNA(VLOOKUP(D145+4,Gehaltstabelle_alt!$A$14:$A$24,1,FALSE)),MIN(D145+4,MAX(Gehaltstabelle_alt!$H$5:$H$34)),MAX(Gehaltstabelle_alt!$H$5:$H$34)))),D145)))),D146))</f>
        <v/>
      </c>
      <c r="F145" t="str">
        <f>IF(D145="","",HLOOKUP(C145,Gehaltstabelle_alt!$I$3:$R$34,Alt_Gehalt!D145+2,FALSE))</f>
        <v/>
      </c>
      <c r="G145" t="str">
        <f>IF(E145="","",HLOOKUP(C145,Gehaltstabelle_alt!$I$3:$R$34,Alt_Gehalt!E145+2,FALSE))</f>
        <v/>
      </c>
      <c r="H145">
        <f>IF(F145="",0,IF(F145&lt;=Gehaltstabelle_alt!$B$2,Gehaltstabelle_alt!$E$2,IF(F145&lt;=Gehaltstabelle_alt!$B$3,Gehaltstabelle_alt!$E$3,IF(F145&lt;=Gehaltstabelle_alt!$B$4,Gehaltstabelle_alt!$E$4,IF(F145&lt;=Gehaltstabelle_alt!$B$5,Gehaltstabelle_alt!$E$5,IF(F145&lt;=Gehaltstabelle_alt!$B$6,Gehaltstabelle_alt!$E$6,Gehaltstabelle_alt!$E$7)))))+IF(F145="","",IF(AND(D145&gt;Gehaltstabelle_alt!$C$10,C145="a"),Gehaltstabelle_alt!$E$11,Gehaltstabelle_alt!$E$10))+Gehaltsrechner!$G$10)+IF(Dienstprüfung_akt,(HLOOKUP(C145,Gehaltstabelle_alt!$I$3:$R$34,Dienstprüfer_akt_Stufe+2,FALSE)-HLOOKUP(C145,Gehaltstabelle_alt!$I$3:$R$34,D145+2,FALSE))*Anteil_Dienstprüfung,0)</f>
        <v>0</v>
      </c>
      <c r="I145">
        <f>IF(G145="",0,IF(G145&lt;=Gehaltstabelle_alt!$B$2,Gehaltstabelle_alt!$E$2,IF(G145&lt;=Gehaltstabelle_alt!$B$3,Gehaltstabelle_alt!$E$3,IF(G145&lt;=Gehaltstabelle_alt!$B$4,Gehaltstabelle_alt!$E$4,IF(G145&lt;=Gehaltstabelle_alt!$B$5,Gehaltstabelle_alt!$E$5,IF(G145&lt;=Gehaltstabelle_alt!$B$6,Gehaltstabelle_alt!$E$6,Gehaltstabelle_alt!$E$7)))))+IF(G145="","",IF(AND(D145&gt;Gehaltstabelle_alt!$C$10,C145="a"),Gehaltstabelle_alt!$E$11,Gehaltstabelle_alt!$E$10))+Gehaltsrechner!$G$10)+IF(Dienstprüfung_akt,(HLOOKUP(C145,Gehaltstabelle_alt!$I$3:$R$34,Dienstprüfer_akt_Stufe+2,FALSE)-HLOOKUP(C145,Gehaltstabelle_alt!$I$3:$R$34,D145+2,FALSE))*Anteil_Dienstprüfung,0)</f>
        <v>0</v>
      </c>
      <c r="J145">
        <f>IF(H145="","",Gehaltsrechner!$G$9)</f>
        <v>137.29</v>
      </c>
      <c r="K145" s="19" t="str">
        <f t="shared" si="8"/>
        <v/>
      </c>
      <c r="M145" s="19"/>
    </row>
    <row r="146" spans="1:13" x14ac:dyDescent="0.25">
      <c r="A146" t="str">
        <f t="shared" si="10"/>
        <v/>
      </c>
      <c r="B146" t="str">
        <f t="shared" si="9"/>
        <v/>
      </c>
      <c r="C146" t="str">
        <f t="shared" si="11"/>
        <v/>
      </c>
      <c r="D146" t="str">
        <f>IF(A146="","",IF(D145=MAX(Gehaltstabelle_alt!$H$5:$H$34),Alt_Gehalt!D145,IF(MOD(B146,2)=0,IF(ISNA(VLOOKUP(D145+1+2*Dienstprüfung_1Jahr,Gehaltstabelle_alt!$A$14:$A$24,1,FALSE)),MIN(D145+1+2*Dienstprüfung_1Jahr,MAX(Gehaltstabelle_alt!$H$5:$H$34)),IF(ISNA(VLOOKUP(D145+2+2*Dienstprüfung_1Jahr,Gehaltstabelle_alt!$A$14:$A$24,1,FALSE)),MIN(D145+2+2*Dienstprüfung_1Jahr,MAX(Gehaltstabelle_alt!$H$5:$H$34)),IF(ISNA(VLOOKUP(D145+3+2*Dienstprüfung_1Jahr,Gehaltstabelle_alt!$A$14:$A$24,1,FALSE)),MIN(D145+3+2*Dienstprüfung_1Jahr,MAX(Gehaltstabelle_alt!$H$5:$H$34)),D145))),IF(Dienstprüfung_1Jahr,IF(ISNA(VLOOKUP(D145+2,Gehaltstabelle_alt!$A$14:$A$24,1,FALSE)),MIN(D145+2,MAX(Gehaltstabelle_alt!$H$5:$H$34)),IF(ISNA(VLOOKUP(D145+3,Gehaltstabelle_alt!$A$14:$A$24,1,FALSE)),MIN(D145+3,MAX(Gehaltstabelle_alt!$H$5:$H$34)),IF(ISNA(VLOOKUP(D145+4,Gehaltstabelle_alt!$A$14:$A$24,1,FALSE)),MIN(D145+4,MAX(Gehaltstabelle_alt!$H$5:$H$34)),MAX(Gehaltstabelle_alt!$H$5:$H$34)))),D145))))</f>
        <v/>
      </c>
      <c r="E146" t="str">
        <f>IF(MONTH($E$6)=1,D146,IF(D147="",IF(A146="","",IF(D146=MAX(Gehaltstabelle_alt!$H$5:$H$34),Alt_Gehalt!D146,IF(MOD(B146+1,2)=0,IF(ISNA(VLOOKUP(D146+1+2*Dienstprüfung_1Jahr,Gehaltstabelle_alt!$A$14:$A$24,1,FALSE)),MIN(D146+1+2*Dienstprüfung_1Jahr,MAX(Gehaltstabelle_alt!$H$5:$H$34)),IF(ISNA(VLOOKUP(D146+2+2*Dienstprüfung_1Jahr,Gehaltstabelle_alt!$A$14:$A$24,1,FALSE)),MIN(D146+2+2*Dienstprüfung_1Jahr,MAX(Gehaltstabelle_alt!$H$5:$H$34)),IF(ISNA(VLOOKUP(D146+3+2*Dienstprüfung_1Jahr,Gehaltstabelle_alt!$A$14:$A$24,1,FALSE)),MIN(D146+3+2*Dienstprüfung_1Jahr,MAX(Gehaltstabelle_alt!$H$5:$H$34)),D146))),IF(Dienstprüfung_1Jahr,IF(ISNA(VLOOKUP(D146+2,Gehaltstabelle_alt!$A$14:$A$24,1,FALSE)),MIN(D146+2,MAX(Gehaltstabelle_alt!$H$5:$H$34)),IF(ISNA(VLOOKUP(D146+3,Gehaltstabelle_alt!$A$14:$A$24,1,FALSE)),MIN(D146+3,MAX(Gehaltstabelle_alt!$H$5:$H$34)),IF(ISNA(VLOOKUP(D146+4,Gehaltstabelle_alt!$A$14:$A$24,1,FALSE)),MIN(D146+4,MAX(Gehaltstabelle_alt!$H$5:$H$34)),MAX(Gehaltstabelle_alt!$H$5:$H$34)))),D146)))),D147))</f>
        <v/>
      </c>
      <c r="F146" t="str">
        <f>IF(D146="","",HLOOKUP(C146,Gehaltstabelle_alt!$I$3:$R$34,Alt_Gehalt!D146+2,FALSE))</f>
        <v/>
      </c>
      <c r="G146" t="str">
        <f>IF(E146="","",HLOOKUP(C146,Gehaltstabelle_alt!$I$3:$R$34,Alt_Gehalt!E146+2,FALSE))</f>
        <v/>
      </c>
      <c r="H146">
        <f>IF(F146="",0,IF(F146&lt;=Gehaltstabelle_alt!$B$2,Gehaltstabelle_alt!$E$2,IF(F146&lt;=Gehaltstabelle_alt!$B$3,Gehaltstabelle_alt!$E$3,IF(F146&lt;=Gehaltstabelle_alt!$B$4,Gehaltstabelle_alt!$E$4,IF(F146&lt;=Gehaltstabelle_alt!$B$5,Gehaltstabelle_alt!$E$5,IF(F146&lt;=Gehaltstabelle_alt!$B$6,Gehaltstabelle_alt!$E$6,Gehaltstabelle_alt!$E$7)))))+IF(F146="","",IF(AND(D146&gt;Gehaltstabelle_alt!$C$10,C146="a"),Gehaltstabelle_alt!$E$11,Gehaltstabelle_alt!$E$10))+Gehaltsrechner!$G$10)+IF(Dienstprüfung_akt,(HLOOKUP(C146,Gehaltstabelle_alt!$I$3:$R$34,Dienstprüfer_akt_Stufe+2,FALSE)-HLOOKUP(C146,Gehaltstabelle_alt!$I$3:$R$34,D146+2,FALSE))*Anteil_Dienstprüfung,0)</f>
        <v>0</v>
      </c>
      <c r="I146">
        <f>IF(G146="",0,IF(G146&lt;=Gehaltstabelle_alt!$B$2,Gehaltstabelle_alt!$E$2,IF(G146&lt;=Gehaltstabelle_alt!$B$3,Gehaltstabelle_alt!$E$3,IF(G146&lt;=Gehaltstabelle_alt!$B$4,Gehaltstabelle_alt!$E$4,IF(G146&lt;=Gehaltstabelle_alt!$B$5,Gehaltstabelle_alt!$E$5,IF(G146&lt;=Gehaltstabelle_alt!$B$6,Gehaltstabelle_alt!$E$6,Gehaltstabelle_alt!$E$7)))))+IF(G146="","",IF(AND(D146&gt;Gehaltstabelle_alt!$C$10,C146="a"),Gehaltstabelle_alt!$E$11,Gehaltstabelle_alt!$E$10))+Gehaltsrechner!$G$10)+IF(Dienstprüfung_akt,(HLOOKUP(C146,Gehaltstabelle_alt!$I$3:$R$34,Dienstprüfer_akt_Stufe+2,FALSE)-HLOOKUP(C146,Gehaltstabelle_alt!$I$3:$R$34,D146+2,FALSE))*Anteil_Dienstprüfung,0)</f>
        <v>0</v>
      </c>
      <c r="J146">
        <f>IF(H146="","",Gehaltsrechner!$G$9)</f>
        <v>137.29</v>
      </c>
      <c r="K146" s="19" t="str">
        <f t="shared" si="8"/>
        <v/>
      </c>
      <c r="M146" s="19"/>
    </row>
    <row r="147" spans="1:13" x14ac:dyDescent="0.25">
      <c r="A147" t="str">
        <f t="shared" si="10"/>
        <v/>
      </c>
      <c r="B147" t="str">
        <f t="shared" si="9"/>
        <v/>
      </c>
      <c r="C147" t="str">
        <f t="shared" si="11"/>
        <v/>
      </c>
      <c r="D147" t="str">
        <f>IF(A147="","",IF(D146=MAX(Gehaltstabelle_alt!$H$5:$H$34),Alt_Gehalt!D146,IF(MOD(B147,2)=0,IF(ISNA(VLOOKUP(D146+1+2*Dienstprüfung_1Jahr,Gehaltstabelle_alt!$A$14:$A$24,1,FALSE)),MIN(D146+1+2*Dienstprüfung_1Jahr,MAX(Gehaltstabelle_alt!$H$5:$H$34)),IF(ISNA(VLOOKUP(D146+2+2*Dienstprüfung_1Jahr,Gehaltstabelle_alt!$A$14:$A$24,1,FALSE)),MIN(D146+2+2*Dienstprüfung_1Jahr,MAX(Gehaltstabelle_alt!$H$5:$H$34)),IF(ISNA(VLOOKUP(D146+3+2*Dienstprüfung_1Jahr,Gehaltstabelle_alt!$A$14:$A$24,1,FALSE)),MIN(D146+3+2*Dienstprüfung_1Jahr,MAX(Gehaltstabelle_alt!$H$5:$H$34)),D146))),IF(Dienstprüfung_1Jahr,IF(ISNA(VLOOKUP(D146+2,Gehaltstabelle_alt!$A$14:$A$24,1,FALSE)),MIN(D146+2,MAX(Gehaltstabelle_alt!$H$5:$H$34)),IF(ISNA(VLOOKUP(D146+3,Gehaltstabelle_alt!$A$14:$A$24,1,FALSE)),MIN(D146+3,MAX(Gehaltstabelle_alt!$H$5:$H$34)),IF(ISNA(VLOOKUP(D146+4,Gehaltstabelle_alt!$A$14:$A$24,1,FALSE)),MIN(D146+4,MAX(Gehaltstabelle_alt!$H$5:$H$34)),MAX(Gehaltstabelle_alt!$H$5:$H$34)))),D146))))</f>
        <v/>
      </c>
      <c r="E147" t="str">
        <f>IF(MONTH($E$6)=1,D147,IF(D148="",IF(A147="","",IF(D147=MAX(Gehaltstabelle_alt!$H$5:$H$34),Alt_Gehalt!D147,IF(MOD(B147+1,2)=0,IF(ISNA(VLOOKUP(D147+1+2*Dienstprüfung_1Jahr,Gehaltstabelle_alt!$A$14:$A$24,1,FALSE)),MIN(D147+1+2*Dienstprüfung_1Jahr,MAX(Gehaltstabelle_alt!$H$5:$H$34)),IF(ISNA(VLOOKUP(D147+2+2*Dienstprüfung_1Jahr,Gehaltstabelle_alt!$A$14:$A$24,1,FALSE)),MIN(D147+2+2*Dienstprüfung_1Jahr,MAX(Gehaltstabelle_alt!$H$5:$H$34)),IF(ISNA(VLOOKUP(D147+3+2*Dienstprüfung_1Jahr,Gehaltstabelle_alt!$A$14:$A$24,1,FALSE)),MIN(D147+3+2*Dienstprüfung_1Jahr,MAX(Gehaltstabelle_alt!$H$5:$H$34)),D147))),IF(Dienstprüfung_1Jahr,IF(ISNA(VLOOKUP(D147+2,Gehaltstabelle_alt!$A$14:$A$24,1,FALSE)),MIN(D147+2,MAX(Gehaltstabelle_alt!$H$5:$H$34)),IF(ISNA(VLOOKUP(D147+3,Gehaltstabelle_alt!$A$14:$A$24,1,FALSE)),MIN(D147+3,MAX(Gehaltstabelle_alt!$H$5:$H$34)),IF(ISNA(VLOOKUP(D147+4,Gehaltstabelle_alt!$A$14:$A$24,1,FALSE)),MIN(D147+4,MAX(Gehaltstabelle_alt!$H$5:$H$34)),MAX(Gehaltstabelle_alt!$H$5:$H$34)))),D147)))),D148))</f>
        <v/>
      </c>
      <c r="F147" t="str">
        <f>IF(D147="","",HLOOKUP(C147,Gehaltstabelle_alt!$I$3:$R$34,Alt_Gehalt!D147+2,FALSE))</f>
        <v/>
      </c>
      <c r="G147" t="str">
        <f>IF(E147="","",HLOOKUP(C147,Gehaltstabelle_alt!$I$3:$R$34,Alt_Gehalt!E147+2,FALSE))</f>
        <v/>
      </c>
      <c r="H147">
        <f>IF(F147="",0,IF(F147&lt;=Gehaltstabelle_alt!$B$2,Gehaltstabelle_alt!$E$2,IF(F147&lt;=Gehaltstabelle_alt!$B$3,Gehaltstabelle_alt!$E$3,IF(F147&lt;=Gehaltstabelle_alt!$B$4,Gehaltstabelle_alt!$E$4,IF(F147&lt;=Gehaltstabelle_alt!$B$5,Gehaltstabelle_alt!$E$5,IF(F147&lt;=Gehaltstabelle_alt!$B$6,Gehaltstabelle_alt!$E$6,Gehaltstabelle_alt!$E$7)))))+IF(F147="","",IF(AND(D147&gt;Gehaltstabelle_alt!$C$10,C147="a"),Gehaltstabelle_alt!$E$11,Gehaltstabelle_alt!$E$10))+Gehaltsrechner!$G$10)+IF(Dienstprüfung_akt,(HLOOKUP(C147,Gehaltstabelle_alt!$I$3:$R$34,Dienstprüfer_akt_Stufe+2,FALSE)-HLOOKUP(C147,Gehaltstabelle_alt!$I$3:$R$34,D147+2,FALSE))*Anteil_Dienstprüfung,0)</f>
        <v>0</v>
      </c>
      <c r="I147">
        <f>IF(G147="",0,IF(G147&lt;=Gehaltstabelle_alt!$B$2,Gehaltstabelle_alt!$E$2,IF(G147&lt;=Gehaltstabelle_alt!$B$3,Gehaltstabelle_alt!$E$3,IF(G147&lt;=Gehaltstabelle_alt!$B$4,Gehaltstabelle_alt!$E$4,IF(G147&lt;=Gehaltstabelle_alt!$B$5,Gehaltstabelle_alt!$E$5,IF(G147&lt;=Gehaltstabelle_alt!$B$6,Gehaltstabelle_alt!$E$6,Gehaltstabelle_alt!$E$7)))))+IF(G147="","",IF(AND(D147&gt;Gehaltstabelle_alt!$C$10,C147="a"),Gehaltstabelle_alt!$E$11,Gehaltstabelle_alt!$E$10))+Gehaltsrechner!$G$10)+IF(Dienstprüfung_akt,(HLOOKUP(C147,Gehaltstabelle_alt!$I$3:$R$34,Dienstprüfer_akt_Stufe+2,FALSE)-HLOOKUP(C147,Gehaltstabelle_alt!$I$3:$R$34,D147+2,FALSE))*Anteil_Dienstprüfung,0)</f>
        <v>0</v>
      </c>
      <c r="J147">
        <f>IF(H147="","",Gehaltsrechner!$G$9)</f>
        <v>137.29</v>
      </c>
      <c r="K147" s="19" t="str">
        <f t="shared" si="8"/>
        <v/>
      </c>
      <c r="M147" s="19"/>
    </row>
    <row r="148" spans="1:13" x14ac:dyDescent="0.25">
      <c r="A148" t="str">
        <f t="shared" si="10"/>
        <v/>
      </c>
      <c r="B148" t="str">
        <f t="shared" si="9"/>
        <v/>
      </c>
      <c r="C148" t="str">
        <f t="shared" si="11"/>
        <v/>
      </c>
      <c r="D148" t="str">
        <f>IF(A148="","",IF(D147=MAX(Gehaltstabelle_alt!$H$5:$H$34),Alt_Gehalt!D147,IF(MOD(B148,2)=0,IF(ISNA(VLOOKUP(D147+1+2*Dienstprüfung_1Jahr,Gehaltstabelle_alt!$A$14:$A$24,1,FALSE)),MIN(D147+1+2*Dienstprüfung_1Jahr,MAX(Gehaltstabelle_alt!$H$5:$H$34)),IF(ISNA(VLOOKUP(D147+2+2*Dienstprüfung_1Jahr,Gehaltstabelle_alt!$A$14:$A$24,1,FALSE)),MIN(D147+2+2*Dienstprüfung_1Jahr,MAX(Gehaltstabelle_alt!$H$5:$H$34)),IF(ISNA(VLOOKUP(D147+3+2*Dienstprüfung_1Jahr,Gehaltstabelle_alt!$A$14:$A$24,1,FALSE)),MIN(D147+3+2*Dienstprüfung_1Jahr,MAX(Gehaltstabelle_alt!$H$5:$H$34)),D147))),IF(Dienstprüfung_1Jahr,IF(ISNA(VLOOKUP(D147+2,Gehaltstabelle_alt!$A$14:$A$24,1,FALSE)),MIN(D147+2,MAX(Gehaltstabelle_alt!$H$5:$H$34)),IF(ISNA(VLOOKUP(D147+3,Gehaltstabelle_alt!$A$14:$A$24,1,FALSE)),MIN(D147+3,MAX(Gehaltstabelle_alt!$H$5:$H$34)),IF(ISNA(VLOOKUP(D147+4,Gehaltstabelle_alt!$A$14:$A$24,1,FALSE)),MIN(D147+4,MAX(Gehaltstabelle_alt!$H$5:$H$34)),MAX(Gehaltstabelle_alt!$H$5:$H$34)))),D147))))</f>
        <v/>
      </c>
      <c r="E148" t="str">
        <f>IF(MONTH($E$6)=1,D148,IF(D149="",IF(A148="","",IF(D148=MAX(Gehaltstabelle_alt!$H$5:$H$34),Alt_Gehalt!D148,IF(MOD(B148+1,2)=0,IF(ISNA(VLOOKUP(D148+1+2*Dienstprüfung_1Jahr,Gehaltstabelle_alt!$A$14:$A$24,1,FALSE)),MIN(D148+1+2*Dienstprüfung_1Jahr,MAX(Gehaltstabelle_alt!$H$5:$H$34)),IF(ISNA(VLOOKUP(D148+2+2*Dienstprüfung_1Jahr,Gehaltstabelle_alt!$A$14:$A$24,1,FALSE)),MIN(D148+2+2*Dienstprüfung_1Jahr,MAX(Gehaltstabelle_alt!$H$5:$H$34)),IF(ISNA(VLOOKUP(D148+3+2*Dienstprüfung_1Jahr,Gehaltstabelle_alt!$A$14:$A$24,1,FALSE)),MIN(D148+3+2*Dienstprüfung_1Jahr,MAX(Gehaltstabelle_alt!$H$5:$H$34)),D148))),IF(Dienstprüfung_1Jahr,IF(ISNA(VLOOKUP(D148+2,Gehaltstabelle_alt!$A$14:$A$24,1,FALSE)),MIN(D148+2,MAX(Gehaltstabelle_alt!$H$5:$H$34)),IF(ISNA(VLOOKUP(D148+3,Gehaltstabelle_alt!$A$14:$A$24,1,FALSE)),MIN(D148+3,MAX(Gehaltstabelle_alt!$H$5:$H$34)),IF(ISNA(VLOOKUP(D148+4,Gehaltstabelle_alt!$A$14:$A$24,1,FALSE)),MIN(D148+4,MAX(Gehaltstabelle_alt!$H$5:$H$34)),MAX(Gehaltstabelle_alt!$H$5:$H$34)))),D148)))),D149))</f>
        <v/>
      </c>
      <c r="F148" t="str">
        <f>IF(D148="","",HLOOKUP(C148,Gehaltstabelle_alt!$I$3:$R$34,Alt_Gehalt!D148+2,FALSE))</f>
        <v/>
      </c>
      <c r="G148" t="str">
        <f>IF(E148="","",HLOOKUP(C148,Gehaltstabelle_alt!$I$3:$R$34,Alt_Gehalt!E148+2,FALSE))</f>
        <v/>
      </c>
      <c r="H148">
        <f>IF(F148="",0,IF(F148&lt;=Gehaltstabelle_alt!$B$2,Gehaltstabelle_alt!$E$2,IF(F148&lt;=Gehaltstabelle_alt!$B$3,Gehaltstabelle_alt!$E$3,IF(F148&lt;=Gehaltstabelle_alt!$B$4,Gehaltstabelle_alt!$E$4,IF(F148&lt;=Gehaltstabelle_alt!$B$5,Gehaltstabelle_alt!$E$5,IF(F148&lt;=Gehaltstabelle_alt!$B$6,Gehaltstabelle_alt!$E$6,Gehaltstabelle_alt!$E$7)))))+IF(F148="","",IF(AND(D148&gt;Gehaltstabelle_alt!$C$10,C148="a"),Gehaltstabelle_alt!$E$11,Gehaltstabelle_alt!$E$10))+Gehaltsrechner!$G$10)+IF(Dienstprüfung_akt,(HLOOKUP(C148,Gehaltstabelle_alt!$I$3:$R$34,Dienstprüfer_akt_Stufe+2,FALSE)-HLOOKUP(C148,Gehaltstabelle_alt!$I$3:$R$34,D148+2,FALSE))*Anteil_Dienstprüfung,0)</f>
        <v>0</v>
      </c>
      <c r="I148">
        <f>IF(G148="",0,IF(G148&lt;=Gehaltstabelle_alt!$B$2,Gehaltstabelle_alt!$E$2,IF(G148&lt;=Gehaltstabelle_alt!$B$3,Gehaltstabelle_alt!$E$3,IF(G148&lt;=Gehaltstabelle_alt!$B$4,Gehaltstabelle_alt!$E$4,IF(G148&lt;=Gehaltstabelle_alt!$B$5,Gehaltstabelle_alt!$E$5,IF(G148&lt;=Gehaltstabelle_alt!$B$6,Gehaltstabelle_alt!$E$6,Gehaltstabelle_alt!$E$7)))))+IF(G148="","",IF(AND(D148&gt;Gehaltstabelle_alt!$C$10,C148="a"),Gehaltstabelle_alt!$E$11,Gehaltstabelle_alt!$E$10))+Gehaltsrechner!$G$10)+IF(Dienstprüfung_akt,(HLOOKUP(C148,Gehaltstabelle_alt!$I$3:$R$34,Dienstprüfer_akt_Stufe+2,FALSE)-HLOOKUP(C148,Gehaltstabelle_alt!$I$3:$R$34,D148+2,FALSE))*Anteil_Dienstprüfung,0)</f>
        <v>0</v>
      </c>
      <c r="J148">
        <f>IF(H148="","",Gehaltsrechner!$G$9)</f>
        <v>137.29</v>
      </c>
      <c r="K148" s="19" t="str">
        <f t="shared" si="8"/>
        <v/>
      </c>
      <c r="M148" s="19"/>
    </row>
    <row r="149" spans="1:13" x14ac:dyDescent="0.25">
      <c r="A149" t="str">
        <f t="shared" si="10"/>
        <v/>
      </c>
      <c r="B149" t="str">
        <f t="shared" si="9"/>
        <v/>
      </c>
      <c r="C149" t="str">
        <f t="shared" si="11"/>
        <v/>
      </c>
      <c r="D149" t="str">
        <f>IF(A149="","",IF(D148=MAX(Gehaltstabelle_alt!$H$5:$H$34),Alt_Gehalt!D148,IF(MOD(B149,2)=0,IF(ISNA(VLOOKUP(D148+1+2*Dienstprüfung_1Jahr,Gehaltstabelle_alt!$A$14:$A$24,1,FALSE)),MIN(D148+1+2*Dienstprüfung_1Jahr,MAX(Gehaltstabelle_alt!$H$5:$H$34)),IF(ISNA(VLOOKUP(D148+2+2*Dienstprüfung_1Jahr,Gehaltstabelle_alt!$A$14:$A$24,1,FALSE)),MIN(D148+2+2*Dienstprüfung_1Jahr,MAX(Gehaltstabelle_alt!$H$5:$H$34)),IF(ISNA(VLOOKUP(D148+3+2*Dienstprüfung_1Jahr,Gehaltstabelle_alt!$A$14:$A$24,1,FALSE)),MIN(D148+3+2*Dienstprüfung_1Jahr,MAX(Gehaltstabelle_alt!$H$5:$H$34)),D148))),IF(Dienstprüfung_1Jahr,IF(ISNA(VLOOKUP(D148+2,Gehaltstabelle_alt!$A$14:$A$24,1,FALSE)),MIN(D148+2,MAX(Gehaltstabelle_alt!$H$5:$H$34)),IF(ISNA(VLOOKUP(D148+3,Gehaltstabelle_alt!$A$14:$A$24,1,FALSE)),MIN(D148+3,MAX(Gehaltstabelle_alt!$H$5:$H$34)),IF(ISNA(VLOOKUP(D148+4,Gehaltstabelle_alt!$A$14:$A$24,1,FALSE)),MIN(D148+4,MAX(Gehaltstabelle_alt!$H$5:$H$34)),MAX(Gehaltstabelle_alt!$H$5:$H$34)))),D148))))</f>
        <v/>
      </c>
      <c r="E149" t="str">
        <f>IF(MONTH($E$6)=1,D149,IF(D150="",IF(A149="","",IF(D149=MAX(Gehaltstabelle_alt!$H$5:$H$34),Alt_Gehalt!D149,IF(MOD(B149+1,2)=0,IF(ISNA(VLOOKUP(D149+1+2*Dienstprüfung_1Jahr,Gehaltstabelle_alt!$A$14:$A$24,1,FALSE)),MIN(D149+1+2*Dienstprüfung_1Jahr,MAX(Gehaltstabelle_alt!$H$5:$H$34)),IF(ISNA(VLOOKUP(D149+2+2*Dienstprüfung_1Jahr,Gehaltstabelle_alt!$A$14:$A$24,1,FALSE)),MIN(D149+2+2*Dienstprüfung_1Jahr,MAX(Gehaltstabelle_alt!$H$5:$H$34)),IF(ISNA(VLOOKUP(D149+3+2*Dienstprüfung_1Jahr,Gehaltstabelle_alt!$A$14:$A$24,1,FALSE)),MIN(D149+3+2*Dienstprüfung_1Jahr,MAX(Gehaltstabelle_alt!$H$5:$H$34)),D149))),IF(Dienstprüfung_1Jahr,IF(ISNA(VLOOKUP(D149+2,Gehaltstabelle_alt!$A$14:$A$24,1,FALSE)),MIN(D149+2,MAX(Gehaltstabelle_alt!$H$5:$H$34)),IF(ISNA(VLOOKUP(D149+3,Gehaltstabelle_alt!$A$14:$A$24,1,FALSE)),MIN(D149+3,MAX(Gehaltstabelle_alt!$H$5:$H$34)),IF(ISNA(VLOOKUP(D149+4,Gehaltstabelle_alt!$A$14:$A$24,1,FALSE)),MIN(D149+4,MAX(Gehaltstabelle_alt!$H$5:$H$34)),MAX(Gehaltstabelle_alt!$H$5:$H$34)))),D149)))),D150))</f>
        <v/>
      </c>
      <c r="F149" t="str">
        <f>IF(D149="","",HLOOKUP(C149,Gehaltstabelle_alt!$I$3:$R$34,Alt_Gehalt!D149+2,FALSE))</f>
        <v/>
      </c>
      <c r="G149" t="str">
        <f>IF(E149="","",HLOOKUP(C149,Gehaltstabelle_alt!$I$3:$R$34,Alt_Gehalt!E149+2,FALSE))</f>
        <v/>
      </c>
      <c r="H149">
        <f>IF(F149="",0,IF(F149&lt;=Gehaltstabelle_alt!$B$2,Gehaltstabelle_alt!$E$2,IF(F149&lt;=Gehaltstabelle_alt!$B$3,Gehaltstabelle_alt!$E$3,IF(F149&lt;=Gehaltstabelle_alt!$B$4,Gehaltstabelle_alt!$E$4,IF(F149&lt;=Gehaltstabelle_alt!$B$5,Gehaltstabelle_alt!$E$5,IF(F149&lt;=Gehaltstabelle_alt!$B$6,Gehaltstabelle_alt!$E$6,Gehaltstabelle_alt!$E$7)))))+IF(F149="","",IF(AND(D149&gt;Gehaltstabelle_alt!$C$10,C149="a"),Gehaltstabelle_alt!$E$11,Gehaltstabelle_alt!$E$10))+Gehaltsrechner!$G$10)+IF(Dienstprüfung_akt,(HLOOKUP(C149,Gehaltstabelle_alt!$I$3:$R$34,Dienstprüfer_akt_Stufe+2,FALSE)-HLOOKUP(C149,Gehaltstabelle_alt!$I$3:$R$34,D149+2,FALSE))*Anteil_Dienstprüfung,0)</f>
        <v>0</v>
      </c>
      <c r="I149">
        <f>IF(G149="",0,IF(G149&lt;=Gehaltstabelle_alt!$B$2,Gehaltstabelle_alt!$E$2,IF(G149&lt;=Gehaltstabelle_alt!$B$3,Gehaltstabelle_alt!$E$3,IF(G149&lt;=Gehaltstabelle_alt!$B$4,Gehaltstabelle_alt!$E$4,IF(G149&lt;=Gehaltstabelle_alt!$B$5,Gehaltstabelle_alt!$E$5,IF(G149&lt;=Gehaltstabelle_alt!$B$6,Gehaltstabelle_alt!$E$6,Gehaltstabelle_alt!$E$7)))))+IF(G149="","",IF(AND(D149&gt;Gehaltstabelle_alt!$C$10,C149="a"),Gehaltstabelle_alt!$E$11,Gehaltstabelle_alt!$E$10))+Gehaltsrechner!$G$10)+IF(Dienstprüfung_akt,(HLOOKUP(C149,Gehaltstabelle_alt!$I$3:$R$34,Dienstprüfer_akt_Stufe+2,FALSE)-HLOOKUP(C149,Gehaltstabelle_alt!$I$3:$R$34,D149+2,FALSE))*Anteil_Dienstprüfung,0)</f>
        <v>0</v>
      </c>
      <c r="J149">
        <f>IF(H149="","",Gehaltsrechner!$G$9)</f>
        <v>137.29</v>
      </c>
      <c r="K149" s="19" t="str">
        <f t="shared" si="8"/>
        <v/>
      </c>
      <c r="M149" s="19"/>
    </row>
    <row r="150" spans="1:13" x14ac:dyDescent="0.25">
      <c r="A150" t="str">
        <f t="shared" si="10"/>
        <v/>
      </c>
      <c r="B150" t="str">
        <f t="shared" si="9"/>
        <v/>
      </c>
      <c r="C150" t="str">
        <f t="shared" si="11"/>
        <v/>
      </c>
      <c r="D150" t="str">
        <f>IF(A150="","",IF(D149=MAX(Gehaltstabelle_alt!$H$5:$H$34),Alt_Gehalt!D149,IF(MOD(B150,2)=0,IF(ISNA(VLOOKUP(D149+1+2*Dienstprüfung_1Jahr,Gehaltstabelle_alt!$A$14:$A$24,1,FALSE)),MIN(D149+1+2*Dienstprüfung_1Jahr,MAX(Gehaltstabelle_alt!$H$5:$H$34)),IF(ISNA(VLOOKUP(D149+2+2*Dienstprüfung_1Jahr,Gehaltstabelle_alt!$A$14:$A$24,1,FALSE)),MIN(D149+2+2*Dienstprüfung_1Jahr,MAX(Gehaltstabelle_alt!$H$5:$H$34)),IF(ISNA(VLOOKUP(D149+3+2*Dienstprüfung_1Jahr,Gehaltstabelle_alt!$A$14:$A$24,1,FALSE)),MIN(D149+3+2*Dienstprüfung_1Jahr,MAX(Gehaltstabelle_alt!$H$5:$H$34)),D149))),IF(Dienstprüfung_1Jahr,IF(ISNA(VLOOKUP(D149+2,Gehaltstabelle_alt!$A$14:$A$24,1,FALSE)),MIN(D149+2,MAX(Gehaltstabelle_alt!$H$5:$H$34)),IF(ISNA(VLOOKUP(D149+3,Gehaltstabelle_alt!$A$14:$A$24,1,FALSE)),MIN(D149+3,MAX(Gehaltstabelle_alt!$H$5:$H$34)),IF(ISNA(VLOOKUP(D149+4,Gehaltstabelle_alt!$A$14:$A$24,1,FALSE)),MIN(D149+4,MAX(Gehaltstabelle_alt!$H$5:$H$34)),MAX(Gehaltstabelle_alt!$H$5:$H$34)))),D149))))</f>
        <v/>
      </c>
      <c r="E150" t="str">
        <f>IF(MONTH($E$6)=1,D150,IF(D151="",IF(A150="","",IF(D150=MAX(Gehaltstabelle_alt!$H$5:$H$34),Alt_Gehalt!D150,IF(MOD(B150+1,2)=0,IF(ISNA(VLOOKUP(D150+1+2*Dienstprüfung_1Jahr,Gehaltstabelle_alt!$A$14:$A$24,1,FALSE)),MIN(D150+1+2*Dienstprüfung_1Jahr,MAX(Gehaltstabelle_alt!$H$5:$H$34)),IF(ISNA(VLOOKUP(D150+2+2*Dienstprüfung_1Jahr,Gehaltstabelle_alt!$A$14:$A$24,1,FALSE)),MIN(D150+2+2*Dienstprüfung_1Jahr,MAX(Gehaltstabelle_alt!$H$5:$H$34)),IF(ISNA(VLOOKUP(D150+3+2*Dienstprüfung_1Jahr,Gehaltstabelle_alt!$A$14:$A$24,1,FALSE)),MIN(D150+3+2*Dienstprüfung_1Jahr,MAX(Gehaltstabelle_alt!$H$5:$H$34)),D150))),IF(Dienstprüfung_1Jahr,IF(ISNA(VLOOKUP(D150+2,Gehaltstabelle_alt!$A$14:$A$24,1,FALSE)),MIN(D150+2,MAX(Gehaltstabelle_alt!$H$5:$H$34)),IF(ISNA(VLOOKUP(D150+3,Gehaltstabelle_alt!$A$14:$A$24,1,FALSE)),MIN(D150+3,MAX(Gehaltstabelle_alt!$H$5:$H$34)),IF(ISNA(VLOOKUP(D150+4,Gehaltstabelle_alt!$A$14:$A$24,1,FALSE)),MIN(D150+4,MAX(Gehaltstabelle_alt!$H$5:$H$34)),MAX(Gehaltstabelle_alt!$H$5:$H$34)))),D150)))),D151))</f>
        <v/>
      </c>
      <c r="F150" t="str">
        <f>IF(D150="","",HLOOKUP(C150,Gehaltstabelle_alt!$I$3:$R$34,Alt_Gehalt!D150+2,FALSE))</f>
        <v/>
      </c>
      <c r="G150" t="str">
        <f>IF(E150="","",HLOOKUP(C150,Gehaltstabelle_alt!$I$3:$R$34,Alt_Gehalt!E150+2,FALSE))</f>
        <v/>
      </c>
      <c r="H150">
        <f>IF(F150="",0,IF(F150&lt;=Gehaltstabelle_alt!$B$2,Gehaltstabelle_alt!$E$2,IF(F150&lt;=Gehaltstabelle_alt!$B$3,Gehaltstabelle_alt!$E$3,IF(F150&lt;=Gehaltstabelle_alt!$B$4,Gehaltstabelle_alt!$E$4,IF(F150&lt;=Gehaltstabelle_alt!$B$5,Gehaltstabelle_alt!$E$5,IF(F150&lt;=Gehaltstabelle_alt!$B$6,Gehaltstabelle_alt!$E$6,Gehaltstabelle_alt!$E$7)))))+IF(F150="","",IF(AND(D150&gt;Gehaltstabelle_alt!$C$10,C150="a"),Gehaltstabelle_alt!$E$11,Gehaltstabelle_alt!$E$10))+Gehaltsrechner!$G$10)+IF(Dienstprüfung_akt,(HLOOKUP(C150,Gehaltstabelle_alt!$I$3:$R$34,Dienstprüfer_akt_Stufe+2,FALSE)-HLOOKUP(C150,Gehaltstabelle_alt!$I$3:$R$34,D150+2,FALSE))*Anteil_Dienstprüfung,0)</f>
        <v>0</v>
      </c>
      <c r="I150">
        <f>IF(G150="",0,IF(G150&lt;=Gehaltstabelle_alt!$B$2,Gehaltstabelle_alt!$E$2,IF(G150&lt;=Gehaltstabelle_alt!$B$3,Gehaltstabelle_alt!$E$3,IF(G150&lt;=Gehaltstabelle_alt!$B$4,Gehaltstabelle_alt!$E$4,IF(G150&lt;=Gehaltstabelle_alt!$B$5,Gehaltstabelle_alt!$E$5,IF(G150&lt;=Gehaltstabelle_alt!$B$6,Gehaltstabelle_alt!$E$6,Gehaltstabelle_alt!$E$7)))))+IF(G150="","",IF(AND(D150&gt;Gehaltstabelle_alt!$C$10,C150="a"),Gehaltstabelle_alt!$E$11,Gehaltstabelle_alt!$E$10))+Gehaltsrechner!$G$10)+IF(Dienstprüfung_akt,(HLOOKUP(C150,Gehaltstabelle_alt!$I$3:$R$34,Dienstprüfer_akt_Stufe+2,FALSE)-HLOOKUP(C150,Gehaltstabelle_alt!$I$3:$R$34,D150+2,FALSE))*Anteil_Dienstprüfung,0)</f>
        <v>0</v>
      </c>
      <c r="J150">
        <f>IF(H150="","",Gehaltsrechner!$G$9)</f>
        <v>137.29</v>
      </c>
      <c r="K150" s="19" t="str">
        <f t="shared" si="8"/>
        <v/>
      </c>
      <c r="M150" s="19"/>
    </row>
    <row r="151" spans="1:13" x14ac:dyDescent="0.25">
      <c r="A151" t="str">
        <f t="shared" si="10"/>
        <v/>
      </c>
      <c r="B151" t="str">
        <f t="shared" si="9"/>
        <v/>
      </c>
      <c r="C151" t="str">
        <f t="shared" si="11"/>
        <v/>
      </c>
      <c r="D151" t="str">
        <f>IF(A151="","",IF(D150=MAX(Gehaltstabelle_alt!$H$5:$H$34),Alt_Gehalt!D150,IF(MOD(B151,2)=0,IF(ISNA(VLOOKUP(D150+1+2*Dienstprüfung_1Jahr,Gehaltstabelle_alt!$A$14:$A$24,1,FALSE)),MIN(D150+1+2*Dienstprüfung_1Jahr,MAX(Gehaltstabelle_alt!$H$5:$H$34)),IF(ISNA(VLOOKUP(D150+2+2*Dienstprüfung_1Jahr,Gehaltstabelle_alt!$A$14:$A$24,1,FALSE)),MIN(D150+2+2*Dienstprüfung_1Jahr,MAX(Gehaltstabelle_alt!$H$5:$H$34)),IF(ISNA(VLOOKUP(D150+3+2*Dienstprüfung_1Jahr,Gehaltstabelle_alt!$A$14:$A$24,1,FALSE)),MIN(D150+3+2*Dienstprüfung_1Jahr,MAX(Gehaltstabelle_alt!$H$5:$H$34)),D150))),IF(Dienstprüfung_1Jahr,IF(ISNA(VLOOKUP(D150+2,Gehaltstabelle_alt!$A$14:$A$24,1,FALSE)),MIN(D150+2,MAX(Gehaltstabelle_alt!$H$5:$H$34)),IF(ISNA(VLOOKUP(D150+3,Gehaltstabelle_alt!$A$14:$A$24,1,FALSE)),MIN(D150+3,MAX(Gehaltstabelle_alt!$H$5:$H$34)),IF(ISNA(VLOOKUP(D150+4,Gehaltstabelle_alt!$A$14:$A$24,1,FALSE)),MIN(D150+4,MAX(Gehaltstabelle_alt!$H$5:$H$34)),MAX(Gehaltstabelle_alt!$H$5:$H$34)))),D150))))</f>
        <v/>
      </c>
      <c r="E151" t="str">
        <f>IF(MONTH($E$6)=1,D151,IF(D152="",IF(A151="","",IF(D151=MAX(Gehaltstabelle_alt!$H$5:$H$34),Alt_Gehalt!D151,IF(MOD(B151+1,2)=0,IF(ISNA(VLOOKUP(D151+1+2*Dienstprüfung_1Jahr,Gehaltstabelle_alt!$A$14:$A$24,1,FALSE)),MIN(D151+1+2*Dienstprüfung_1Jahr,MAX(Gehaltstabelle_alt!$H$5:$H$34)),IF(ISNA(VLOOKUP(D151+2+2*Dienstprüfung_1Jahr,Gehaltstabelle_alt!$A$14:$A$24,1,FALSE)),MIN(D151+2+2*Dienstprüfung_1Jahr,MAX(Gehaltstabelle_alt!$H$5:$H$34)),IF(ISNA(VLOOKUP(D151+3+2*Dienstprüfung_1Jahr,Gehaltstabelle_alt!$A$14:$A$24,1,FALSE)),MIN(D151+3+2*Dienstprüfung_1Jahr,MAX(Gehaltstabelle_alt!$H$5:$H$34)),D151))),IF(Dienstprüfung_1Jahr,IF(ISNA(VLOOKUP(D151+2,Gehaltstabelle_alt!$A$14:$A$24,1,FALSE)),MIN(D151+2,MAX(Gehaltstabelle_alt!$H$5:$H$34)),IF(ISNA(VLOOKUP(D151+3,Gehaltstabelle_alt!$A$14:$A$24,1,FALSE)),MIN(D151+3,MAX(Gehaltstabelle_alt!$H$5:$H$34)),IF(ISNA(VLOOKUP(D151+4,Gehaltstabelle_alt!$A$14:$A$24,1,FALSE)),MIN(D151+4,MAX(Gehaltstabelle_alt!$H$5:$H$34)),MAX(Gehaltstabelle_alt!$H$5:$H$34)))),D151)))),D152))</f>
        <v/>
      </c>
      <c r="F151" t="str">
        <f>IF(D151="","",HLOOKUP(C151,Gehaltstabelle_alt!$I$3:$R$34,Alt_Gehalt!D151+2,FALSE))</f>
        <v/>
      </c>
      <c r="G151" t="str">
        <f>IF(E151="","",HLOOKUP(C151,Gehaltstabelle_alt!$I$3:$R$34,Alt_Gehalt!E151+2,FALSE))</f>
        <v/>
      </c>
      <c r="H151">
        <f>IF(F151="",0,IF(F151&lt;=Gehaltstabelle_alt!$B$2,Gehaltstabelle_alt!$E$2,IF(F151&lt;=Gehaltstabelle_alt!$B$3,Gehaltstabelle_alt!$E$3,IF(F151&lt;=Gehaltstabelle_alt!$B$4,Gehaltstabelle_alt!$E$4,IF(F151&lt;=Gehaltstabelle_alt!$B$5,Gehaltstabelle_alt!$E$5,IF(F151&lt;=Gehaltstabelle_alt!$B$6,Gehaltstabelle_alt!$E$6,Gehaltstabelle_alt!$E$7)))))+IF(F151="","",IF(AND(D151&gt;Gehaltstabelle_alt!$C$10,C151="a"),Gehaltstabelle_alt!$E$11,Gehaltstabelle_alt!$E$10))+Gehaltsrechner!$G$10)+IF(Dienstprüfung_akt,(HLOOKUP(C151,Gehaltstabelle_alt!$I$3:$R$34,Dienstprüfer_akt_Stufe+2,FALSE)-HLOOKUP(C151,Gehaltstabelle_alt!$I$3:$R$34,D151+2,FALSE))*Anteil_Dienstprüfung,0)</f>
        <v>0</v>
      </c>
      <c r="I151">
        <f>IF(G151="",0,IF(G151&lt;=Gehaltstabelle_alt!$B$2,Gehaltstabelle_alt!$E$2,IF(G151&lt;=Gehaltstabelle_alt!$B$3,Gehaltstabelle_alt!$E$3,IF(G151&lt;=Gehaltstabelle_alt!$B$4,Gehaltstabelle_alt!$E$4,IF(G151&lt;=Gehaltstabelle_alt!$B$5,Gehaltstabelle_alt!$E$5,IF(G151&lt;=Gehaltstabelle_alt!$B$6,Gehaltstabelle_alt!$E$6,Gehaltstabelle_alt!$E$7)))))+IF(G151="","",IF(AND(D151&gt;Gehaltstabelle_alt!$C$10,C151="a"),Gehaltstabelle_alt!$E$11,Gehaltstabelle_alt!$E$10))+Gehaltsrechner!$G$10)+IF(Dienstprüfung_akt,(HLOOKUP(C151,Gehaltstabelle_alt!$I$3:$R$34,Dienstprüfer_akt_Stufe+2,FALSE)-HLOOKUP(C151,Gehaltstabelle_alt!$I$3:$R$34,D151+2,FALSE))*Anteil_Dienstprüfung,0)</f>
        <v>0</v>
      </c>
      <c r="J151">
        <f>IF(H151="","",Gehaltsrechner!$G$9)</f>
        <v>137.29</v>
      </c>
      <c r="K151" s="19" t="str">
        <f t="shared" si="8"/>
        <v/>
      </c>
      <c r="M151" s="19"/>
    </row>
    <row r="152" spans="1:13" x14ac:dyDescent="0.25">
      <c r="A152" t="str">
        <f t="shared" si="10"/>
        <v/>
      </c>
      <c r="B152" t="str">
        <f t="shared" si="9"/>
        <v/>
      </c>
      <c r="C152" t="str">
        <f t="shared" si="11"/>
        <v/>
      </c>
      <c r="D152" t="str">
        <f>IF(A152="","",IF(D151=MAX(Gehaltstabelle_alt!$H$5:$H$34),Alt_Gehalt!D151,IF(MOD(B152,2)=0,IF(ISNA(VLOOKUP(D151+1+2*Dienstprüfung_1Jahr,Gehaltstabelle_alt!$A$14:$A$24,1,FALSE)),MIN(D151+1+2*Dienstprüfung_1Jahr,MAX(Gehaltstabelle_alt!$H$5:$H$34)),IF(ISNA(VLOOKUP(D151+2+2*Dienstprüfung_1Jahr,Gehaltstabelle_alt!$A$14:$A$24,1,FALSE)),MIN(D151+2+2*Dienstprüfung_1Jahr,MAX(Gehaltstabelle_alt!$H$5:$H$34)),IF(ISNA(VLOOKUP(D151+3+2*Dienstprüfung_1Jahr,Gehaltstabelle_alt!$A$14:$A$24,1,FALSE)),MIN(D151+3+2*Dienstprüfung_1Jahr,MAX(Gehaltstabelle_alt!$H$5:$H$34)),D151))),IF(Dienstprüfung_1Jahr,IF(ISNA(VLOOKUP(D151+2,Gehaltstabelle_alt!$A$14:$A$24,1,FALSE)),MIN(D151+2,MAX(Gehaltstabelle_alt!$H$5:$H$34)),IF(ISNA(VLOOKUP(D151+3,Gehaltstabelle_alt!$A$14:$A$24,1,FALSE)),MIN(D151+3,MAX(Gehaltstabelle_alt!$H$5:$H$34)),IF(ISNA(VLOOKUP(D151+4,Gehaltstabelle_alt!$A$14:$A$24,1,FALSE)),MIN(D151+4,MAX(Gehaltstabelle_alt!$H$5:$H$34)),MAX(Gehaltstabelle_alt!$H$5:$H$34)))),D151))))</f>
        <v/>
      </c>
      <c r="E152" t="str">
        <f>IF(MONTH($E$6)=1,D152,IF(D153="",IF(A152="","",IF(D152=MAX(Gehaltstabelle_alt!$H$5:$H$34),Alt_Gehalt!D152,IF(MOD(B152+1,2)=0,IF(ISNA(VLOOKUP(D152+1+2*Dienstprüfung_1Jahr,Gehaltstabelle_alt!$A$14:$A$24,1,FALSE)),MIN(D152+1+2*Dienstprüfung_1Jahr,MAX(Gehaltstabelle_alt!$H$5:$H$34)),IF(ISNA(VLOOKUP(D152+2+2*Dienstprüfung_1Jahr,Gehaltstabelle_alt!$A$14:$A$24,1,FALSE)),MIN(D152+2+2*Dienstprüfung_1Jahr,MAX(Gehaltstabelle_alt!$H$5:$H$34)),IF(ISNA(VLOOKUP(D152+3+2*Dienstprüfung_1Jahr,Gehaltstabelle_alt!$A$14:$A$24,1,FALSE)),MIN(D152+3+2*Dienstprüfung_1Jahr,MAX(Gehaltstabelle_alt!$H$5:$H$34)),D152))),IF(Dienstprüfung_1Jahr,IF(ISNA(VLOOKUP(D152+2,Gehaltstabelle_alt!$A$14:$A$24,1,FALSE)),MIN(D152+2,MAX(Gehaltstabelle_alt!$H$5:$H$34)),IF(ISNA(VLOOKUP(D152+3,Gehaltstabelle_alt!$A$14:$A$24,1,FALSE)),MIN(D152+3,MAX(Gehaltstabelle_alt!$H$5:$H$34)),IF(ISNA(VLOOKUP(D152+4,Gehaltstabelle_alt!$A$14:$A$24,1,FALSE)),MIN(D152+4,MAX(Gehaltstabelle_alt!$H$5:$H$34)),MAX(Gehaltstabelle_alt!$H$5:$H$34)))),D152)))),D153))</f>
        <v/>
      </c>
      <c r="F152" t="str">
        <f>IF(D152="","",HLOOKUP(C152,Gehaltstabelle_alt!$I$3:$R$34,Alt_Gehalt!D152+2,FALSE))</f>
        <v/>
      </c>
      <c r="G152" t="str">
        <f>IF(E152="","",HLOOKUP(C152,Gehaltstabelle_alt!$I$3:$R$34,Alt_Gehalt!E152+2,FALSE))</f>
        <v/>
      </c>
      <c r="H152">
        <f>IF(F152="",0,IF(F152&lt;=Gehaltstabelle_alt!$B$2,Gehaltstabelle_alt!$E$2,IF(F152&lt;=Gehaltstabelle_alt!$B$3,Gehaltstabelle_alt!$E$3,IF(F152&lt;=Gehaltstabelle_alt!$B$4,Gehaltstabelle_alt!$E$4,IF(F152&lt;=Gehaltstabelle_alt!$B$5,Gehaltstabelle_alt!$E$5,IF(F152&lt;=Gehaltstabelle_alt!$B$6,Gehaltstabelle_alt!$E$6,Gehaltstabelle_alt!$E$7)))))+IF(F152="","",IF(AND(D152&gt;Gehaltstabelle_alt!$C$10,C152="a"),Gehaltstabelle_alt!$E$11,Gehaltstabelle_alt!$E$10))+Gehaltsrechner!$G$10)+IF(Dienstprüfung_akt,(HLOOKUP(C152,Gehaltstabelle_alt!$I$3:$R$34,Dienstprüfer_akt_Stufe+2,FALSE)-HLOOKUP(C152,Gehaltstabelle_alt!$I$3:$R$34,D152+2,FALSE))*Anteil_Dienstprüfung,0)</f>
        <v>0</v>
      </c>
      <c r="I152">
        <f>IF(G152="",0,IF(G152&lt;=Gehaltstabelle_alt!$B$2,Gehaltstabelle_alt!$E$2,IF(G152&lt;=Gehaltstabelle_alt!$B$3,Gehaltstabelle_alt!$E$3,IF(G152&lt;=Gehaltstabelle_alt!$B$4,Gehaltstabelle_alt!$E$4,IF(G152&lt;=Gehaltstabelle_alt!$B$5,Gehaltstabelle_alt!$E$5,IF(G152&lt;=Gehaltstabelle_alt!$B$6,Gehaltstabelle_alt!$E$6,Gehaltstabelle_alt!$E$7)))))+IF(G152="","",IF(AND(D152&gt;Gehaltstabelle_alt!$C$10,C152="a"),Gehaltstabelle_alt!$E$11,Gehaltstabelle_alt!$E$10))+Gehaltsrechner!$G$10)+IF(Dienstprüfung_akt,(HLOOKUP(C152,Gehaltstabelle_alt!$I$3:$R$34,Dienstprüfer_akt_Stufe+2,FALSE)-HLOOKUP(C152,Gehaltstabelle_alt!$I$3:$R$34,D152+2,FALSE))*Anteil_Dienstprüfung,0)</f>
        <v>0</v>
      </c>
      <c r="J152">
        <f>IF(H152="","",Gehaltsrechner!$G$9)</f>
        <v>137.29</v>
      </c>
      <c r="K152" s="19" t="str">
        <f t="shared" si="8"/>
        <v/>
      </c>
      <c r="M152" s="19"/>
    </row>
    <row r="153" spans="1:13" x14ac:dyDescent="0.25">
      <c r="A153" t="str">
        <f t="shared" si="10"/>
        <v/>
      </c>
      <c r="B153" t="str">
        <f t="shared" si="9"/>
        <v/>
      </c>
      <c r="C153" t="str">
        <f t="shared" si="11"/>
        <v/>
      </c>
      <c r="D153" t="str">
        <f>IF(A153="","",IF(D152=MAX(Gehaltstabelle_alt!$H$5:$H$34),Alt_Gehalt!D152,IF(MOD(B153,2)=0,IF(ISNA(VLOOKUP(D152+1+2*Dienstprüfung_1Jahr,Gehaltstabelle_alt!$A$14:$A$24,1,FALSE)),MIN(D152+1+2*Dienstprüfung_1Jahr,MAX(Gehaltstabelle_alt!$H$5:$H$34)),IF(ISNA(VLOOKUP(D152+2+2*Dienstprüfung_1Jahr,Gehaltstabelle_alt!$A$14:$A$24,1,FALSE)),MIN(D152+2+2*Dienstprüfung_1Jahr,MAX(Gehaltstabelle_alt!$H$5:$H$34)),IF(ISNA(VLOOKUP(D152+3+2*Dienstprüfung_1Jahr,Gehaltstabelle_alt!$A$14:$A$24,1,FALSE)),MIN(D152+3+2*Dienstprüfung_1Jahr,MAX(Gehaltstabelle_alt!$H$5:$H$34)),D152))),IF(Dienstprüfung_1Jahr,IF(ISNA(VLOOKUP(D152+2,Gehaltstabelle_alt!$A$14:$A$24,1,FALSE)),MIN(D152+2,MAX(Gehaltstabelle_alt!$H$5:$H$34)),IF(ISNA(VLOOKUP(D152+3,Gehaltstabelle_alt!$A$14:$A$24,1,FALSE)),MIN(D152+3,MAX(Gehaltstabelle_alt!$H$5:$H$34)),IF(ISNA(VLOOKUP(D152+4,Gehaltstabelle_alt!$A$14:$A$24,1,FALSE)),MIN(D152+4,MAX(Gehaltstabelle_alt!$H$5:$H$34)),MAX(Gehaltstabelle_alt!$H$5:$H$34)))),D152))))</f>
        <v/>
      </c>
      <c r="E153" t="str">
        <f>IF(MONTH($E$6)=1,D153,IF(D154="",IF(A153="","",IF(D153=MAX(Gehaltstabelle_alt!$H$5:$H$34),Alt_Gehalt!D153,IF(MOD(B153+1,2)=0,IF(ISNA(VLOOKUP(D153+1+2*Dienstprüfung_1Jahr,Gehaltstabelle_alt!$A$14:$A$24,1,FALSE)),MIN(D153+1+2*Dienstprüfung_1Jahr,MAX(Gehaltstabelle_alt!$H$5:$H$34)),IF(ISNA(VLOOKUP(D153+2+2*Dienstprüfung_1Jahr,Gehaltstabelle_alt!$A$14:$A$24,1,FALSE)),MIN(D153+2+2*Dienstprüfung_1Jahr,MAX(Gehaltstabelle_alt!$H$5:$H$34)),IF(ISNA(VLOOKUP(D153+3+2*Dienstprüfung_1Jahr,Gehaltstabelle_alt!$A$14:$A$24,1,FALSE)),MIN(D153+3+2*Dienstprüfung_1Jahr,MAX(Gehaltstabelle_alt!$H$5:$H$34)),D153))),IF(Dienstprüfung_1Jahr,IF(ISNA(VLOOKUP(D153+2,Gehaltstabelle_alt!$A$14:$A$24,1,FALSE)),MIN(D153+2,MAX(Gehaltstabelle_alt!$H$5:$H$34)),IF(ISNA(VLOOKUP(D153+3,Gehaltstabelle_alt!$A$14:$A$24,1,FALSE)),MIN(D153+3,MAX(Gehaltstabelle_alt!$H$5:$H$34)),IF(ISNA(VLOOKUP(D153+4,Gehaltstabelle_alt!$A$14:$A$24,1,FALSE)),MIN(D153+4,MAX(Gehaltstabelle_alt!$H$5:$H$34)),MAX(Gehaltstabelle_alt!$H$5:$H$34)))),D153)))),D154))</f>
        <v/>
      </c>
      <c r="F153" t="str">
        <f>IF(D153="","",HLOOKUP(C153,Gehaltstabelle_alt!$I$3:$R$34,Alt_Gehalt!D153+2,FALSE))</f>
        <v/>
      </c>
      <c r="G153" t="str">
        <f>IF(E153="","",HLOOKUP(C153,Gehaltstabelle_alt!$I$3:$R$34,Alt_Gehalt!E153+2,FALSE))</f>
        <v/>
      </c>
      <c r="H153">
        <f>IF(F153="",0,IF(F153&lt;=Gehaltstabelle_alt!$B$2,Gehaltstabelle_alt!$E$2,IF(F153&lt;=Gehaltstabelle_alt!$B$3,Gehaltstabelle_alt!$E$3,IF(F153&lt;=Gehaltstabelle_alt!$B$4,Gehaltstabelle_alt!$E$4,IF(F153&lt;=Gehaltstabelle_alt!$B$5,Gehaltstabelle_alt!$E$5,IF(F153&lt;=Gehaltstabelle_alt!$B$6,Gehaltstabelle_alt!$E$6,Gehaltstabelle_alt!$E$7)))))+IF(F153="","",IF(AND(D153&gt;Gehaltstabelle_alt!$C$10,C153="a"),Gehaltstabelle_alt!$E$11,Gehaltstabelle_alt!$E$10))+Gehaltsrechner!$G$10)+IF(Dienstprüfung_akt,(HLOOKUP(C153,Gehaltstabelle_alt!$I$3:$R$34,Dienstprüfer_akt_Stufe+2,FALSE)-HLOOKUP(C153,Gehaltstabelle_alt!$I$3:$R$34,D153+2,FALSE))*Anteil_Dienstprüfung,0)</f>
        <v>0</v>
      </c>
      <c r="I153">
        <f>IF(G153="",0,IF(G153&lt;=Gehaltstabelle_alt!$B$2,Gehaltstabelle_alt!$E$2,IF(G153&lt;=Gehaltstabelle_alt!$B$3,Gehaltstabelle_alt!$E$3,IF(G153&lt;=Gehaltstabelle_alt!$B$4,Gehaltstabelle_alt!$E$4,IF(G153&lt;=Gehaltstabelle_alt!$B$5,Gehaltstabelle_alt!$E$5,IF(G153&lt;=Gehaltstabelle_alt!$B$6,Gehaltstabelle_alt!$E$6,Gehaltstabelle_alt!$E$7)))))+IF(G153="","",IF(AND(D153&gt;Gehaltstabelle_alt!$C$10,C153="a"),Gehaltstabelle_alt!$E$11,Gehaltstabelle_alt!$E$10))+Gehaltsrechner!$G$10)+IF(Dienstprüfung_akt,(HLOOKUP(C153,Gehaltstabelle_alt!$I$3:$R$34,Dienstprüfer_akt_Stufe+2,FALSE)-HLOOKUP(C153,Gehaltstabelle_alt!$I$3:$R$34,D153+2,FALSE))*Anteil_Dienstprüfung,0)</f>
        <v>0</v>
      </c>
      <c r="J153">
        <f>IF(H153="","",Gehaltsrechner!$G$9)</f>
        <v>137.29</v>
      </c>
      <c r="K153" s="19" t="str">
        <f t="shared" si="8"/>
        <v/>
      </c>
      <c r="M153" s="19"/>
    </row>
    <row r="154" spans="1:13" x14ac:dyDescent="0.25">
      <c r="A154" t="str">
        <f t="shared" si="10"/>
        <v/>
      </c>
      <c r="B154" t="str">
        <f t="shared" si="9"/>
        <v/>
      </c>
      <c r="C154" t="str">
        <f t="shared" si="11"/>
        <v/>
      </c>
      <c r="D154" t="str">
        <f>IF(A154="","",IF(D153=MAX(Gehaltstabelle_alt!$H$5:$H$34),Alt_Gehalt!D153,IF(MOD(B154,2)=0,IF(ISNA(VLOOKUP(D153+1+2*Dienstprüfung_1Jahr,Gehaltstabelle_alt!$A$14:$A$24,1,FALSE)),MIN(D153+1+2*Dienstprüfung_1Jahr,MAX(Gehaltstabelle_alt!$H$5:$H$34)),IF(ISNA(VLOOKUP(D153+2+2*Dienstprüfung_1Jahr,Gehaltstabelle_alt!$A$14:$A$24,1,FALSE)),MIN(D153+2+2*Dienstprüfung_1Jahr,MAX(Gehaltstabelle_alt!$H$5:$H$34)),IF(ISNA(VLOOKUP(D153+3+2*Dienstprüfung_1Jahr,Gehaltstabelle_alt!$A$14:$A$24,1,FALSE)),MIN(D153+3+2*Dienstprüfung_1Jahr,MAX(Gehaltstabelle_alt!$H$5:$H$34)),D153))),IF(Dienstprüfung_1Jahr,IF(ISNA(VLOOKUP(D153+2,Gehaltstabelle_alt!$A$14:$A$24,1,FALSE)),MIN(D153+2,MAX(Gehaltstabelle_alt!$H$5:$H$34)),IF(ISNA(VLOOKUP(D153+3,Gehaltstabelle_alt!$A$14:$A$24,1,FALSE)),MIN(D153+3,MAX(Gehaltstabelle_alt!$H$5:$H$34)),IF(ISNA(VLOOKUP(D153+4,Gehaltstabelle_alt!$A$14:$A$24,1,FALSE)),MIN(D153+4,MAX(Gehaltstabelle_alt!$H$5:$H$34)),MAX(Gehaltstabelle_alt!$H$5:$H$34)))),D153))))</f>
        <v/>
      </c>
      <c r="E154" t="str">
        <f>IF(MONTH($E$6)=1,D154,IF(D155="",IF(A154="","",IF(D154=MAX(Gehaltstabelle_alt!$H$5:$H$34),Alt_Gehalt!D154,IF(MOD(B154+1,2)=0,IF(ISNA(VLOOKUP(D154+1+2*Dienstprüfung_1Jahr,Gehaltstabelle_alt!$A$14:$A$24,1,FALSE)),MIN(D154+1+2*Dienstprüfung_1Jahr,MAX(Gehaltstabelle_alt!$H$5:$H$34)),IF(ISNA(VLOOKUP(D154+2+2*Dienstprüfung_1Jahr,Gehaltstabelle_alt!$A$14:$A$24,1,FALSE)),MIN(D154+2+2*Dienstprüfung_1Jahr,MAX(Gehaltstabelle_alt!$H$5:$H$34)),IF(ISNA(VLOOKUP(D154+3+2*Dienstprüfung_1Jahr,Gehaltstabelle_alt!$A$14:$A$24,1,FALSE)),MIN(D154+3+2*Dienstprüfung_1Jahr,MAX(Gehaltstabelle_alt!$H$5:$H$34)),D154))),IF(Dienstprüfung_1Jahr,IF(ISNA(VLOOKUP(D154+2,Gehaltstabelle_alt!$A$14:$A$24,1,FALSE)),MIN(D154+2,MAX(Gehaltstabelle_alt!$H$5:$H$34)),IF(ISNA(VLOOKUP(D154+3,Gehaltstabelle_alt!$A$14:$A$24,1,FALSE)),MIN(D154+3,MAX(Gehaltstabelle_alt!$H$5:$H$34)),IF(ISNA(VLOOKUP(D154+4,Gehaltstabelle_alt!$A$14:$A$24,1,FALSE)),MIN(D154+4,MAX(Gehaltstabelle_alt!$H$5:$H$34)),MAX(Gehaltstabelle_alt!$H$5:$H$34)))),D154)))),D155))</f>
        <v/>
      </c>
      <c r="F154" t="str">
        <f>IF(D154="","",HLOOKUP(C154,Gehaltstabelle_alt!$I$3:$R$34,Alt_Gehalt!D154+2,FALSE))</f>
        <v/>
      </c>
      <c r="G154" t="str">
        <f>IF(E154="","",HLOOKUP(C154,Gehaltstabelle_alt!$I$3:$R$34,Alt_Gehalt!E154+2,FALSE))</f>
        <v/>
      </c>
      <c r="H154">
        <f>IF(F154="",0,IF(F154&lt;=Gehaltstabelle_alt!$B$2,Gehaltstabelle_alt!$E$2,IF(F154&lt;=Gehaltstabelle_alt!$B$3,Gehaltstabelle_alt!$E$3,IF(F154&lt;=Gehaltstabelle_alt!$B$4,Gehaltstabelle_alt!$E$4,IF(F154&lt;=Gehaltstabelle_alt!$B$5,Gehaltstabelle_alt!$E$5,IF(F154&lt;=Gehaltstabelle_alt!$B$6,Gehaltstabelle_alt!$E$6,Gehaltstabelle_alt!$E$7)))))+IF(F154="","",IF(AND(D154&gt;Gehaltstabelle_alt!$C$10,C154="a"),Gehaltstabelle_alt!$E$11,Gehaltstabelle_alt!$E$10))+Gehaltsrechner!$G$10)+IF(Dienstprüfung_akt,(HLOOKUP(C154,Gehaltstabelle_alt!$I$3:$R$34,Dienstprüfer_akt_Stufe+2,FALSE)-HLOOKUP(C154,Gehaltstabelle_alt!$I$3:$R$34,D154+2,FALSE))*Anteil_Dienstprüfung,0)</f>
        <v>0</v>
      </c>
      <c r="I154">
        <f>IF(G154="",0,IF(G154&lt;=Gehaltstabelle_alt!$B$2,Gehaltstabelle_alt!$E$2,IF(G154&lt;=Gehaltstabelle_alt!$B$3,Gehaltstabelle_alt!$E$3,IF(G154&lt;=Gehaltstabelle_alt!$B$4,Gehaltstabelle_alt!$E$4,IF(G154&lt;=Gehaltstabelle_alt!$B$5,Gehaltstabelle_alt!$E$5,IF(G154&lt;=Gehaltstabelle_alt!$B$6,Gehaltstabelle_alt!$E$6,Gehaltstabelle_alt!$E$7)))))+IF(G154="","",IF(AND(D154&gt;Gehaltstabelle_alt!$C$10,C154="a"),Gehaltstabelle_alt!$E$11,Gehaltstabelle_alt!$E$10))+Gehaltsrechner!$G$10)+IF(Dienstprüfung_akt,(HLOOKUP(C154,Gehaltstabelle_alt!$I$3:$R$34,Dienstprüfer_akt_Stufe+2,FALSE)-HLOOKUP(C154,Gehaltstabelle_alt!$I$3:$R$34,D154+2,FALSE))*Anteil_Dienstprüfung,0)</f>
        <v>0</v>
      </c>
      <c r="J154">
        <f>IF(H154="","",Gehaltsrechner!$G$9)</f>
        <v>137.29</v>
      </c>
      <c r="K154" s="19" t="str">
        <f t="shared" si="8"/>
        <v/>
      </c>
      <c r="M154" s="19"/>
    </row>
    <row r="155" spans="1:13" x14ac:dyDescent="0.25">
      <c r="A155" t="str">
        <f t="shared" si="10"/>
        <v/>
      </c>
      <c r="B155" t="str">
        <f t="shared" si="9"/>
        <v/>
      </c>
      <c r="C155" t="str">
        <f t="shared" si="11"/>
        <v/>
      </c>
      <c r="D155" t="str">
        <f>IF(A155="","",IF(D154=MAX(Gehaltstabelle_alt!$H$5:$H$34),Alt_Gehalt!D154,IF(MOD(B155,2)=0,IF(ISNA(VLOOKUP(D154+1+2*Dienstprüfung_1Jahr,Gehaltstabelle_alt!$A$14:$A$24,1,FALSE)),MIN(D154+1+2*Dienstprüfung_1Jahr,MAX(Gehaltstabelle_alt!$H$5:$H$34)),IF(ISNA(VLOOKUP(D154+2+2*Dienstprüfung_1Jahr,Gehaltstabelle_alt!$A$14:$A$24,1,FALSE)),MIN(D154+2+2*Dienstprüfung_1Jahr,MAX(Gehaltstabelle_alt!$H$5:$H$34)),IF(ISNA(VLOOKUP(D154+3+2*Dienstprüfung_1Jahr,Gehaltstabelle_alt!$A$14:$A$24,1,FALSE)),MIN(D154+3+2*Dienstprüfung_1Jahr,MAX(Gehaltstabelle_alt!$H$5:$H$34)),D154))),IF(Dienstprüfung_1Jahr,IF(ISNA(VLOOKUP(D154+2,Gehaltstabelle_alt!$A$14:$A$24,1,FALSE)),MIN(D154+2,MAX(Gehaltstabelle_alt!$H$5:$H$34)),IF(ISNA(VLOOKUP(D154+3,Gehaltstabelle_alt!$A$14:$A$24,1,FALSE)),MIN(D154+3,MAX(Gehaltstabelle_alt!$H$5:$H$34)),IF(ISNA(VLOOKUP(D154+4,Gehaltstabelle_alt!$A$14:$A$24,1,FALSE)),MIN(D154+4,MAX(Gehaltstabelle_alt!$H$5:$H$34)),MAX(Gehaltstabelle_alt!$H$5:$H$34)))),D154))))</f>
        <v/>
      </c>
      <c r="E155" t="str">
        <f>IF(MONTH($E$6)=1,D155,IF(D156="",IF(A155="","",IF(D155=MAX(Gehaltstabelle_alt!$H$5:$H$34),Alt_Gehalt!D155,IF(MOD(B155+1,2)=0,IF(ISNA(VLOOKUP(D155+1+2*Dienstprüfung_1Jahr,Gehaltstabelle_alt!$A$14:$A$24,1,FALSE)),MIN(D155+1+2*Dienstprüfung_1Jahr,MAX(Gehaltstabelle_alt!$H$5:$H$34)),IF(ISNA(VLOOKUP(D155+2+2*Dienstprüfung_1Jahr,Gehaltstabelle_alt!$A$14:$A$24,1,FALSE)),MIN(D155+2+2*Dienstprüfung_1Jahr,MAX(Gehaltstabelle_alt!$H$5:$H$34)),IF(ISNA(VLOOKUP(D155+3+2*Dienstprüfung_1Jahr,Gehaltstabelle_alt!$A$14:$A$24,1,FALSE)),MIN(D155+3+2*Dienstprüfung_1Jahr,MAX(Gehaltstabelle_alt!$H$5:$H$34)),D155))),IF(Dienstprüfung_1Jahr,IF(ISNA(VLOOKUP(D155+2,Gehaltstabelle_alt!$A$14:$A$24,1,FALSE)),MIN(D155+2,MAX(Gehaltstabelle_alt!$H$5:$H$34)),IF(ISNA(VLOOKUP(D155+3,Gehaltstabelle_alt!$A$14:$A$24,1,FALSE)),MIN(D155+3,MAX(Gehaltstabelle_alt!$H$5:$H$34)),IF(ISNA(VLOOKUP(D155+4,Gehaltstabelle_alt!$A$14:$A$24,1,FALSE)),MIN(D155+4,MAX(Gehaltstabelle_alt!$H$5:$H$34)),MAX(Gehaltstabelle_alt!$H$5:$H$34)))),D155)))),D156))</f>
        <v/>
      </c>
      <c r="F155" t="str">
        <f>IF(D155="","",HLOOKUP(C155,Gehaltstabelle_alt!$I$3:$R$34,Alt_Gehalt!D155+2,FALSE))</f>
        <v/>
      </c>
      <c r="G155" t="str">
        <f>IF(E155="","",HLOOKUP(C155,Gehaltstabelle_alt!$I$3:$R$34,Alt_Gehalt!E155+2,FALSE))</f>
        <v/>
      </c>
      <c r="H155">
        <f>IF(F155="",0,IF(F155&lt;=Gehaltstabelle_alt!$B$2,Gehaltstabelle_alt!$E$2,IF(F155&lt;=Gehaltstabelle_alt!$B$3,Gehaltstabelle_alt!$E$3,IF(F155&lt;=Gehaltstabelle_alt!$B$4,Gehaltstabelle_alt!$E$4,IF(F155&lt;=Gehaltstabelle_alt!$B$5,Gehaltstabelle_alt!$E$5,IF(F155&lt;=Gehaltstabelle_alt!$B$6,Gehaltstabelle_alt!$E$6,Gehaltstabelle_alt!$E$7)))))+IF(F155="","",IF(AND(D155&gt;Gehaltstabelle_alt!$C$10,C155="a"),Gehaltstabelle_alt!$E$11,Gehaltstabelle_alt!$E$10))+Gehaltsrechner!$G$10)+IF(Dienstprüfung_akt,(HLOOKUP(C155,Gehaltstabelle_alt!$I$3:$R$34,Dienstprüfer_akt_Stufe+2,FALSE)-HLOOKUP(C155,Gehaltstabelle_alt!$I$3:$R$34,D155+2,FALSE))*Anteil_Dienstprüfung,0)</f>
        <v>0</v>
      </c>
      <c r="I155">
        <f>IF(G155="",0,IF(G155&lt;=Gehaltstabelle_alt!$B$2,Gehaltstabelle_alt!$E$2,IF(G155&lt;=Gehaltstabelle_alt!$B$3,Gehaltstabelle_alt!$E$3,IF(G155&lt;=Gehaltstabelle_alt!$B$4,Gehaltstabelle_alt!$E$4,IF(G155&lt;=Gehaltstabelle_alt!$B$5,Gehaltstabelle_alt!$E$5,IF(G155&lt;=Gehaltstabelle_alt!$B$6,Gehaltstabelle_alt!$E$6,Gehaltstabelle_alt!$E$7)))))+IF(G155="","",IF(AND(D155&gt;Gehaltstabelle_alt!$C$10,C155="a"),Gehaltstabelle_alt!$E$11,Gehaltstabelle_alt!$E$10))+Gehaltsrechner!$G$10)+IF(Dienstprüfung_akt,(HLOOKUP(C155,Gehaltstabelle_alt!$I$3:$R$34,Dienstprüfer_akt_Stufe+2,FALSE)-HLOOKUP(C155,Gehaltstabelle_alt!$I$3:$R$34,D155+2,FALSE))*Anteil_Dienstprüfung,0)</f>
        <v>0</v>
      </c>
      <c r="J155">
        <f>IF(H155="","",Gehaltsrechner!$G$9)</f>
        <v>137.29</v>
      </c>
      <c r="K155" s="19" t="str">
        <f t="shared" si="8"/>
        <v/>
      </c>
      <c r="M155" s="19"/>
    </row>
    <row r="156" spans="1:13" x14ac:dyDescent="0.25">
      <c r="A156" t="str">
        <f t="shared" si="10"/>
        <v/>
      </c>
      <c r="B156" t="str">
        <f t="shared" si="9"/>
        <v/>
      </c>
      <c r="C156" t="str">
        <f t="shared" si="11"/>
        <v/>
      </c>
      <c r="D156" t="str">
        <f>IF(A156="","",IF(D155=MAX(Gehaltstabelle_alt!$H$5:$H$34),Alt_Gehalt!D155,IF(MOD(B156,2)=0,IF(ISNA(VLOOKUP(D155+1+2*Dienstprüfung_1Jahr,Gehaltstabelle_alt!$A$14:$A$24,1,FALSE)),MIN(D155+1+2*Dienstprüfung_1Jahr,MAX(Gehaltstabelle_alt!$H$5:$H$34)),IF(ISNA(VLOOKUP(D155+2+2*Dienstprüfung_1Jahr,Gehaltstabelle_alt!$A$14:$A$24,1,FALSE)),MIN(D155+2+2*Dienstprüfung_1Jahr,MAX(Gehaltstabelle_alt!$H$5:$H$34)),IF(ISNA(VLOOKUP(D155+3+2*Dienstprüfung_1Jahr,Gehaltstabelle_alt!$A$14:$A$24,1,FALSE)),MIN(D155+3+2*Dienstprüfung_1Jahr,MAX(Gehaltstabelle_alt!$H$5:$H$34)),D155))),IF(Dienstprüfung_1Jahr,IF(ISNA(VLOOKUP(D155+2,Gehaltstabelle_alt!$A$14:$A$24,1,FALSE)),MIN(D155+2,MAX(Gehaltstabelle_alt!$H$5:$H$34)),IF(ISNA(VLOOKUP(D155+3,Gehaltstabelle_alt!$A$14:$A$24,1,FALSE)),MIN(D155+3,MAX(Gehaltstabelle_alt!$H$5:$H$34)),IF(ISNA(VLOOKUP(D155+4,Gehaltstabelle_alt!$A$14:$A$24,1,FALSE)),MIN(D155+4,MAX(Gehaltstabelle_alt!$H$5:$H$34)),MAX(Gehaltstabelle_alt!$H$5:$H$34)))),D155))))</f>
        <v/>
      </c>
      <c r="E156" t="str">
        <f>IF(MONTH($E$6)=1,D156,IF(D157="",IF(A156="","",IF(D156=MAX(Gehaltstabelle_alt!$H$5:$H$34),Alt_Gehalt!D156,IF(MOD(B156+1,2)=0,IF(ISNA(VLOOKUP(D156+1+2*Dienstprüfung_1Jahr,Gehaltstabelle_alt!$A$14:$A$24,1,FALSE)),MIN(D156+1+2*Dienstprüfung_1Jahr,MAX(Gehaltstabelle_alt!$H$5:$H$34)),IF(ISNA(VLOOKUP(D156+2+2*Dienstprüfung_1Jahr,Gehaltstabelle_alt!$A$14:$A$24,1,FALSE)),MIN(D156+2+2*Dienstprüfung_1Jahr,MAX(Gehaltstabelle_alt!$H$5:$H$34)),IF(ISNA(VLOOKUP(D156+3+2*Dienstprüfung_1Jahr,Gehaltstabelle_alt!$A$14:$A$24,1,FALSE)),MIN(D156+3+2*Dienstprüfung_1Jahr,MAX(Gehaltstabelle_alt!$H$5:$H$34)),D156))),IF(Dienstprüfung_1Jahr,IF(ISNA(VLOOKUP(D156+2,Gehaltstabelle_alt!$A$14:$A$24,1,FALSE)),MIN(D156+2,MAX(Gehaltstabelle_alt!$H$5:$H$34)),IF(ISNA(VLOOKUP(D156+3,Gehaltstabelle_alt!$A$14:$A$24,1,FALSE)),MIN(D156+3,MAX(Gehaltstabelle_alt!$H$5:$H$34)),IF(ISNA(VLOOKUP(D156+4,Gehaltstabelle_alt!$A$14:$A$24,1,FALSE)),MIN(D156+4,MAX(Gehaltstabelle_alt!$H$5:$H$34)),MAX(Gehaltstabelle_alt!$H$5:$H$34)))),D156)))),D157))</f>
        <v/>
      </c>
      <c r="F156" t="str">
        <f>IF(D156="","",HLOOKUP(C156,Gehaltstabelle_alt!$I$3:$R$34,Alt_Gehalt!D156+2,FALSE))</f>
        <v/>
      </c>
      <c r="G156" t="str">
        <f>IF(E156="","",HLOOKUP(C156,Gehaltstabelle_alt!$I$3:$R$34,Alt_Gehalt!E156+2,FALSE))</f>
        <v/>
      </c>
      <c r="H156">
        <f>IF(F156="",0,IF(F156&lt;=Gehaltstabelle_alt!$B$2,Gehaltstabelle_alt!$E$2,IF(F156&lt;=Gehaltstabelle_alt!$B$3,Gehaltstabelle_alt!$E$3,IF(F156&lt;=Gehaltstabelle_alt!$B$4,Gehaltstabelle_alt!$E$4,IF(F156&lt;=Gehaltstabelle_alt!$B$5,Gehaltstabelle_alt!$E$5,IF(F156&lt;=Gehaltstabelle_alt!$B$6,Gehaltstabelle_alt!$E$6,Gehaltstabelle_alt!$E$7)))))+IF(F156="","",IF(AND(D156&gt;Gehaltstabelle_alt!$C$10,C156="a"),Gehaltstabelle_alt!$E$11,Gehaltstabelle_alt!$E$10))+Gehaltsrechner!$G$10)+IF(Dienstprüfung_akt,(HLOOKUP(C156,Gehaltstabelle_alt!$I$3:$R$34,Dienstprüfer_akt_Stufe+2,FALSE)-HLOOKUP(C156,Gehaltstabelle_alt!$I$3:$R$34,D156+2,FALSE))*Anteil_Dienstprüfung,0)</f>
        <v>0</v>
      </c>
      <c r="I156">
        <f>IF(G156="",0,IF(G156&lt;=Gehaltstabelle_alt!$B$2,Gehaltstabelle_alt!$E$2,IF(G156&lt;=Gehaltstabelle_alt!$B$3,Gehaltstabelle_alt!$E$3,IF(G156&lt;=Gehaltstabelle_alt!$B$4,Gehaltstabelle_alt!$E$4,IF(G156&lt;=Gehaltstabelle_alt!$B$5,Gehaltstabelle_alt!$E$5,IF(G156&lt;=Gehaltstabelle_alt!$B$6,Gehaltstabelle_alt!$E$6,Gehaltstabelle_alt!$E$7)))))+IF(G156="","",IF(AND(D156&gt;Gehaltstabelle_alt!$C$10,C156="a"),Gehaltstabelle_alt!$E$11,Gehaltstabelle_alt!$E$10))+Gehaltsrechner!$G$10)+IF(Dienstprüfung_akt,(HLOOKUP(C156,Gehaltstabelle_alt!$I$3:$R$34,Dienstprüfer_akt_Stufe+2,FALSE)-HLOOKUP(C156,Gehaltstabelle_alt!$I$3:$R$34,D156+2,FALSE))*Anteil_Dienstprüfung,0)</f>
        <v>0</v>
      </c>
      <c r="J156">
        <f>IF(H156="","",Gehaltsrechner!$G$9)</f>
        <v>137.29</v>
      </c>
      <c r="K156" s="19" t="str">
        <f t="shared" si="8"/>
        <v/>
      </c>
      <c r="M156" s="19"/>
    </row>
    <row r="157" spans="1:13" x14ac:dyDescent="0.25">
      <c r="A157" t="str">
        <f t="shared" si="10"/>
        <v/>
      </c>
      <c r="B157" t="str">
        <f t="shared" si="9"/>
        <v/>
      </c>
      <c r="C157" t="str">
        <f t="shared" si="11"/>
        <v/>
      </c>
      <c r="D157" t="str">
        <f>IF(A157="","",IF(D156=MAX(Gehaltstabelle_alt!$H$5:$H$34),Alt_Gehalt!D156,IF(MOD(B157,2)=0,IF(ISNA(VLOOKUP(D156+1+2*Dienstprüfung_1Jahr,Gehaltstabelle_alt!$A$14:$A$24,1,FALSE)),MIN(D156+1+2*Dienstprüfung_1Jahr,MAX(Gehaltstabelle_alt!$H$5:$H$34)),IF(ISNA(VLOOKUP(D156+2+2*Dienstprüfung_1Jahr,Gehaltstabelle_alt!$A$14:$A$24,1,FALSE)),MIN(D156+2+2*Dienstprüfung_1Jahr,MAX(Gehaltstabelle_alt!$H$5:$H$34)),IF(ISNA(VLOOKUP(D156+3+2*Dienstprüfung_1Jahr,Gehaltstabelle_alt!$A$14:$A$24,1,FALSE)),MIN(D156+3+2*Dienstprüfung_1Jahr,MAX(Gehaltstabelle_alt!$H$5:$H$34)),D156))),IF(Dienstprüfung_1Jahr,IF(ISNA(VLOOKUP(D156+2,Gehaltstabelle_alt!$A$14:$A$24,1,FALSE)),MIN(D156+2,MAX(Gehaltstabelle_alt!$H$5:$H$34)),IF(ISNA(VLOOKUP(D156+3,Gehaltstabelle_alt!$A$14:$A$24,1,FALSE)),MIN(D156+3,MAX(Gehaltstabelle_alt!$H$5:$H$34)),IF(ISNA(VLOOKUP(D156+4,Gehaltstabelle_alt!$A$14:$A$24,1,FALSE)),MIN(D156+4,MAX(Gehaltstabelle_alt!$H$5:$H$34)),MAX(Gehaltstabelle_alt!$H$5:$H$34)))),D156))))</f>
        <v/>
      </c>
      <c r="E157" t="str">
        <f>IF(MONTH($E$6)=1,D157,IF(D158="",IF(A157="","",IF(D157=MAX(Gehaltstabelle_alt!$H$5:$H$34),Alt_Gehalt!D157,IF(MOD(B157+1,2)=0,IF(ISNA(VLOOKUP(D157+1+2*Dienstprüfung_1Jahr,Gehaltstabelle_alt!$A$14:$A$24,1,FALSE)),MIN(D157+1+2*Dienstprüfung_1Jahr,MAX(Gehaltstabelle_alt!$H$5:$H$34)),IF(ISNA(VLOOKUP(D157+2+2*Dienstprüfung_1Jahr,Gehaltstabelle_alt!$A$14:$A$24,1,FALSE)),MIN(D157+2+2*Dienstprüfung_1Jahr,MAX(Gehaltstabelle_alt!$H$5:$H$34)),IF(ISNA(VLOOKUP(D157+3+2*Dienstprüfung_1Jahr,Gehaltstabelle_alt!$A$14:$A$24,1,FALSE)),MIN(D157+3+2*Dienstprüfung_1Jahr,MAX(Gehaltstabelle_alt!$H$5:$H$34)),D157))),IF(Dienstprüfung_1Jahr,IF(ISNA(VLOOKUP(D157+2,Gehaltstabelle_alt!$A$14:$A$24,1,FALSE)),MIN(D157+2,MAX(Gehaltstabelle_alt!$H$5:$H$34)),IF(ISNA(VLOOKUP(D157+3,Gehaltstabelle_alt!$A$14:$A$24,1,FALSE)),MIN(D157+3,MAX(Gehaltstabelle_alt!$H$5:$H$34)),IF(ISNA(VLOOKUP(D157+4,Gehaltstabelle_alt!$A$14:$A$24,1,FALSE)),MIN(D157+4,MAX(Gehaltstabelle_alt!$H$5:$H$34)),MAX(Gehaltstabelle_alt!$H$5:$H$34)))),D157)))),D158))</f>
        <v/>
      </c>
      <c r="F157" t="str">
        <f>IF(D157="","",HLOOKUP(C157,Gehaltstabelle_alt!$I$3:$R$34,Alt_Gehalt!D157+2,FALSE))</f>
        <v/>
      </c>
      <c r="G157" t="str">
        <f>IF(E157="","",HLOOKUP(C157,Gehaltstabelle_alt!$I$3:$R$34,Alt_Gehalt!E157+2,FALSE))</f>
        <v/>
      </c>
      <c r="H157">
        <f>IF(F157="",0,IF(F157&lt;=Gehaltstabelle_alt!$B$2,Gehaltstabelle_alt!$E$2,IF(F157&lt;=Gehaltstabelle_alt!$B$3,Gehaltstabelle_alt!$E$3,IF(F157&lt;=Gehaltstabelle_alt!$B$4,Gehaltstabelle_alt!$E$4,IF(F157&lt;=Gehaltstabelle_alt!$B$5,Gehaltstabelle_alt!$E$5,IF(F157&lt;=Gehaltstabelle_alt!$B$6,Gehaltstabelle_alt!$E$6,Gehaltstabelle_alt!$E$7)))))+IF(F157="","",IF(AND(D157&gt;Gehaltstabelle_alt!$C$10,C157="a"),Gehaltstabelle_alt!$E$11,Gehaltstabelle_alt!$E$10))+Gehaltsrechner!$G$10)+IF(Dienstprüfung_akt,(HLOOKUP(C157,Gehaltstabelle_alt!$I$3:$R$34,Dienstprüfer_akt_Stufe+2,FALSE)-HLOOKUP(C157,Gehaltstabelle_alt!$I$3:$R$34,D157+2,FALSE))*Anteil_Dienstprüfung,0)</f>
        <v>0</v>
      </c>
      <c r="I157">
        <f>IF(G157="",0,IF(G157&lt;=Gehaltstabelle_alt!$B$2,Gehaltstabelle_alt!$E$2,IF(G157&lt;=Gehaltstabelle_alt!$B$3,Gehaltstabelle_alt!$E$3,IF(G157&lt;=Gehaltstabelle_alt!$B$4,Gehaltstabelle_alt!$E$4,IF(G157&lt;=Gehaltstabelle_alt!$B$5,Gehaltstabelle_alt!$E$5,IF(G157&lt;=Gehaltstabelle_alt!$B$6,Gehaltstabelle_alt!$E$6,Gehaltstabelle_alt!$E$7)))))+IF(G157="","",IF(AND(D157&gt;Gehaltstabelle_alt!$C$10,C157="a"),Gehaltstabelle_alt!$E$11,Gehaltstabelle_alt!$E$10))+Gehaltsrechner!$G$10)+IF(Dienstprüfung_akt,(HLOOKUP(C157,Gehaltstabelle_alt!$I$3:$R$34,Dienstprüfer_akt_Stufe+2,FALSE)-HLOOKUP(C157,Gehaltstabelle_alt!$I$3:$R$34,D157+2,FALSE))*Anteil_Dienstprüfung,0)</f>
        <v>0</v>
      </c>
      <c r="J157">
        <f>IF(H157="","",Gehaltsrechner!$G$9)</f>
        <v>137.29</v>
      </c>
      <c r="K157" s="19" t="str">
        <f t="shared" si="8"/>
        <v/>
      </c>
      <c r="M157" s="19"/>
    </row>
    <row r="158" spans="1:13" x14ac:dyDescent="0.25">
      <c r="A158" t="str">
        <f t="shared" si="10"/>
        <v/>
      </c>
      <c r="B158" t="str">
        <f t="shared" si="9"/>
        <v/>
      </c>
      <c r="C158" t="str">
        <f t="shared" si="11"/>
        <v/>
      </c>
      <c r="D158" t="str">
        <f>IF(A158="","",IF(D157=MAX(Gehaltstabelle_alt!$H$5:$H$34),Alt_Gehalt!D157,IF(MOD(B158,2)=0,IF(ISNA(VLOOKUP(D157+1+2*Dienstprüfung_1Jahr,Gehaltstabelle_alt!$A$14:$A$24,1,FALSE)),MIN(D157+1+2*Dienstprüfung_1Jahr,MAX(Gehaltstabelle_alt!$H$5:$H$34)),IF(ISNA(VLOOKUP(D157+2+2*Dienstprüfung_1Jahr,Gehaltstabelle_alt!$A$14:$A$24,1,FALSE)),MIN(D157+2+2*Dienstprüfung_1Jahr,MAX(Gehaltstabelle_alt!$H$5:$H$34)),IF(ISNA(VLOOKUP(D157+3+2*Dienstprüfung_1Jahr,Gehaltstabelle_alt!$A$14:$A$24,1,FALSE)),MIN(D157+3+2*Dienstprüfung_1Jahr,MAX(Gehaltstabelle_alt!$H$5:$H$34)),D157))),IF(Dienstprüfung_1Jahr,IF(ISNA(VLOOKUP(D157+2,Gehaltstabelle_alt!$A$14:$A$24,1,FALSE)),MIN(D157+2,MAX(Gehaltstabelle_alt!$H$5:$H$34)),IF(ISNA(VLOOKUP(D157+3,Gehaltstabelle_alt!$A$14:$A$24,1,FALSE)),MIN(D157+3,MAX(Gehaltstabelle_alt!$H$5:$H$34)),IF(ISNA(VLOOKUP(D157+4,Gehaltstabelle_alt!$A$14:$A$24,1,FALSE)),MIN(D157+4,MAX(Gehaltstabelle_alt!$H$5:$H$34)),MAX(Gehaltstabelle_alt!$H$5:$H$34)))),D157))))</f>
        <v/>
      </c>
      <c r="E158" t="str">
        <f>IF(MONTH($E$6)=1,D158,IF(D159="",IF(A158="","",IF(D158=MAX(Gehaltstabelle_alt!$H$5:$H$34),Alt_Gehalt!D158,IF(MOD(B158+1,2)=0,IF(ISNA(VLOOKUP(D158+1+2*Dienstprüfung_1Jahr,Gehaltstabelle_alt!$A$14:$A$24,1,FALSE)),MIN(D158+1+2*Dienstprüfung_1Jahr,MAX(Gehaltstabelle_alt!$H$5:$H$34)),IF(ISNA(VLOOKUP(D158+2+2*Dienstprüfung_1Jahr,Gehaltstabelle_alt!$A$14:$A$24,1,FALSE)),MIN(D158+2+2*Dienstprüfung_1Jahr,MAX(Gehaltstabelle_alt!$H$5:$H$34)),IF(ISNA(VLOOKUP(D158+3+2*Dienstprüfung_1Jahr,Gehaltstabelle_alt!$A$14:$A$24,1,FALSE)),MIN(D158+3+2*Dienstprüfung_1Jahr,MAX(Gehaltstabelle_alt!$H$5:$H$34)),D158))),IF(Dienstprüfung_1Jahr,IF(ISNA(VLOOKUP(D158+2,Gehaltstabelle_alt!$A$14:$A$24,1,FALSE)),MIN(D158+2,MAX(Gehaltstabelle_alt!$H$5:$H$34)),IF(ISNA(VLOOKUP(D158+3,Gehaltstabelle_alt!$A$14:$A$24,1,FALSE)),MIN(D158+3,MAX(Gehaltstabelle_alt!$H$5:$H$34)),IF(ISNA(VLOOKUP(D158+4,Gehaltstabelle_alt!$A$14:$A$24,1,FALSE)),MIN(D158+4,MAX(Gehaltstabelle_alt!$H$5:$H$34)),MAX(Gehaltstabelle_alt!$H$5:$H$34)))),D158)))),D159))</f>
        <v/>
      </c>
      <c r="F158" t="str">
        <f>IF(D158="","",HLOOKUP(C158,Gehaltstabelle_alt!$I$3:$R$34,Alt_Gehalt!D158+2,FALSE))</f>
        <v/>
      </c>
      <c r="G158" t="str">
        <f>IF(E158="","",HLOOKUP(C158,Gehaltstabelle_alt!$I$3:$R$34,Alt_Gehalt!E158+2,FALSE))</f>
        <v/>
      </c>
      <c r="H158">
        <f>IF(F158="",0,IF(F158&lt;=Gehaltstabelle_alt!$B$2,Gehaltstabelle_alt!$E$2,IF(F158&lt;=Gehaltstabelle_alt!$B$3,Gehaltstabelle_alt!$E$3,IF(F158&lt;=Gehaltstabelle_alt!$B$4,Gehaltstabelle_alt!$E$4,IF(F158&lt;=Gehaltstabelle_alt!$B$5,Gehaltstabelle_alt!$E$5,IF(F158&lt;=Gehaltstabelle_alt!$B$6,Gehaltstabelle_alt!$E$6,Gehaltstabelle_alt!$E$7)))))+IF(F158="","",IF(AND(D158&gt;Gehaltstabelle_alt!$C$10,C158="a"),Gehaltstabelle_alt!$E$11,Gehaltstabelle_alt!$E$10))+Gehaltsrechner!$G$10)+IF(Dienstprüfung_akt,(HLOOKUP(C158,Gehaltstabelle_alt!$I$3:$R$34,Dienstprüfer_akt_Stufe+2,FALSE)-HLOOKUP(C158,Gehaltstabelle_alt!$I$3:$R$34,D158+2,FALSE))*Anteil_Dienstprüfung,0)</f>
        <v>0</v>
      </c>
      <c r="I158">
        <f>IF(G158="",0,IF(G158&lt;=Gehaltstabelle_alt!$B$2,Gehaltstabelle_alt!$E$2,IF(G158&lt;=Gehaltstabelle_alt!$B$3,Gehaltstabelle_alt!$E$3,IF(G158&lt;=Gehaltstabelle_alt!$B$4,Gehaltstabelle_alt!$E$4,IF(G158&lt;=Gehaltstabelle_alt!$B$5,Gehaltstabelle_alt!$E$5,IF(G158&lt;=Gehaltstabelle_alt!$B$6,Gehaltstabelle_alt!$E$6,Gehaltstabelle_alt!$E$7)))))+IF(G158="","",IF(AND(D158&gt;Gehaltstabelle_alt!$C$10,C158="a"),Gehaltstabelle_alt!$E$11,Gehaltstabelle_alt!$E$10))+Gehaltsrechner!$G$10)+IF(Dienstprüfung_akt,(HLOOKUP(C158,Gehaltstabelle_alt!$I$3:$R$34,Dienstprüfer_akt_Stufe+2,FALSE)-HLOOKUP(C158,Gehaltstabelle_alt!$I$3:$R$34,D158+2,FALSE))*Anteil_Dienstprüfung,0)</f>
        <v>0</v>
      </c>
      <c r="J158">
        <f>IF(H158="","",Gehaltsrechner!$G$9)</f>
        <v>137.29</v>
      </c>
      <c r="K158" s="19" t="str">
        <f t="shared" si="8"/>
        <v/>
      </c>
      <c r="M158" s="19"/>
    </row>
    <row r="159" spans="1:13" x14ac:dyDescent="0.25">
      <c r="A159" t="str">
        <f t="shared" si="10"/>
        <v/>
      </c>
      <c r="B159" t="str">
        <f t="shared" si="9"/>
        <v/>
      </c>
      <c r="C159" t="str">
        <f t="shared" si="11"/>
        <v/>
      </c>
      <c r="D159" t="str">
        <f>IF(A159="","",IF(D158=MAX(Gehaltstabelle_alt!$H$5:$H$34),Alt_Gehalt!D158,IF(MOD(B159,2)=0,IF(ISNA(VLOOKUP(D158+1+2*Dienstprüfung_1Jahr,Gehaltstabelle_alt!$A$14:$A$24,1,FALSE)),MIN(D158+1+2*Dienstprüfung_1Jahr,MAX(Gehaltstabelle_alt!$H$5:$H$34)),IF(ISNA(VLOOKUP(D158+2+2*Dienstprüfung_1Jahr,Gehaltstabelle_alt!$A$14:$A$24,1,FALSE)),MIN(D158+2+2*Dienstprüfung_1Jahr,MAX(Gehaltstabelle_alt!$H$5:$H$34)),IF(ISNA(VLOOKUP(D158+3+2*Dienstprüfung_1Jahr,Gehaltstabelle_alt!$A$14:$A$24,1,FALSE)),MIN(D158+3+2*Dienstprüfung_1Jahr,MAX(Gehaltstabelle_alt!$H$5:$H$34)),D158))),IF(Dienstprüfung_1Jahr,IF(ISNA(VLOOKUP(D158+2,Gehaltstabelle_alt!$A$14:$A$24,1,FALSE)),MIN(D158+2,MAX(Gehaltstabelle_alt!$H$5:$H$34)),IF(ISNA(VLOOKUP(D158+3,Gehaltstabelle_alt!$A$14:$A$24,1,FALSE)),MIN(D158+3,MAX(Gehaltstabelle_alt!$H$5:$H$34)),IF(ISNA(VLOOKUP(D158+4,Gehaltstabelle_alt!$A$14:$A$24,1,FALSE)),MIN(D158+4,MAX(Gehaltstabelle_alt!$H$5:$H$34)),MAX(Gehaltstabelle_alt!$H$5:$H$34)))),D158))))</f>
        <v/>
      </c>
      <c r="E159" t="str">
        <f>IF(MONTH($E$6)=1,D159,IF(D160="",IF(A159="","",IF(D159=MAX(Gehaltstabelle_alt!$H$5:$H$34),Alt_Gehalt!D159,IF(MOD(B159+1,2)=0,IF(ISNA(VLOOKUP(D159+1+2*Dienstprüfung_1Jahr,Gehaltstabelle_alt!$A$14:$A$24,1,FALSE)),MIN(D159+1+2*Dienstprüfung_1Jahr,MAX(Gehaltstabelle_alt!$H$5:$H$34)),IF(ISNA(VLOOKUP(D159+2+2*Dienstprüfung_1Jahr,Gehaltstabelle_alt!$A$14:$A$24,1,FALSE)),MIN(D159+2+2*Dienstprüfung_1Jahr,MAX(Gehaltstabelle_alt!$H$5:$H$34)),IF(ISNA(VLOOKUP(D159+3+2*Dienstprüfung_1Jahr,Gehaltstabelle_alt!$A$14:$A$24,1,FALSE)),MIN(D159+3+2*Dienstprüfung_1Jahr,MAX(Gehaltstabelle_alt!$H$5:$H$34)),D159))),IF(Dienstprüfung_1Jahr,IF(ISNA(VLOOKUP(D159+2,Gehaltstabelle_alt!$A$14:$A$24,1,FALSE)),MIN(D159+2,MAX(Gehaltstabelle_alt!$H$5:$H$34)),IF(ISNA(VLOOKUP(D159+3,Gehaltstabelle_alt!$A$14:$A$24,1,FALSE)),MIN(D159+3,MAX(Gehaltstabelle_alt!$H$5:$H$34)),IF(ISNA(VLOOKUP(D159+4,Gehaltstabelle_alt!$A$14:$A$24,1,FALSE)),MIN(D159+4,MAX(Gehaltstabelle_alt!$H$5:$H$34)),MAX(Gehaltstabelle_alt!$H$5:$H$34)))),D159)))),D160))</f>
        <v/>
      </c>
      <c r="F159" t="str">
        <f>IF(D159="","",HLOOKUP(C159,Gehaltstabelle_alt!$I$3:$R$34,Alt_Gehalt!D159+2,FALSE))</f>
        <v/>
      </c>
      <c r="G159" t="str">
        <f>IF(E159="","",HLOOKUP(C159,Gehaltstabelle_alt!$I$3:$R$34,Alt_Gehalt!E159+2,FALSE))</f>
        <v/>
      </c>
      <c r="H159">
        <f>IF(F159="",0,IF(F159&lt;=Gehaltstabelle_alt!$B$2,Gehaltstabelle_alt!$E$2,IF(F159&lt;=Gehaltstabelle_alt!$B$3,Gehaltstabelle_alt!$E$3,IF(F159&lt;=Gehaltstabelle_alt!$B$4,Gehaltstabelle_alt!$E$4,IF(F159&lt;=Gehaltstabelle_alt!$B$5,Gehaltstabelle_alt!$E$5,IF(F159&lt;=Gehaltstabelle_alt!$B$6,Gehaltstabelle_alt!$E$6,Gehaltstabelle_alt!$E$7)))))+IF(F159="","",IF(AND(D159&gt;Gehaltstabelle_alt!$C$10,C159="a"),Gehaltstabelle_alt!$E$11,Gehaltstabelle_alt!$E$10))+Gehaltsrechner!$G$10)+IF(Dienstprüfung_akt,(HLOOKUP(C159,Gehaltstabelle_alt!$I$3:$R$34,Dienstprüfer_akt_Stufe+2,FALSE)-HLOOKUP(C159,Gehaltstabelle_alt!$I$3:$R$34,D159+2,FALSE))*Anteil_Dienstprüfung,0)</f>
        <v>0</v>
      </c>
      <c r="I159">
        <f>IF(G159="",0,IF(G159&lt;=Gehaltstabelle_alt!$B$2,Gehaltstabelle_alt!$E$2,IF(G159&lt;=Gehaltstabelle_alt!$B$3,Gehaltstabelle_alt!$E$3,IF(G159&lt;=Gehaltstabelle_alt!$B$4,Gehaltstabelle_alt!$E$4,IF(G159&lt;=Gehaltstabelle_alt!$B$5,Gehaltstabelle_alt!$E$5,IF(G159&lt;=Gehaltstabelle_alt!$B$6,Gehaltstabelle_alt!$E$6,Gehaltstabelle_alt!$E$7)))))+IF(G159="","",IF(AND(D159&gt;Gehaltstabelle_alt!$C$10,C159="a"),Gehaltstabelle_alt!$E$11,Gehaltstabelle_alt!$E$10))+Gehaltsrechner!$G$10)+IF(Dienstprüfung_akt,(HLOOKUP(C159,Gehaltstabelle_alt!$I$3:$R$34,Dienstprüfer_akt_Stufe+2,FALSE)-HLOOKUP(C159,Gehaltstabelle_alt!$I$3:$R$34,D159+2,FALSE))*Anteil_Dienstprüfung,0)</f>
        <v>0</v>
      </c>
      <c r="J159">
        <f>IF(H159="","",Gehaltsrechner!$G$9)</f>
        <v>137.29</v>
      </c>
      <c r="K159" s="19" t="str">
        <f t="shared" si="8"/>
        <v/>
      </c>
      <c r="M159" s="19"/>
    </row>
    <row r="160" spans="1:13" x14ac:dyDescent="0.25">
      <c r="A160" t="str">
        <f t="shared" si="10"/>
        <v/>
      </c>
      <c r="B160" t="str">
        <f t="shared" si="9"/>
        <v/>
      </c>
      <c r="C160" t="str">
        <f t="shared" si="11"/>
        <v/>
      </c>
      <c r="D160" t="str">
        <f>IF(A160="","",IF(D159=MAX(Gehaltstabelle_alt!$H$5:$H$34),Alt_Gehalt!D159,IF(MOD(B160,2)=0,IF(ISNA(VLOOKUP(D159+1+2*Dienstprüfung_1Jahr,Gehaltstabelle_alt!$A$14:$A$24,1,FALSE)),MIN(D159+1+2*Dienstprüfung_1Jahr,MAX(Gehaltstabelle_alt!$H$5:$H$34)),IF(ISNA(VLOOKUP(D159+2+2*Dienstprüfung_1Jahr,Gehaltstabelle_alt!$A$14:$A$24,1,FALSE)),MIN(D159+2+2*Dienstprüfung_1Jahr,MAX(Gehaltstabelle_alt!$H$5:$H$34)),IF(ISNA(VLOOKUP(D159+3+2*Dienstprüfung_1Jahr,Gehaltstabelle_alt!$A$14:$A$24,1,FALSE)),MIN(D159+3+2*Dienstprüfung_1Jahr,MAX(Gehaltstabelle_alt!$H$5:$H$34)),D159))),IF(Dienstprüfung_1Jahr,IF(ISNA(VLOOKUP(D159+2,Gehaltstabelle_alt!$A$14:$A$24,1,FALSE)),MIN(D159+2,MAX(Gehaltstabelle_alt!$H$5:$H$34)),IF(ISNA(VLOOKUP(D159+3,Gehaltstabelle_alt!$A$14:$A$24,1,FALSE)),MIN(D159+3,MAX(Gehaltstabelle_alt!$H$5:$H$34)),IF(ISNA(VLOOKUP(D159+4,Gehaltstabelle_alt!$A$14:$A$24,1,FALSE)),MIN(D159+4,MAX(Gehaltstabelle_alt!$H$5:$H$34)),MAX(Gehaltstabelle_alt!$H$5:$H$34)))),D159))))</f>
        <v/>
      </c>
      <c r="E160" t="str">
        <f>IF(MONTH($E$6)=1,D160,IF(D161="",IF(A160="","",IF(D160=MAX(Gehaltstabelle_alt!$H$5:$H$34),Alt_Gehalt!D160,IF(MOD(B160+1,2)=0,IF(ISNA(VLOOKUP(D160+1+2*Dienstprüfung_1Jahr,Gehaltstabelle_alt!$A$14:$A$24,1,FALSE)),MIN(D160+1+2*Dienstprüfung_1Jahr,MAX(Gehaltstabelle_alt!$H$5:$H$34)),IF(ISNA(VLOOKUP(D160+2+2*Dienstprüfung_1Jahr,Gehaltstabelle_alt!$A$14:$A$24,1,FALSE)),MIN(D160+2+2*Dienstprüfung_1Jahr,MAX(Gehaltstabelle_alt!$H$5:$H$34)),IF(ISNA(VLOOKUP(D160+3+2*Dienstprüfung_1Jahr,Gehaltstabelle_alt!$A$14:$A$24,1,FALSE)),MIN(D160+3+2*Dienstprüfung_1Jahr,MAX(Gehaltstabelle_alt!$H$5:$H$34)),D160))),IF(Dienstprüfung_1Jahr,IF(ISNA(VLOOKUP(D160+2,Gehaltstabelle_alt!$A$14:$A$24,1,FALSE)),MIN(D160+2,MAX(Gehaltstabelle_alt!$H$5:$H$34)),IF(ISNA(VLOOKUP(D160+3,Gehaltstabelle_alt!$A$14:$A$24,1,FALSE)),MIN(D160+3,MAX(Gehaltstabelle_alt!$H$5:$H$34)),IF(ISNA(VLOOKUP(D160+4,Gehaltstabelle_alt!$A$14:$A$24,1,FALSE)),MIN(D160+4,MAX(Gehaltstabelle_alt!$H$5:$H$34)),MAX(Gehaltstabelle_alt!$H$5:$H$34)))),D160)))),D161))</f>
        <v/>
      </c>
      <c r="F160" t="str">
        <f>IF(D160="","",HLOOKUP(C160,Gehaltstabelle_alt!$I$3:$R$34,Alt_Gehalt!D160+2,FALSE))</f>
        <v/>
      </c>
      <c r="G160" t="str">
        <f>IF(E160="","",HLOOKUP(C160,Gehaltstabelle_alt!$I$3:$R$34,Alt_Gehalt!E160+2,FALSE))</f>
        <v/>
      </c>
      <c r="H160">
        <f>IF(F160="",0,IF(F160&lt;=Gehaltstabelle_alt!$B$2,Gehaltstabelle_alt!$E$2,IF(F160&lt;=Gehaltstabelle_alt!$B$3,Gehaltstabelle_alt!$E$3,IF(F160&lt;=Gehaltstabelle_alt!$B$4,Gehaltstabelle_alt!$E$4,IF(F160&lt;=Gehaltstabelle_alt!$B$5,Gehaltstabelle_alt!$E$5,IF(F160&lt;=Gehaltstabelle_alt!$B$6,Gehaltstabelle_alt!$E$6,Gehaltstabelle_alt!$E$7)))))+IF(F160="","",IF(AND(D160&gt;Gehaltstabelle_alt!$C$10,C160="a"),Gehaltstabelle_alt!$E$11,Gehaltstabelle_alt!$E$10))+Gehaltsrechner!$G$10)+IF(Dienstprüfung_akt,(HLOOKUP(C160,Gehaltstabelle_alt!$I$3:$R$34,Dienstprüfer_akt_Stufe+2,FALSE)-HLOOKUP(C160,Gehaltstabelle_alt!$I$3:$R$34,D160+2,FALSE))*Anteil_Dienstprüfung,0)</f>
        <v>0</v>
      </c>
      <c r="I160">
        <f>IF(G160="",0,IF(G160&lt;=Gehaltstabelle_alt!$B$2,Gehaltstabelle_alt!$E$2,IF(G160&lt;=Gehaltstabelle_alt!$B$3,Gehaltstabelle_alt!$E$3,IF(G160&lt;=Gehaltstabelle_alt!$B$4,Gehaltstabelle_alt!$E$4,IF(G160&lt;=Gehaltstabelle_alt!$B$5,Gehaltstabelle_alt!$E$5,IF(G160&lt;=Gehaltstabelle_alt!$B$6,Gehaltstabelle_alt!$E$6,Gehaltstabelle_alt!$E$7)))))+IF(G160="","",IF(AND(D160&gt;Gehaltstabelle_alt!$C$10,C160="a"),Gehaltstabelle_alt!$E$11,Gehaltstabelle_alt!$E$10))+Gehaltsrechner!$G$10)+IF(Dienstprüfung_akt,(HLOOKUP(C160,Gehaltstabelle_alt!$I$3:$R$34,Dienstprüfer_akt_Stufe+2,FALSE)-HLOOKUP(C160,Gehaltstabelle_alt!$I$3:$R$34,D160+2,FALSE))*Anteil_Dienstprüfung,0)</f>
        <v>0</v>
      </c>
      <c r="J160">
        <f>IF(H160="","",Gehaltsrechner!$G$9)</f>
        <v>137.29</v>
      </c>
      <c r="K160" s="19" t="str">
        <f t="shared" si="8"/>
        <v/>
      </c>
      <c r="M160" s="19"/>
    </row>
    <row r="161" spans="1:13" x14ac:dyDescent="0.25">
      <c r="A161" t="str">
        <f t="shared" si="10"/>
        <v/>
      </c>
      <c r="B161" t="str">
        <f t="shared" si="9"/>
        <v/>
      </c>
      <c r="C161" t="str">
        <f t="shared" si="11"/>
        <v/>
      </c>
      <c r="D161" t="str">
        <f>IF(A161="","",IF(D160=MAX(Gehaltstabelle_alt!$H$5:$H$34),Alt_Gehalt!D160,IF(MOD(B161,2)=0,IF(ISNA(VLOOKUP(D160+1+2*Dienstprüfung_1Jahr,Gehaltstabelle_alt!$A$14:$A$24,1,FALSE)),MIN(D160+1+2*Dienstprüfung_1Jahr,MAX(Gehaltstabelle_alt!$H$5:$H$34)),IF(ISNA(VLOOKUP(D160+2+2*Dienstprüfung_1Jahr,Gehaltstabelle_alt!$A$14:$A$24,1,FALSE)),MIN(D160+2+2*Dienstprüfung_1Jahr,MAX(Gehaltstabelle_alt!$H$5:$H$34)),IF(ISNA(VLOOKUP(D160+3+2*Dienstprüfung_1Jahr,Gehaltstabelle_alt!$A$14:$A$24,1,FALSE)),MIN(D160+3+2*Dienstprüfung_1Jahr,MAX(Gehaltstabelle_alt!$H$5:$H$34)),D160))),IF(Dienstprüfung_1Jahr,IF(ISNA(VLOOKUP(D160+2,Gehaltstabelle_alt!$A$14:$A$24,1,FALSE)),MIN(D160+2,MAX(Gehaltstabelle_alt!$H$5:$H$34)),IF(ISNA(VLOOKUP(D160+3,Gehaltstabelle_alt!$A$14:$A$24,1,FALSE)),MIN(D160+3,MAX(Gehaltstabelle_alt!$H$5:$H$34)),IF(ISNA(VLOOKUP(D160+4,Gehaltstabelle_alt!$A$14:$A$24,1,FALSE)),MIN(D160+4,MAX(Gehaltstabelle_alt!$H$5:$H$34)),MAX(Gehaltstabelle_alt!$H$5:$H$34)))),D160))))</f>
        <v/>
      </c>
      <c r="E161" t="str">
        <f>IF(MONTH($E$6)=1,D161,IF(D162="",IF(A161="","",IF(D161=MAX(Gehaltstabelle_alt!$H$5:$H$34),Alt_Gehalt!D161,IF(MOD(B161+1,2)=0,IF(ISNA(VLOOKUP(D161+1+2*Dienstprüfung_1Jahr,Gehaltstabelle_alt!$A$14:$A$24,1,FALSE)),MIN(D161+1+2*Dienstprüfung_1Jahr,MAX(Gehaltstabelle_alt!$H$5:$H$34)),IF(ISNA(VLOOKUP(D161+2+2*Dienstprüfung_1Jahr,Gehaltstabelle_alt!$A$14:$A$24,1,FALSE)),MIN(D161+2+2*Dienstprüfung_1Jahr,MAX(Gehaltstabelle_alt!$H$5:$H$34)),IF(ISNA(VLOOKUP(D161+3+2*Dienstprüfung_1Jahr,Gehaltstabelle_alt!$A$14:$A$24,1,FALSE)),MIN(D161+3+2*Dienstprüfung_1Jahr,MAX(Gehaltstabelle_alt!$H$5:$H$34)),D161))),IF(Dienstprüfung_1Jahr,IF(ISNA(VLOOKUP(D161+2,Gehaltstabelle_alt!$A$14:$A$24,1,FALSE)),MIN(D161+2,MAX(Gehaltstabelle_alt!$H$5:$H$34)),IF(ISNA(VLOOKUP(D161+3,Gehaltstabelle_alt!$A$14:$A$24,1,FALSE)),MIN(D161+3,MAX(Gehaltstabelle_alt!$H$5:$H$34)),IF(ISNA(VLOOKUP(D161+4,Gehaltstabelle_alt!$A$14:$A$24,1,FALSE)),MIN(D161+4,MAX(Gehaltstabelle_alt!$H$5:$H$34)),MAX(Gehaltstabelle_alt!$H$5:$H$34)))),D161)))),D162))</f>
        <v/>
      </c>
      <c r="F161" t="str">
        <f>IF(D161="","",HLOOKUP(C161,Gehaltstabelle_alt!$I$3:$R$34,Alt_Gehalt!D161+2,FALSE))</f>
        <v/>
      </c>
      <c r="G161" t="str">
        <f>IF(E161="","",HLOOKUP(C161,Gehaltstabelle_alt!$I$3:$R$34,Alt_Gehalt!E161+2,FALSE))</f>
        <v/>
      </c>
      <c r="H161">
        <f>IF(F161="",0,IF(F161&lt;=Gehaltstabelle_alt!$B$2,Gehaltstabelle_alt!$E$2,IF(F161&lt;=Gehaltstabelle_alt!$B$3,Gehaltstabelle_alt!$E$3,IF(F161&lt;=Gehaltstabelle_alt!$B$4,Gehaltstabelle_alt!$E$4,IF(F161&lt;=Gehaltstabelle_alt!$B$5,Gehaltstabelle_alt!$E$5,IF(F161&lt;=Gehaltstabelle_alt!$B$6,Gehaltstabelle_alt!$E$6,Gehaltstabelle_alt!$E$7)))))+IF(F161="","",IF(AND(D161&gt;Gehaltstabelle_alt!$C$10,C161="a"),Gehaltstabelle_alt!$E$11,Gehaltstabelle_alt!$E$10))+Gehaltsrechner!$G$10)+IF(Dienstprüfung_akt,(HLOOKUP(C161,Gehaltstabelle_alt!$I$3:$R$34,Dienstprüfer_akt_Stufe+2,FALSE)-HLOOKUP(C161,Gehaltstabelle_alt!$I$3:$R$34,D161+2,FALSE))*Anteil_Dienstprüfung,0)</f>
        <v>0</v>
      </c>
      <c r="I161">
        <f>IF(G161="",0,IF(G161&lt;=Gehaltstabelle_alt!$B$2,Gehaltstabelle_alt!$E$2,IF(G161&lt;=Gehaltstabelle_alt!$B$3,Gehaltstabelle_alt!$E$3,IF(G161&lt;=Gehaltstabelle_alt!$B$4,Gehaltstabelle_alt!$E$4,IF(G161&lt;=Gehaltstabelle_alt!$B$5,Gehaltstabelle_alt!$E$5,IF(G161&lt;=Gehaltstabelle_alt!$B$6,Gehaltstabelle_alt!$E$6,Gehaltstabelle_alt!$E$7)))))+IF(G161="","",IF(AND(D161&gt;Gehaltstabelle_alt!$C$10,C161="a"),Gehaltstabelle_alt!$E$11,Gehaltstabelle_alt!$E$10))+Gehaltsrechner!$G$10)+IF(Dienstprüfung_akt,(HLOOKUP(C161,Gehaltstabelle_alt!$I$3:$R$34,Dienstprüfer_akt_Stufe+2,FALSE)-HLOOKUP(C161,Gehaltstabelle_alt!$I$3:$R$34,D161+2,FALSE))*Anteil_Dienstprüfung,0)</f>
        <v>0</v>
      </c>
      <c r="J161">
        <f>IF(H161="","",Gehaltsrechner!$G$9)</f>
        <v>137.29</v>
      </c>
      <c r="K161" s="19" t="str">
        <f t="shared" si="8"/>
        <v/>
      </c>
      <c r="M161" s="19"/>
    </row>
    <row r="162" spans="1:13" x14ac:dyDescent="0.25">
      <c r="A162" t="str">
        <f t="shared" si="10"/>
        <v/>
      </c>
      <c r="B162" t="str">
        <f t="shared" si="9"/>
        <v/>
      </c>
      <c r="C162" t="str">
        <f t="shared" si="11"/>
        <v/>
      </c>
      <c r="D162" t="str">
        <f>IF(A162="","",IF(D161=MAX(Gehaltstabelle_alt!$H$5:$H$34),Alt_Gehalt!D161,IF(MOD(B162,2)=0,IF(ISNA(VLOOKUP(D161+1+2*Dienstprüfung_1Jahr,Gehaltstabelle_alt!$A$14:$A$24,1,FALSE)),MIN(D161+1+2*Dienstprüfung_1Jahr,MAX(Gehaltstabelle_alt!$H$5:$H$34)),IF(ISNA(VLOOKUP(D161+2+2*Dienstprüfung_1Jahr,Gehaltstabelle_alt!$A$14:$A$24,1,FALSE)),MIN(D161+2+2*Dienstprüfung_1Jahr,MAX(Gehaltstabelle_alt!$H$5:$H$34)),IF(ISNA(VLOOKUP(D161+3+2*Dienstprüfung_1Jahr,Gehaltstabelle_alt!$A$14:$A$24,1,FALSE)),MIN(D161+3+2*Dienstprüfung_1Jahr,MAX(Gehaltstabelle_alt!$H$5:$H$34)),D161))),IF(Dienstprüfung_1Jahr,IF(ISNA(VLOOKUP(D161+2,Gehaltstabelle_alt!$A$14:$A$24,1,FALSE)),MIN(D161+2,MAX(Gehaltstabelle_alt!$H$5:$H$34)),IF(ISNA(VLOOKUP(D161+3,Gehaltstabelle_alt!$A$14:$A$24,1,FALSE)),MIN(D161+3,MAX(Gehaltstabelle_alt!$H$5:$H$34)),IF(ISNA(VLOOKUP(D161+4,Gehaltstabelle_alt!$A$14:$A$24,1,FALSE)),MIN(D161+4,MAX(Gehaltstabelle_alt!$H$5:$H$34)),MAX(Gehaltstabelle_alt!$H$5:$H$34)))),D161))))</f>
        <v/>
      </c>
      <c r="E162" t="str">
        <f>IF(MONTH($E$6)=1,D162,IF(D163="",IF(A162="","",IF(D162=MAX(Gehaltstabelle_alt!$H$5:$H$34),Alt_Gehalt!D162,IF(MOD(B162+1,2)=0,IF(ISNA(VLOOKUP(D162+1+2*Dienstprüfung_1Jahr,Gehaltstabelle_alt!$A$14:$A$24,1,FALSE)),MIN(D162+1+2*Dienstprüfung_1Jahr,MAX(Gehaltstabelle_alt!$H$5:$H$34)),IF(ISNA(VLOOKUP(D162+2+2*Dienstprüfung_1Jahr,Gehaltstabelle_alt!$A$14:$A$24,1,FALSE)),MIN(D162+2+2*Dienstprüfung_1Jahr,MAX(Gehaltstabelle_alt!$H$5:$H$34)),IF(ISNA(VLOOKUP(D162+3+2*Dienstprüfung_1Jahr,Gehaltstabelle_alt!$A$14:$A$24,1,FALSE)),MIN(D162+3+2*Dienstprüfung_1Jahr,MAX(Gehaltstabelle_alt!$H$5:$H$34)),D162))),IF(Dienstprüfung_1Jahr,IF(ISNA(VLOOKUP(D162+2,Gehaltstabelle_alt!$A$14:$A$24,1,FALSE)),MIN(D162+2,MAX(Gehaltstabelle_alt!$H$5:$H$34)),IF(ISNA(VLOOKUP(D162+3,Gehaltstabelle_alt!$A$14:$A$24,1,FALSE)),MIN(D162+3,MAX(Gehaltstabelle_alt!$H$5:$H$34)),IF(ISNA(VLOOKUP(D162+4,Gehaltstabelle_alt!$A$14:$A$24,1,FALSE)),MIN(D162+4,MAX(Gehaltstabelle_alt!$H$5:$H$34)),MAX(Gehaltstabelle_alt!$H$5:$H$34)))),D162)))),D163))</f>
        <v/>
      </c>
      <c r="F162" t="str">
        <f>IF(D162="","",HLOOKUP(C162,Gehaltstabelle_alt!$I$3:$R$34,Alt_Gehalt!D162+2,FALSE))</f>
        <v/>
      </c>
      <c r="G162" t="str">
        <f>IF(E162="","",HLOOKUP(C162,Gehaltstabelle_alt!$I$3:$R$34,Alt_Gehalt!E162+2,FALSE))</f>
        <v/>
      </c>
      <c r="H162">
        <f>IF(F162="",0,IF(F162&lt;=Gehaltstabelle_alt!$B$2,Gehaltstabelle_alt!$E$2,IF(F162&lt;=Gehaltstabelle_alt!$B$3,Gehaltstabelle_alt!$E$3,IF(F162&lt;=Gehaltstabelle_alt!$B$4,Gehaltstabelle_alt!$E$4,IF(F162&lt;=Gehaltstabelle_alt!$B$5,Gehaltstabelle_alt!$E$5,IF(F162&lt;=Gehaltstabelle_alt!$B$6,Gehaltstabelle_alt!$E$6,Gehaltstabelle_alt!$E$7)))))+IF(F162="","",IF(AND(D162&gt;Gehaltstabelle_alt!$C$10,C162="a"),Gehaltstabelle_alt!$E$11,Gehaltstabelle_alt!$E$10))+Gehaltsrechner!$G$10)+IF(Dienstprüfung_akt,(HLOOKUP(C162,Gehaltstabelle_alt!$I$3:$R$34,Dienstprüfer_akt_Stufe+2,FALSE)-HLOOKUP(C162,Gehaltstabelle_alt!$I$3:$R$34,D162+2,FALSE))*Anteil_Dienstprüfung,0)</f>
        <v>0</v>
      </c>
      <c r="I162">
        <f>IF(G162="",0,IF(G162&lt;=Gehaltstabelle_alt!$B$2,Gehaltstabelle_alt!$E$2,IF(G162&lt;=Gehaltstabelle_alt!$B$3,Gehaltstabelle_alt!$E$3,IF(G162&lt;=Gehaltstabelle_alt!$B$4,Gehaltstabelle_alt!$E$4,IF(G162&lt;=Gehaltstabelle_alt!$B$5,Gehaltstabelle_alt!$E$5,IF(G162&lt;=Gehaltstabelle_alt!$B$6,Gehaltstabelle_alt!$E$6,Gehaltstabelle_alt!$E$7)))))+IF(G162="","",IF(AND(D162&gt;Gehaltstabelle_alt!$C$10,C162="a"),Gehaltstabelle_alt!$E$11,Gehaltstabelle_alt!$E$10))+Gehaltsrechner!$G$10)+IF(Dienstprüfung_akt,(HLOOKUP(C162,Gehaltstabelle_alt!$I$3:$R$34,Dienstprüfer_akt_Stufe+2,FALSE)-HLOOKUP(C162,Gehaltstabelle_alt!$I$3:$R$34,D162+2,FALSE))*Anteil_Dienstprüfung,0)</f>
        <v>0</v>
      </c>
      <c r="J162">
        <f>IF(H162="","",Gehaltsrechner!$G$9)</f>
        <v>137.29</v>
      </c>
      <c r="K162" s="19" t="str">
        <f t="shared" ref="K162:K225" si="12">IF(A162&lt;Pensionsjahr,(F162+H162)*(14)+12*J162,IF(A162=Pensionsjahr,(F162+H162)*(MONTH($E$1)-1+2*(MONTH($E$1)-1)/12)+(MONTH($E$1)-1)*J162,""))</f>
        <v/>
      </c>
      <c r="M162" s="19"/>
    </row>
    <row r="163" spans="1:13" x14ac:dyDescent="0.25">
      <c r="A163" t="str">
        <f t="shared" si="10"/>
        <v/>
      </c>
      <c r="B163" t="str">
        <f t="shared" si="9"/>
        <v/>
      </c>
      <c r="C163" t="str">
        <f t="shared" si="11"/>
        <v/>
      </c>
      <c r="D163" t="str">
        <f>IF(A163="","",IF(D162=MAX(Gehaltstabelle_alt!$H$5:$H$34),Alt_Gehalt!D162,IF(MOD(B163,2)=0,IF(ISNA(VLOOKUP(D162+1+2*Dienstprüfung_1Jahr,Gehaltstabelle_alt!$A$14:$A$24,1,FALSE)),MIN(D162+1+2*Dienstprüfung_1Jahr,MAX(Gehaltstabelle_alt!$H$5:$H$34)),IF(ISNA(VLOOKUP(D162+2+2*Dienstprüfung_1Jahr,Gehaltstabelle_alt!$A$14:$A$24,1,FALSE)),MIN(D162+2+2*Dienstprüfung_1Jahr,MAX(Gehaltstabelle_alt!$H$5:$H$34)),IF(ISNA(VLOOKUP(D162+3+2*Dienstprüfung_1Jahr,Gehaltstabelle_alt!$A$14:$A$24,1,FALSE)),MIN(D162+3+2*Dienstprüfung_1Jahr,MAX(Gehaltstabelle_alt!$H$5:$H$34)),D162))),IF(Dienstprüfung_1Jahr,IF(ISNA(VLOOKUP(D162+2,Gehaltstabelle_alt!$A$14:$A$24,1,FALSE)),MIN(D162+2,MAX(Gehaltstabelle_alt!$H$5:$H$34)),IF(ISNA(VLOOKUP(D162+3,Gehaltstabelle_alt!$A$14:$A$24,1,FALSE)),MIN(D162+3,MAX(Gehaltstabelle_alt!$H$5:$H$34)),IF(ISNA(VLOOKUP(D162+4,Gehaltstabelle_alt!$A$14:$A$24,1,FALSE)),MIN(D162+4,MAX(Gehaltstabelle_alt!$H$5:$H$34)),MAX(Gehaltstabelle_alt!$H$5:$H$34)))),D162))))</f>
        <v/>
      </c>
      <c r="E163" t="str">
        <f>IF(MONTH($E$6)=1,D163,IF(D164="",IF(A163="","",IF(D163=MAX(Gehaltstabelle_alt!$H$5:$H$34),Alt_Gehalt!D163,IF(MOD(B163+1,2)=0,IF(ISNA(VLOOKUP(D163+1+2*Dienstprüfung_1Jahr,Gehaltstabelle_alt!$A$14:$A$24,1,FALSE)),MIN(D163+1+2*Dienstprüfung_1Jahr,MAX(Gehaltstabelle_alt!$H$5:$H$34)),IF(ISNA(VLOOKUP(D163+2+2*Dienstprüfung_1Jahr,Gehaltstabelle_alt!$A$14:$A$24,1,FALSE)),MIN(D163+2+2*Dienstprüfung_1Jahr,MAX(Gehaltstabelle_alt!$H$5:$H$34)),IF(ISNA(VLOOKUP(D163+3+2*Dienstprüfung_1Jahr,Gehaltstabelle_alt!$A$14:$A$24,1,FALSE)),MIN(D163+3+2*Dienstprüfung_1Jahr,MAX(Gehaltstabelle_alt!$H$5:$H$34)),D163))),IF(Dienstprüfung_1Jahr,IF(ISNA(VLOOKUP(D163+2,Gehaltstabelle_alt!$A$14:$A$24,1,FALSE)),MIN(D163+2,MAX(Gehaltstabelle_alt!$H$5:$H$34)),IF(ISNA(VLOOKUP(D163+3,Gehaltstabelle_alt!$A$14:$A$24,1,FALSE)),MIN(D163+3,MAX(Gehaltstabelle_alt!$H$5:$H$34)),IF(ISNA(VLOOKUP(D163+4,Gehaltstabelle_alt!$A$14:$A$24,1,FALSE)),MIN(D163+4,MAX(Gehaltstabelle_alt!$H$5:$H$34)),MAX(Gehaltstabelle_alt!$H$5:$H$34)))),D163)))),D164))</f>
        <v/>
      </c>
      <c r="F163" t="str">
        <f>IF(D163="","",HLOOKUP(C163,Gehaltstabelle_alt!$I$3:$R$34,Alt_Gehalt!D163+2,FALSE))</f>
        <v/>
      </c>
      <c r="G163" t="str">
        <f>IF(E163="","",HLOOKUP(C163,Gehaltstabelle_alt!$I$3:$R$34,Alt_Gehalt!E163+2,FALSE))</f>
        <v/>
      </c>
      <c r="H163">
        <f>IF(F163="",0,IF(F163&lt;=Gehaltstabelle_alt!$B$2,Gehaltstabelle_alt!$E$2,IF(F163&lt;=Gehaltstabelle_alt!$B$3,Gehaltstabelle_alt!$E$3,IF(F163&lt;=Gehaltstabelle_alt!$B$4,Gehaltstabelle_alt!$E$4,IF(F163&lt;=Gehaltstabelle_alt!$B$5,Gehaltstabelle_alt!$E$5,IF(F163&lt;=Gehaltstabelle_alt!$B$6,Gehaltstabelle_alt!$E$6,Gehaltstabelle_alt!$E$7)))))+IF(F163="","",IF(AND(D163&gt;Gehaltstabelle_alt!$C$10,C163="a"),Gehaltstabelle_alt!$E$11,Gehaltstabelle_alt!$E$10))+Gehaltsrechner!$G$10)+IF(Dienstprüfung_akt,(HLOOKUP(C163,Gehaltstabelle_alt!$I$3:$R$34,Dienstprüfer_akt_Stufe+2,FALSE)-HLOOKUP(C163,Gehaltstabelle_alt!$I$3:$R$34,D163+2,FALSE))*Anteil_Dienstprüfung,0)</f>
        <v>0</v>
      </c>
      <c r="I163">
        <f>IF(G163="",0,IF(G163&lt;=Gehaltstabelle_alt!$B$2,Gehaltstabelle_alt!$E$2,IF(G163&lt;=Gehaltstabelle_alt!$B$3,Gehaltstabelle_alt!$E$3,IF(G163&lt;=Gehaltstabelle_alt!$B$4,Gehaltstabelle_alt!$E$4,IF(G163&lt;=Gehaltstabelle_alt!$B$5,Gehaltstabelle_alt!$E$5,IF(G163&lt;=Gehaltstabelle_alt!$B$6,Gehaltstabelle_alt!$E$6,Gehaltstabelle_alt!$E$7)))))+IF(G163="","",IF(AND(D163&gt;Gehaltstabelle_alt!$C$10,C163="a"),Gehaltstabelle_alt!$E$11,Gehaltstabelle_alt!$E$10))+Gehaltsrechner!$G$10)+IF(Dienstprüfung_akt,(HLOOKUP(C163,Gehaltstabelle_alt!$I$3:$R$34,Dienstprüfer_akt_Stufe+2,FALSE)-HLOOKUP(C163,Gehaltstabelle_alt!$I$3:$R$34,D163+2,FALSE))*Anteil_Dienstprüfung,0)</f>
        <v>0</v>
      </c>
      <c r="J163">
        <f>IF(H163="","",Gehaltsrechner!$G$9)</f>
        <v>137.29</v>
      </c>
      <c r="K163" s="19" t="str">
        <f t="shared" si="12"/>
        <v/>
      </c>
      <c r="M163" s="19"/>
    </row>
    <row r="164" spans="1:13" x14ac:dyDescent="0.25">
      <c r="A164" t="str">
        <f t="shared" si="10"/>
        <v/>
      </c>
      <c r="B164" t="str">
        <f t="shared" si="9"/>
        <v/>
      </c>
      <c r="C164" t="str">
        <f t="shared" si="11"/>
        <v/>
      </c>
      <c r="D164" t="str">
        <f>IF(A164="","",IF(D163=MAX(Gehaltstabelle_alt!$H$5:$H$34),Alt_Gehalt!D163,IF(MOD(B164,2)=0,IF(ISNA(VLOOKUP(D163+1+2*Dienstprüfung_1Jahr,Gehaltstabelle_alt!$A$14:$A$24,1,FALSE)),MIN(D163+1+2*Dienstprüfung_1Jahr,MAX(Gehaltstabelle_alt!$H$5:$H$34)),IF(ISNA(VLOOKUP(D163+2+2*Dienstprüfung_1Jahr,Gehaltstabelle_alt!$A$14:$A$24,1,FALSE)),MIN(D163+2+2*Dienstprüfung_1Jahr,MAX(Gehaltstabelle_alt!$H$5:$H$34)),IF(ISNA(VLOOKUP(D163+3+2*Dienstprüfung_1Jahr,Gehaltstabelle_alt!$A$14:$A$24,1,FALSE)),MIN(D163+3+2*Dienstprüfung_1Jahr,MAX(Gehaltstabelle_alt!$H$5:$H$34)),D163))),IF(Dienstprüfung_1Jahr,IF(ISNA(VLOOKUP(D163+2,Gehaltstabelle_alt!$A$14:$A$24,1,FALSE)),MIN(D163+2,MAX(Gehaltstabelle_alt!$H$5:$H$34)),IF(ISNA(VLOOKUP(D163+3,Gehaltstabelle_alt!$A$14:$A$24,1,FALSE)),MIN(D163+3,MAX(Gehaltstabelle_alt!$H$5:$H$34)),IF(ISNA(VLOOKUP(D163+4,Gehaltstabelle_alt!$A$14:$A$24,1,FALSE)),MIN(D163+4,MAX(Gehaltstabelle_alt!$H$5:$H$34)),MAX(Gehaltstabelle_alt!$H$5:$H$34)))),D163))))</f>
        <v/>
      </c>
      <c r="E164" t="str">
        <f>IF(MONTH($E$6)=1,D164,IF(D165="",IF(A164="","",IF(D164=MAX(Gehaltstabelle_alt!$H$5:$H$34),Alt_Gehalt!D164,IF(MOD(B164+1,2)=0,IF(ISNA(VLOOKUP(D164+1+2*Dienstprüfung_1Jahr,Gehaltstabelle_alt!$A$14:$A$24,1,FALSE)),MIN(D164+1+2*Dienstprüfung_1Jahr,MAX(Gehaltstabelle_alt!$H$5:$H$34)),IF(ISNA(VLOOKUP(D164+2+2*Dienstprüfung_1Jahr,Gehaltstabelle_alt!$A$14:$A$24,1,FALSE)),MIN(D164+2+2*Dienstprüfung_1Jahr,MAX(Gehaltstabelle_alt!$H$5:$H$34)),IF(ISNA(VLOOKUP(D164+3+2*Dienstprüfung_1Jahr,Gehaltstabelle_alt!$A$14:$A$24,1,FALSE)),MIN(D164+3+2*Dienstprüfung_1Jahr,MAX(Gehaltstabelle_alt!$H$5:$H$34)),D164))),IF(Dienstprüfung_1Jahr,IF(ISNA(VLOOKUP(D164+2,Gehaltstabelle_alt!$A$14:$A$24,1,FALSE)),MIN(D164+2,MAX(Gehaltstabelle_alt!$H$5:$H$34)),IF(ISNA(VLOOKUP(D164+3,Gehaltstabelle_alt!$A$14:$A$24,1,FALSE)),MIN(D164+3,MAX(Gehaltstabelle_alt!$H$5:$H$34)),IF(ISNA(VLOOKUP(D164+4,Gehaltstabelle_alt!$A$14:$A$24,1,FALSE)),MIN(D164+4,MAX(Gehaltstabelle_alt!$H$5:$H$34)),MAX(Gehaltstabelle_alt!$H$5:$H$34)))),D164)))),D165))</f>
        <v/>
      </c>
      <c r="F164" t="str">
        <f>IF(D164="","",HLOOKUP(C164,Gehaltstabelle_alt!$I$3:$R$34,Alt_Gehalt!D164+2,FALSE))</f>
        <v/>
      </c>
      <c r="G164" t="str">
        <f>IF(E164="","",HLOOKUP(C164,Gehaltstabelle_alt!$I$3:$R$34,Alt_Gehalt!E164+2,FALSE))</f>
        <v/>
      </c>
      <c r="H164">
        <f>IF(F164="",0,IF(F164&lt;=Gehaltstabelle_alt!$B$2,Gehaltstabelle_alt!$E$2,IF(F164&lt;=Gehaltstabelle_alt!$B$3,Gehaltstabelle_alt!$E$3,IF(F164&lt;=Gehaltstabelle_alt!$B$4,Gehaltstabelle_alt!$E$4,IF(F164&lt;=Gehaltstabelle_alt!$B$5,Gehaltstabelle_alt!$E$5,IF(F164&lt;=Gehaltstabelle_alt!$B$6,Gehaltstabelle_alt!$E$6,Gehaltstabelle_alt!$E$7)))))+IF(F164="","",IF(AND(D164&gt;Gehaltstabelle_alt!$C$10,C164="a"),Gehaltstabelle_alt!$E$11,Gehaltstabelle_alt!$E$10))+Gehaltsrechner!$G$10)+IF(Dienstprüfung_akt,(HLOOKUP(C164,Gehaltstabelle_alt!$I$3:$R$34,Dienstprüfer_akt_Stufe+2,FALSE)-HLOOKUP(C164,Gehaltstabelle_alt!$I$3:$R$34,D164+2,FALSE))*Anteil_Dienstprüfung,0)</f>
        <v>0</v>
      </c>
      <c r="I164">
        <f>IF(G164="",0,IF(G164&lt;=Gehaltstabelle_alt!$B$2,Gehaltstabelle_alt!$E$2,IF(G164&lt;=Gehaltstabelle_alt!$B$3,Gehaltstabelle_alt!$E$3,IF(G164&lt;=Gehaltstabelle_alt!$B$4,Gehaltstabelle_alt!$E$4,IF(G164&lt;=Gehaltstabelle_alt!$B$5,Gehaltstabelle_alt!$E$5,IF(G164&lt;=Gehaltstabelle_alt!$B$6,Gehaltstabelle_alt!$E$6,Gehaltstabelle_alt!$E$7)))))+IF(G164="","",IF(AND(D164&gt;Gehaltstabelle_alt!$C$10,C164="a"),Gehaltstabelle_alt!$E$11,Gehaltstabelle_alt!$E$10))+Gehaltsrechner!$G$10)+IF(Dienstprüfung_akt,(HLOOKUP(C164,Gehaltstabelle_alt!$I$3:$R$34,Dienstprüfer_akt_Stufe+2,FALSE)-HLOOKUP(C164,Gehaltstabelle_alt!$I$3:$R$34,D164+2,FALSE))*Anteil_Dienstprüfung,0)</f>
        <v>0</v>
      </c>
      <c r="J164">
        <f>IF(H164="","",Gehaltsrechner!$G$9)</f>
        <v>137.29</v>
      </c>
      <c r="K164" s="19" t="str">
        <f t="shared" si="12"/>
        <v/>
      </c>
      <c r="M164" s="19"/>
    </row>
    <row r="165" spans="1:13" x14ac:dyDescent="0.25">
      <c r="A165" t="str">
        <f t="shared" si="10"/>
        <v/>
      </c>
      <c r="B165" t="str">
        <f t="shared" si="9"/>
        <v/>
      </c>
      <c r="C165" t="str">
        <f t="shared" si="11"/>
        <v/>
      </c>
      <c r="D165" t="str">
        <f>IF(A165="","",IF(D164=MAX(Gehaltstabelle_alt!$H$5:$H$34),Alt_Gehalt!D164,IF(MOD(B165,2)=0,IF(ISNA(VLOOKUP(D164+1+2*Dienstprüfung_1Jahr,Gehaltstabelle_alt!$A$14:$A$24,1,FALSE)),MIN(D164+1+2*Dienstprüfung_1Jahr,MAX(Gehaltstabelle_alt!$H$5:$H$34)),IF(ISNA(VLOOKUP(D164+2+2*Dienstprüfung_1Jahr,Gehaltstabelle_alt!$A$14:$A$24,1,FALSE)),MIN(D164+2+2*Dienstprüfung_1Jahr,MAX(Gehaltstabelle_alt!$H$5:$H$34)),IF(ISNA(VLOOKUP(D164+3+2*Dienstprüfung_1Jahr,Gehaltstabelle_alt!$A$14:$A$24,1,FALSE)),MIN(D164+3+2*Dienstprüfung_1Jahr,MAX(Gehaltstabelle_alt!$H$5:$H$34)),D164))),IF(Dienstprüfung_1Jahr,IF(ISNA(VLOOKUP(D164+2,Gehaltstabelle_alt!$A$14:$A$24,1,FALSE)),MIN(D164+2,MAX(Gehaltstabelle_alt!$H$5:$H$34)),IF(ISNA(VLOOKUP(D164+3,Gehaltstabelle_alt!$A$14:$A$24,1,FALSE)),MIN(D164+3,MAX(Gehaltstabelle_alt!$H$5:$H$34)),IF(ISNA(VLOOKUP(D164+4,Gehaltstabelle_alt!$A$14:$A$24,1,FALSE)),MIN(D164+4,MAX(Gehaltstabelle_alt!$H$5:$H$34)),MAX(Gehaltstabelle_alt!$H$5:$H$34)))),D164))))</f>
        <v/>
      </c>
      <c r="E165" t="str">
        <f>IF(MONTH($E$6)=1,D165,IF(D166="",IF(A165="","",IF(D165=MAX(Gehaltstabelle_alt!$H$5:$H$34),Alt_Gehalt!D165,IF(MOD(B165+1,2)=0,IF(ISNA(VLOOKUP(D165+1+2*Dienstprüfung_1Jahr,Gehaltstabelle_alt!$A$14:$A$24,1,FALSE)),MIN(D165+1+2*Dienstprüfung_1Jahr,MAX(Gehaltstabelle_alt!$H$5:$H$34)),IF(ISNA(VLOOKUP(D165+2+2*Dienstprüfung_1Jahr,Gehaltstabelle_alt!$A$14:$A$24,1,FALSE)),MIN(D165+2+2*Dienstprüfung_1Jahr,MAX(Gehaltstabelle_alt!$H$5:$H$34)),IF(ISNA(VLOOKUP(D165+3+2*Dienstprüfung_1Jahr,Gehaltstabelle_alt!$A$14:$A$24,1,FALSE)),MIN(D165+3+2*Dienstprüfung_1Jahr,MAX(Gehaltstabelle_alt!$H$5:$H$34)),D165))),IF(Dienstprüfung_1Jahr,IF(ISNA(VLOOKUP(D165+2,Gehaltstabelle_alt!$A$14:$A$24,1,FALSE)),MIN(D165+2,MAX(Gehaltstabelle_alt!$H$5:$H$34)),IF(ISNA(VLOOKUP(D165+3,Gehaltstabelle_alt!$A$14:$A$24,1,FALSE)),MIN(D165+3,MAX(Gehaltstabelle_alt!$H$5:$H$34)),IF(ISNA(VLOOKUP(D165+4,Gehaltstabelle_alt!$A$14:$A$24,1,FALSE)),MIN(D165+4,MAX(Gehaltstabelle_alt!$H$5:$H$34)),MAX(Gehaltstabelle_alt!$H$5:$H$34)))),D165)))),D166))</f>
        <v/>
      </c>
      <c r="F165" t="str">
        <f>IF(D165="","",HLOOKUP(C165,Gehaltstabelle_alt!$I$3:$R$34,Alt_Gehalt!D165+2,FALSE))</f>
        <v/>
      </c>
      <c r="G165" t="str">
        <f>IF(E165="","",HLOOKUP(C165,Gehaltstabelle_alt!$I$3:$R$34,Alt_Gehalt!E165+2,FALSE))</f>
        <v/>
      </c>
      <c r="H165">
        <f>IF(F165="",0,IF(F165&lt;=Gehaltstabelle_alt!$B$2,Gehaltstabelle_alt!$E$2,IF(F165&lt;=Gehaltstabelle_alt!$B$3,Gehaltstabelle_alt!$E$3,IF(F165&lt;=Gehaltstabelle_alt!$B$4,Gehaltstabelle_alt!$E$4,IF(F165&lt;=Gehaltstabelle_alt!$B$5,Gehaltstabelle_alt!$E$5,IF(F165&lt;=Gehaltstabelle_alt!$B$6,Gehaltstabelle_alt!$E$6,Gehaltstabelle_alt!$E$7)))))+IF(F165="","",IF(AND(D165&gt;Gehaltstabelle_alt!$C$10,C165="a"),Gehaltstabelle_alt!$E$11,Gehaltstabelle_alt!$E$10))+Gehaltsrechner!$G$10)+IF(Dienstprüfung_akt,(HLOOKUP(C165,Gehaltstabelle_alt!$I$3:$R$34,Dienstprüfer_akt_Stufe+2,FALSE)-HLOOKUP(C165,Gehaltstabelle_alt!$I$3:$R$34,D165+2,FALSE))*Anteil_Dienstprüfung,0)</f>
        <v>0</v>
      </c>
      <c r="I165">
        <f>IF(G165="",0,IF(G165&lt;=Gehaltstabelle_alt!$B$2,Gehaltstabelle_alt!$E$2,IF(G165&lt;=Gehaltstabelle_alt!$B$3,Gehaltstabelle_alt!$E$3,IF(G165&lt;=Gehaltstabelle_alt!$B$4,Gehaltstabelle_alt!$E$4,IF(G165&lt;=Gehaltstabelle_alt!$B$5,Gehaltstabelle_alt!$E$5,IF(G165&lt;=Gehaltstabelle_alt!$B$6,Gehaltstabelle_alt!$E$6,Gehaltstabelle_alt!$E$7)))))+IF(G165="","",IF(AND(D165&gt;Gehaltstabelle_alt!$C$10,C165="a"),Gehaltstabelle_alt!$E$11,Gehaltstabelle_alt!$E$10))+Gehaltsrechner!$G$10)+IF(Dienstprüfung_akt,(HLOOKUP(C165,Gehaltstabelle_alt!$I$3:$R$34,Dienstprüfer_akt_Stufe+2,FALSE)-HLOOKUP(C165,Gehaltstabelle_alt!$I$3:$R$34,D165+2,FALSE))*Anteil_Dienstprüfung,0)</f>
        <v>0</v>
      </c>
      <c r="J165">
        <f>IF(H165="","",Gehaltsrechner!$G$9)</f>
        <v>137.29</v>
      </c>
      <c r="K165" s="19" t="str">
        <f t="shared" si="12"/>
        <v/>
      </c>
      <c r="M165" s="19"/>
    </row>
    <row r="166" spans="1:13" x14ac:dyDescent="0.25">
      <c r="A166" t="str">
        <f t="shared" si="10"/>
        <v/>
      </c>
      <c r="B166" t="str">
        <f t="shared" si="9"/>
        <v/>
      </c>
      <c r="C166" t="str">
        <f t="shared" si="11"/>
        <v/>
      </c>
      <c r="D166" t="str">
        <f>IF(A166="","",IF(D165=MAX(Gehaltstabelle_alt!$H$5:$H$34),Alt_Gehalt!D165,IF(MOD(B166,2)=0,IF(ISNA(VLOOKUP(D165+1+2*Dienstprüfung_1Jahr,Gehaltstabelle_alt!$A$14:$A$24,1,FALSE)),MIN(D165+1+2*Dienstprüfung_1Jahr,MAX(Gehaltstabelle_alt!$H$5:$H$34)),IF(ISNA(VLOOKUP(D165+2+2*Dienstprüfung_1Jahr,Gehaltstabelle_alt!$A$14:$A$24,1,FALSE)),MIN(D165+2+2*Dienstprüfung_1Jahr,MAX(Gehaltstabelle_alt!$H$5:$H$34)),IF(ISNA(VLOOKUP(D165+3+2*Dienstprüfung_1Jahr,Gehaltstabelle_alt!$A$14:$A$24,1,FALSE)),MIN(D165+3+2*Dienstprüfung_1Jahr,MAX(Gehaltstabelle_alt!$H$5:$H$34)),D165))),IF(Dienstprüfung_1Jahr,IF(ISNA(VLOOKUP(D165+2,Gehaltstabelle_alt!$A$14:$A$24,1,FALSE)),MIN(D165+2,MAX(Gehaltstabelle_alt!$H$5:$H$34)),IF(ISNA(VLOOKUP(D165+3,Gehaltstabelle_alt!$A$14:$A$24,1,FALSE)),MIN(D165+3,MAX(Gehaltstabelle_alt!$H$5:$H$34)),IF(ISNA(VLOOKUP(D165+4,Gehaltstabelle_alt!$A$14:$A$24,1,FALSE)),MIN(D165+4,MAX(Gehaltstabelle_alt!$H$5:$H$34)),MAX(Gehaltstabelle_alt!$H$5:$H$34)))),D165))))</f>
        <v/>
      </c>
      <c r="E166" t="str">
        <f>IF(MONTH($E$6)=1,D166,IF(D167="",IF(A166="","",IF(D166=MAX(Gehaltstabelle_alt!$H$5:$H$34),Alt_Gehalt!D166,IF(MOD(B166+1,2)=0,IF(ISNA(VLOOKUP(D166+1+2*Dienstprüfung_1Jahr,Gehaltstabelle_alt!$A$14:$A$24,1,FALSE)),MIN(D166+1+2*Dienstprüfung_1Jahr,MAX(Gehaltstabelle_alt!$H$5:$H$34)),IF(ISNA(VLOOKUP(D166+2+2*Dienstprüfung_1Jahr,Gehaltstabelle_alt!$A$14:$A$24,1,FALSE)),MIN(D166+2+2*Dienstprüfung_1Jahr,MAX(Gehaltstabelle_alt!$H$5:$H$34)),IF(ISNA(VLOOKUP(D166+3+2*Dienstprüfung_1Jahr,Gehaltstabelle_alt!$A$14:$A$24,1,FALSE)),MIN(D166+3+2*Dienstprüfung_1Jahr,MAX(Gehaltstabelle_alt!$H$5:$H$34)),D166))),IF(Dienstprüfung_1Jahr,IF(ISNA(VLOOKUP(D166+2,Gehaltstabelle_alt!$A$14:$A$24,1,FALSE)),MIN(D166+2,MAX(Gehaltstabelle_alt!$H$5:$H$34)),IF(ISNA(VLOOKUP(D166+3,Gehaltstabelle_alt!$A$14:$A$24,1,FALSE)),MIN(D166+3,MAX(Gehaltstabelle_alt!$H$5:$H$34)),IF(ISNA(VLOOKUP(D166+4,Gehaltstabelle_alt!$A$14:$A$24,1,FALSE)),MIN(D166+4,MAX(Gehaltstabelle_alt!$H$5:$H$34)),MAX(Gehaltstabelle_alt!$H$5:$H$34)))),D166)))),D167))</f>
        <v/>
      </c>
      <c r="F166" t="str">
        <f>IF(D166="","",HLOOKUP(C166,Gehaltstabelle_alt!$I$3:$R$34,Alt_Gehalt!D166+2,FALSE))</f>
        <v/>
      </c>
      <c r="G166" t="str">
        <f>IF(E166="","",HLOOKUP(C166,Gehaltstabelle_alt!$I$3:$R$34,Alt_Gehalt!E166+2,FALSE))</f>
        <v/>
      </c>
      <c r="H166">
        <f>IF(F166="",0,IF(F166&lt;=Gehaltstabelle_alt!$B$2,Gehaltstabelle_alt!$E$2,IF(F166&lt;=Gehaltstabelle_alt!$B$3,Gehaltstabelle_alt!$E$3,IF(F166&lt;=Gehaltstabelle_alt!$B$4,Gehaltstabelle_alt!$E$4,IF(F166&lt;=Gehaltstabelle_alt!$B$5,Gehaltstabelle_alt!$E$5,IF(F166&lt;=Gehaltstabelle_alt!$B$6,Gehaltstabelle_alt!$E$6,Gehaltstabelle_alt!$E$7)))))+IF(F166="","",IF(AND(D166&gt;Gehaltstabelle_alt!$C$10,C166="a"),Gehaltstabelle_alt!$E$11,Gehaltstabelle_alt!$E$10))+Gehaltsrechner!$G$10)+IF(Dienstprüfung_akt,(HLOOKUP(C166,Gehaltstabelle_alt!$I$3:$R$34,Dienstprüfer_akt_Stufe+2,FALSE)-HLOOKUP(C166,Gehaltstabelle_alt!$I$3:$R$34,D166+2,FALSE))*Anteil_Dienstprüfung,0)</f>
        <v>0</v>
      </c>
      <c r="I166">
        <f>IF(G166="",0,IF(G166&lt;=Gehaltstabelle_alt!$B$2,Gehaltstabelle_alt!$E$2,IF(G166&lt;=Gehaltstabelle_alt!$B$3,Gehaltstabelle_alt!$E$3,IF(G166&lt;=Gehaltstabelle_alt!$B$4,Gehaltstabelle_alt!$E$4,IF(G166&lt;=Gehaltstabelle_alt!$B$5,Gehaltstabelle_alt!$E$5,IF(G166&lt;=Gehaltstabelle_alt!$B$6,Gehaltstabelle_alt!$E$6,Gehaltstabelle_alt!$E$7)))))+IF(G166="","",IF(AND(D166&gt;Gehaltstabelle_alt!$C$10,C166="a"),Gehaltstabelle_alt!$E$11,Gehaltstabelle_alt!$E$10))+Gehaltsrechner!$G$10)+IF(Dienstprüfung_akt,(HLOOKUP(C166,Gehaltstabelle_alt!$I$3:$R$34,Dienstprüfer_akt_Stufe+2,FALSE)-HLOOKUP(C166,Gehaltstabelle_alt!$I$3:$R$34,D166+2,FALSE))*Anteil_Dienstprüfung,0)</f>
        <v>0</v>
      </c>
      <c r="J166">
        <f>IF(H166="","",Gehaltsrechner!$G$9)</f>
        <v>137.29</v>
      </c>
      <c r="K166" s="19" t="str">
        <f t="shared" si="12"/>
        <v/>
      </c>
      <c r="M166" s="19"/>
    </row>
    <row r="167" spans="1:13" x14ac:dyDescent="0.25">
      <c r="A167" t="str">
        <f t="shared" si="10"/>
        <v/>
      </c>
      <c r="B167" t="str">
        <f t="shared" si="9"/>
        <v/>
      </c>
      <c r="C167" t="str">
        <f t="shared" si="11"/>
        <v/>
      </c>
      <c r="D167" t="str">
        <f>IF(A167="","",IF(D166=MAX(Gehaltstabelle_alt!$H$5:$H$34),Alt_Gehalt!D166,IF(MOD(B167,2)=0,IF(ISNA(VLOOKUP(D166+1+2*Dienstprüfung_1Jahr,Gehaltstabelle_alt!$A$14:$A$24,1,FALSE)),MIN(D166+1+2*Dienstprüfung_1Jahr,MAX(Gehaltstabelle_alt!$H$5:$H$34)),IF(ISNA(VLOOKUP(D166+2+2*Dienstprüfung_1Jahr,Gehaltstabelle_alt!$A$14:$A$24,1,FALSE)),MIN(D166+2+2*Dienstprüfung_1Jahr,MAX(Gehaltstabelle_alt!$H$5:$H$34)),IF(ISNA(VLOOKUP(D166+3+2*Dienstprüfung_1Jahr,Gehaltstabelle_alt!$A$14:$A$24,1,FALSE)),MIN(D166+3+2*Dienstprüfung_1Jahr,MAX(Gehaltstabelle_alt!$H$5:$H$34)),D166))),IF(Dienstprüfung_1Jahr,IF(ISNA(VLOOKUP(D166+2,Gehaltstabelle_alt!$A$14:$A$24,1,FALSE)),MIN(D166+2,MAX(Gehaltstabelle_alt!$H$5:$H$34)),IF(ISNA(VLOOKUP(D166+3,Gehaltstabelle_alt!$A$14:$A$24,1,FALSE)),MIN(D166+3,MAX(Gehaltstabelle_alt!$H$5:$H$34)),IF(ISNA(VLOOKUP(D166+4,Gehaltstabelle_alt!$A$14:$A$24,1,FALSE)),MIN(D166+4,MAX(Gehaltstabelle_alt!$H$5:$H$34)),MAX(Gehaltstabelle_alt!$H$5:$H$34)))),D166))))</f>
        <v/>
      </c>
      <c r="E167" t="str">
        <f>IF(MONTH($E$6)=1,D167,IF(D168="",IF(A167="","",IF(D167=MAX(Gehaltstabelle_alt!$H$5:$H$34),Alt_Gehalt!D167,IF(MOD(B167+1,2)=0,IF(ISNA(VLOOKUP(D167+1+2*Dienstprüfung_1Jahr,Gehaltstabelle_alt!$A$14:$A$24,1,FALSE)),MIN(D167+1+2*Dienstprüfung_1Jahr,MAX(Gehaltstabelle_alt!$H$5:$H$34)),IF(ISNA(VLOOKUP(D167+2+2*Dienstprüfung_1Jahr,Gehaltstabelle_alt!$A$14:$A$24,1,FALSE)),MIN(D167+2+2*Dienstprüfung_1Jahr,MAX(Gehaltstabelle_alt!$H$5:$H$34)),IF(ISNA(VLOOKUP(D167+3+2*Dienstprüfung_1Jahr,Gehaltstabelle_alt!$A$14:$A$24,1,FALSE)),MIN(D167+3+2*Dienstprüfung_1Jahr,MAX(Gehaltstabelle_alt!$H$5:$H$34)),D167))),IF(Dienstprüfung_1Jahr,IF(ISNA(VLOOKUP(D167+2,Gehaltstabelle_alt!$A$14:$A$24,1,FALSE)),MIN(D167+2,MAX(Gehaltstabelle_alt!$H$5:$H$34)),IF(ISNA(VLOOKUP(D167+3,Gehaltstabelle_alt!$A$14:$A$24,1,FALSE)),MIN(D167+3,MAX(Gehaltstabelle_alt!$H$5:$H$34)),IF(ISNA(VLOOKUP(D167+4,Gehaltstabelle_alt!$A$14:$A$24,1,FALSE)),MIN(D167+4,MAX(Gehaltstabelle_alt!$H$5:$H$34)),MAX(Gehaltstabelle_alt!$H$5:$H$34)))),D167)))),D168))</f>
        <v/>
      </c>
      <c r="F167" t="str">
        <f>IF(D167="","",HLOOKUP(C167,Gehaltstabelle_alt!$I$3:$R$34,Alt_Gehalt!D167+2,FALSE))</f>
        <v/>
      </c>
      <c r="G167" t="str">
        <f>IF(E167="","",HLOOKUP(C167,Gehaltstabelle_alt!$I$3:$R$34,Alt_Gehalt!E167+2,FALSE))</f>
        <v/>
      </c>
      <c r="H167">
        <f>IF(F167="",0,IF(F167&lt;=Gehaltstabelle_alt!$B$2,Gehaltstabelle_alt!$E$2,IF(F167&lt;=Gehaltstabelle_alt!$B$3,Gehaltstabelle_alt!$E$3,IF(F167&lt;=Gehaltstabelle_alt!$B$4,Gehaltstabelle_alt!$E$4,IF(F167&lt;=Gehaltstabelle_alt!$B$5,Gehaltstabelle_alt!$E$5,IF(F167&lt;=Gehaltstabelle_alt!$B$6,Gehaltstabelle_alt!$E$6,Gehaltstabelle_alt!$E$7)))))+IF(F167="","",IF(AND(D167&gt;Gehaltstabelle_alt!$C$10,C167="a"),Gehaltstabelle_alt!$E$11,Gehaltstabelle_alt!$E$10))+Gehaltsrechner!$G$10)+IF(Dienstprüfung_akt,(HLOOKUP(C167,Gehaltstabelle_alt!$I$3:$R$34,Dienstprüfer_akt_Stufe+2,FALSE)-HLOOKUP(C167,Gehaltstabelle_alt!$I$3:$R$34,D167+2,FALSE))*Anteil_Dienstprüfung,0)</f>
        <v>0</v>
      </c>
      <c r="I167">
        <f>IF(G167="",0,IF(G167&lt;=Gehaltstabelle_alt!$B$2,Gehaltstabelle_alt!$E$2,IF(G167&lt;=Gehaltstabelle_alt!$B$3,Gehaltstabelle_alt!$E$3,IF(G167&lt;=Gehaltstabelle_alt!$B$4,Gehaltstabelle_alt!$E$4,IF(G167&lt;=Gehaltstabelle_alt!$B$5,Gehaltstabelle_alt!$E$5,IF(G167&lt;=Gehaltstabelle_alt!$B$6,Gehaltstabelle_alt!$E$6,Gehaltstabelle_alt!$E$7)))))+IF(G167="","",IF(AND(D167&gt;Gehaltstabelle_alt!$C$10,C167="a"),Gehaltstabelle_alt!$E$11,Gehaltstabelle_alt!$E$10))+Gehaltsrechner!$G$10)+IF(Dienstprüfung_akt,(HLOOKUP(C167,Gehaltstabelle_alt!$I$3:$R$34,Dienstprüfer_akt_Stufe+2,FALSE)-HLOOKUP(C167,Gehaltstabelle_alt!$I$3:$R$34,D167+2,FALSE))*Anteil_Dienstprüfung,0)</f>
        <v>0</v>
      </c>
      <c r="J167">
        <f>IF(H167="","",Gehaltsrechner!$G$9)</f>
        <v>137.29</v>
      </c>
      <c r="K167" s="19" t="str">
        <f t="shared" si="12"/>
        <v/>
      </c>
      <c r="M167" s="19"/>
    </row>
    <row r="168" spans="1:13" x14ac:dyDescent="0.25">
      <c r="A168" t="str">
        <f t="shared" si="10"/>
        <v/>
      </c>
      <c r="B168" t="str">
        <f t="shared" si="9"/>
        <v/>
      </c>
      <c r="C168" t="str">
        <f t="shared" si="11"/>
        <v/>
      </c>
      <c r="D168" t="str">
        <f>IF(A168="","",IF(D167=MAX(Gehaltstabelle_alt!$H$5:$H$34),Alt_Gehalt!D167,IF(MOD(B168,2)=0,IF(ISNA(VLOOKUP(D167+1+2*Dienstprüfung_1Jahr,Gehaltstabelle_alt!$A$14:$A$24,1,FALSE)),MIN(D167+1+2*Dienstprüfung_1Jahr,MAX(Gehaltstabelle_alt!$H$5:$H$34)),IF(ISNA(VLOOKUP(D167+2+2*Dienstprüfung_1Jahr,Gehaltstabelle_alt!$A$14:$A$24,1,FALSE)),MIN(D167+2+2*Dienstprüfung_1Jahr,MAX(Gehaltstabelle_alt!$H$5:$H$34)),IF(ISNA(VLOOKUP(D167+3+2*Dienstprüfung_1Jahr,Gehaltstabelle_alt!$A$14:$A$24,1,FALSE)),MIN(D167+3+2*Dienstprüfung_1Jahr,MAX(Gehaltstabelle_alt!$H$5:$H$34)),D167))),IF(Dienstprüfung_1Jahr,IF(ISNA(VLOOKUP(D167+2,Gehaltstabelle_alt!$A$14:$A$24,1,FALSE)),MIN(D167+2,MAX(Gehaltstabelle_alt!$H$5:$H$34)),IF(ISNA(VLOOKUP(D167+3,Gehaltstabelle_alt!$A$14:$A$24,1,FALSE)),MIN(D167+3,MAX(Gehaltstabelle_alt!$H$5:$H$34)),IF(ISNA(VLOOKUP(D167+4,Gehaltstabelle_alt!$A$14:$A$24,1,FALSE)),MIN(D167+4,MAX(Gehaltstabelle_alt!$H$5:$H$34)),MAX(Gehaltstabelle_alt!$H$5:$H$34)))),D167))))</f>
        <v/>
      </c>
      <c r="E168" t="str">
        <f>IF(MONTH($E$6)=1,D168,IF(D169="",IF(A168="","",IF(D168=MAX(Gehaltstabelle_alt!$H$5:$H$34),Alt_Gehalt!D168,IF(MOD(B168+1,2)=0,IF(ISNA(VLOOKUP(D168+1+2*Dienstprüfung_1Jahr,Gehaltstabelle_alt!$A$14:$A$24,1,FALSE)),MIN(D168+1+2*Dienstprüfung_1Jahr,MAX(Gehaltstabelle_alt!$H$5:$H$34)),IF(ISNA(VLOOKUP(D168+2+2*Dienstprüfung_1Jahr,Gehaltstabelle_alt!$A$14:$A$24,1,FALSE)),MIN(D168+2+2*Dienstprüfung_1Jahr,MAX(Gehaltstabelle_alt!$H$5:$H$34)),IF(ISNA(VLOOKUP(D168+3+2*Dienstprüfung_1Jahr,Gehaltstabelle_alt!$A$14:$A$24,1,FALSE)),MIN(D168+3+2*Dienstprüfung_1Jahr,MAX(Gehaltstabelle_alt!$H$5:$H$34)),D168))),IF(Dienstprüfung_1Jahr,IF(ISNA(VLOOKUP(D168+2,Gehaltstabelle_alt!$A$14:$A$24,1,FALSE)),MIN(D168+2,MAX(Gehaltstabelle_alt!$H$5:$H$34)),IF(ISNA(VLOOKUP(D168+3,Gehaltstabelle_alt!$A$14:$A$24,1,FALSE)),MIN(D168+3,MAX(Gehaltstabelle_alt!$H$5:$H$34)),IF(ISNA(VLOOKUP(D168+4,Gehaltstabelle_alt!$A$14:$A$24,1,FALSE)),MIN(D168+4,MAX(Gehaltstabelle_alt!$H$5:$H$34)),MAX(Gehaltstabelle_alt!$H$5:$H$34)))),D168)))),D169))</f>
        <v/>
      </c>
      <c r="F168" t="str">
        <f>IF(D168="","",HLOOKUP(C168,Gehaltstabelle_alt!$I$3:$R$34,Alt_Gehalt!D168+2,FALSE))</f>
        <v/>
      </c>
      <c r="G168" t="str">
        <f>IF(E168="","",HLOOKUP(C168,Gehaltstabelle_alt!$I$3:$R$34,Alt_Gehalt!E168+2,FALSE))</f>
        <v/>
      </c>
      <c r="H168">
        <f>IF(F168="",0,IF(F168&lt;=Gehaltstabelle_alt!$B$2,Gehaltstabelle_alt!$E$2,IF(F168&lt;=Gehaltstabelle_alt!$B$3,Gehaltstabelle_alt!$E$3,IF(F168&lt;=Gehaltstabelle_alt!$B$4,Gehaltstabelle_alt!$E$4,IF(F168&lt;=Gehaltstabelle_alt!$B$5,Gehaltstabelle_alt!$E$5,IF(F168&lt;=Gehaltstabelle_alt!$B$6,Gehaltstabelle_alt!$E$6,Gehaltstabelle_alt!$E$7)))))+IF(F168="","",IF(AND(D168&gt;Gehaltstabelle_alt!$C$10,C168="a"),Gehaltstabelle_alt!$E$11,Gehaltstabelle_alt!$E$10))+Gehaltsrechner!$G$10)+IF(Dienstprüfung_akt,(HLOOKUP(C168,Gehaltstabelle_alt!$I$3:$R$34,Dienstprüfer_akt_Stufe+2,FALSE)-HLOOKUP(C168,Gehaltstabelle_alt!$I$3:$R$34,D168+2,FALSE))*Anteil_Dienstprüfung,0)</f>
        <v>0</v>
      </c>
      <c r="I168">
        <f>IF(G168="",0,IF(G168&lt;=Gehaltstabelle_alt!$B$2,Gehaltstabelle_alt!$E$2,IF(G168&lt;=Gehaltstabelle_alt!$B$3,Gehaltstabelle_alt!$E$3,IF(G168&lt;=Gehaltstabelle_alt!$B$4,Gehaltstabelle_alt!$E$4,IF(G168&lt;=Gehaltstabelle_alt!$B$5,Gehaltstabelle_alt!$E$5,IF(G168&lt;=Gehaltstabelle_alt!$B$6,Gehaltstabelle_alt!$E$6,Gehaltstabelle_alt!$E$7)))))+IF(G168="","",IF(AND(D168&gt;Gehaltstabelle_alt!$C$10,C168="a"),Gehaltstabelle_alt!$E$11,Gehaltstabelle_alt!$E$10))+Gehaltsrechner!$G$10)+IF(Dienstprüfung_akt,(HLOOKUP(C168,Gehaltstabelle_alt!$I$3:$R$34,Dienstprüfer_akt_Stufe+2,FALSE)-HLOOKUP(C168,Gehaltstabelle_alt!$I$3:$R$34,D168+2,FALSE))*Anteil_Dienstprüfung,0)</f>
        <v>0</v>
      </c>
      <c r="J168">
        <f>IF(H168="","",Gehaltsrechner!$G$9)</f>
        <v>137.29</v>
      </c>
      <c r="K168" s="19" t="str">
        <f t="shared" si="12"/>
        <v/>
      </c>
      <c r="M168" s="19"/>
    </row>
    <row r="169" spans="1:13" x14ac:dyDescent="0.25">
      <c r="A169" t="str">
        <f t="shared" si="10"/>
        <v/>
      </c>
      <c r="B169" t="str">
        <f t="shared" si="9"/>
        <v/>
      </c>
      <c r="C169" t="str">
        <f t="shared" si="11"/>
        <v/>
      </c>
      <c r="D169" t="str">
        <f>IF(A169="","",IF(D168=MAX(Gehaltstabelle_alt!$H$5:$H$34),Alt_Gehalt!D168,IF(MOD(B169,2)=0,IF(ISNA(VLOOKUP(D168+1+2*Dienstprüfung_1Jahr,Gehaltstabelle_alt!$A$14:$A$24,1,FALSE)),MIN(D168+1+2*Dienstprüfung_1Jahr,MAX(Gehaltstabelle_alt!$H$5:$H$34)),IF(ISNA(VLOOKUP(D168+2+2*Dienstprüfung_1Jahr,Gehaltstabelle_alt!$A$14:$A$24,1,FALSE)),MIN(D168+2+2*Dienstprüfung_1Jahr,MAX(Gehaltstabelle_alt!$H$5:$H$34)),IF(ISNA(VLOOKUP(D168+3+2*Dienstprüfung_1Jahr,Gehaltstabelle_alt!$A$14:$A$24,1,FALSE)),MIN(D168+3+2*Dienstprüfung_1Jahr,MAX(Gehaltstabelle_alt!$H$5:$H$34)),D168))),IF(Dienstprüfung_1Jahr,IF(ISNA(VLOOKUP(D168+2,Gehaltstabelle_alt!$A$14:$A$24,1,FALSE)),MIN(D168+2,MAX(Gehaltstabelle_alt!$H$5:$H$34)),IF(ISNA(VLOOKUP(D168+3,Gehaltstabelle_alt!$A$14:$A$24,1,FALSE)),MIN(D168+3,MAX(Gehaltstabelle_alt!$H$5:$H$34)),IF(ISNA(VLOOKUP(D168+4,Gehaltstabelle_alt!$A$14:$A$24,1,FALSE)),MIN(D168+4,MAX(Gehaltstabelle_alt!$H$5:$H$34)),MAX(Gehaltstabelle_alt!$H$5:$H$34)))),D168))))</f>
        <v/>
      </c>
      <c r="E169" t="str">
        <f>IF(MONTH($E$6)=1,D169,IF(D170="",IF(A169="","",IF(D169=MAX(Gehaltstabelle_alt!$H$5:$H$34),Alt_Gehalt!D169,IF(MOD(B169+1,2)=0,IF(ISNA(VLOOKUP(D169+1+2*Dienstprüfung_1Jahr,Gehaltstabelle_alt!$A$14:$A$24,1,FALSE)),MIN(D169+1+2*Dienstprüfung_1Jahr,MAX(Gehaltstabelle_alt!$H$5:$H$34)),IF(ISNA(VLOOKUP(D169+2+2*Dienstprüfung_1Jahr,Gehaltstabelle_alt!$A$14:$A$24,1,FALSE)),MIN(D169+2+2*Dienstprüfung_1Jahr,MAX(Gehaltstabelle_alt!$H$5:$H$34)),IF(ISNA(VLOOKUP(D169+3+2*Dienstprüfung_1Jahr,Gehaltstabelle_alt!$A$14:$A$24,1,FALSE)),MIN(D169+3+2*Dienstprüfung_1Jahr,MAX(Gehaltstabelle_alt!$H$5:$H$34)),D169))),IF(Dienstprüfung_1Jahr,IF(ISNA(VLOOKUP(D169+2,Gehaltstabelle_alt!$A$14:$A$24,1,FALSE)),MIN(D169+2,MAX(Gehaltstabelle_alt!$H$5:$H$34)),IF(ISNA(VLOOKUP(D169+3,Gehaltstabelle_alt!$A$14:$A$24,1,FALSE)),MIN(D169+3,MAX(Gehaltstabelle_alt!$H$5:$H$34)),IF(ISNA(VLOOKUP(D169+4,Gehaltstabelle_alt!$A$14:$A$24,1,FALSE)),MIN(D169+4,MAX(Gehaltstabelle_alt!$H$5:$H$34)),MAX(Gehaltstabelle_alt!$H$5:$H$34)))),D169)))),D170))</f>
        <v/>
      </c>
      <c r="F169" t="str">
        <f>IF(D169="","",HLOOKUP(C169,Gehaltstabelle_alt!$I$3:$R$34,Alt_Gehalt!D169+2,FALSE))</f>
        <v/>
      </c>
      <c r="G169" t="str">
        <f>IF(E169="","",HLOOKUP(C169,Gehaltstabelle_alt!$I$3:$R$34,Alt_Gehalt!E169+2,FALSE))</f>
        <v/>
      </c>
      <c r="H169">
        <f>IF(F169="",0,IF(F169&lt;=Gehaltstabelle_alt!$B$2,Gehaltstabelle_alt!$E$2,IF(F169&lt;=Gehaltstabelle_alt!$B$3,Gehaltstabelle_alt!$E$3,IF(F169&lt;=Gehaltstabelle_alt!$B$4,Gehaltstabelle_alt!$E$4,IF(F169&lt;=Gehaltstabelle_alt!$B$5,Gehaltstabelle_alt!$E$5,IF(F169&lt;=Gehaltstabelle_alt!$B$6,Gehaltstabelle_alt!$E$6,Gehaltstabelle_alt!$E$7)))))+IF(F169="","",IF(AND(D169&gt;Gehaltstabelle_alt!$C$10,C169="a"),Gehaltstabelle_alt!$E$11,Gehaltstabelle_alt!$E$10))+Gehaltsrechner!$G$10)+IF(Dienstprüfung_akt,(HLOOKUP(C169,Gehaltstabelle_alt!$I$3:$R$34,Dienstprüfer_akt_Stufe+2,FALSE)-HLOOKUP(C169,Gehaltstabelle_alt!$I$3:$R$34,D169+2,FALSE))*Anteil_Dienstprüfung,0)</f>
        <v>0</v>
      </c>
      <c r="I169">
        <f>IF(G169="",0,IF(G169&lt;=Gehaltstabelle_alt!$B$2,Gehaltstabelle_alt!$E$2,IF(G169&lt;=Gehaltstabelle_alt!$B$3,Gehaltstabelle_alt!$E$3,IF(G169&lt;=Gehaltstabelle_alt!$B$4,Gehaltstabelle_alt!$E$4,IF(G169&lt;=Gehaltstabelle_alt!$B$5,Gehaltstabelle_alt!$E$5,IF(G169&lt;=Gehaltstabelle_alt!$B$6,Gehaltstabelle_alt!$E$6,Gehaltstabelle_alt!$E$7)))))+IF(G169="","",IF(AND(D169&gt;Gehaltstabelle_alt!$C$10,C169="a"),Gehaltstabelle_alt!$E$11,Gehaltstabelle_alt!$E$10))+Gehaltsrechner!$G$10)+IF(Dienstprüfung_akt,(HLOOKUP(C169,Gehaltstabelle_alt!$I$3:$R$34,Dienstprüfer_akt_Stufe+2,FALSE)-HLOOKUP(C169,Gehaltstabelle_alt!$I$3:$R$34,D169+2,FALSE))*Anteil_Dienstprüfung,0)</f>
        <v>0</v>
      </c>
      <c r="J169">
        <f>IF(H169="","",Gehaltsrechner!$G$9)</f>
        <v>137.29</v>
      </c>
      <c r="K169" s="19" t="str">
        <f t="shared" si="12"/>
        <v/>
      </c>
      <c r="M169" s="19"/>
    </row>
    <row r="170" spans="1:13" x14ac:dyDescent="0.25">
      <c r="A170" t="str">
        <f t="shared" si="10"/>
        <v/>
      </c>
      <c r="B170" t="str">
        <f t="shared" si="9"/>
        <v/>
      </c>
      <c r="C170" t="str">
        <f t="shared" si="11"/>
        <v/>
      </c>
      <c r="D170" t="str">
        <f>IF(A170="","",IF(D169=MAX(Gehaltstabelle_alt!$H$5:$H$34),Alt_Gehalt!D169,IF(MOD(B170,2)=0,IF(ISNA(VLOOKUP(D169+1+2*Dienstprüfung_1Jahr,Gehaltstabelle_alt!$A$14:$A$24,1,FALSE)),MIN(D169+1+2*Dienstprüfung_1Jahr,MAX(Gehaltstabelle_alt!$H$5:$H$34)),IF(ISNA(VLOOKUP(D169+2+2*Dienstprüfung_1Jahr,Gehaltstabelle_alt!$A$14:$A$24,1,FALSE)),MIN(D169+2+2*Dienstprüfung_1Jahr,MAX(Gehaltstabelle_alt!$H$5:$H$34)),IF(ISNA(VLOOKUP(D169+3+2*Dienstprüfung_1Jahr,Gehaltstabelle_alt!$A$14:$A$24,1,FALSE)),MIN(D169+3+2*Dienstprüfung_1Jahr,MAX(Gehaltstabelle_alt!$H$5:$H$34)),D169))),IF(Dienstprüfung_1Jahr,IF(ISNA(VLOOKUP(D169+2,Gehaltstabelle_alt!$A$14:$A$24,1,FALSE)),MIN(D169+2,MAX(Gehaltstabelle_alt!$H$5:$H$34)),IF(ISNA(VLOOKUP(D169+3,Gehaltstabelle_alt!$A$14:$A$24,1,FALSE)),MIN(D169+3,MAX(Gehaltstabelle_alt!$H$5:$H$34)),IF(ISNA(VLOOKUP(D169+4,Gehaltstabelle_alt!$A$14:$A$24,1,FALSE)),MIN(D169+4,MAX(Gehaltstabelle_alt!$H$5:$H$34)),MAX(Gehaltstabelle_alt!$H$5:$H$34)))),D169))))</f>
        <v/>
      </c>
      <c r="E170" t="str">
        <f>IF(MONTH($E$6)=1,D170,IF(D171="",IF(A170="","",IF(D170=MAX(Gehaltstabelle_alt!$H$5:$H$34),Alt_Gehalt!D170,IF(MOD(B170+1,2)=0,IF(ISNA(VLOOKUP(D170+1+2*Dienstprüfung_1Jahr,Gehaltstabelle_alt!$A$14:$A$24,1,FALSE)),MIN(D170+1+2*Dienstprüfung_1Jahr,MAX(Gehaltstabelle_alt!$H$5:$H$34)),IF(ISNA(VLOOKUP(D170+2+2*Dienstprüfung_1Jahr,Gehaltstabelle_alt!$A$14:$A$24,1,FALSE)),MIN(D170+2+2*Dienstprüfung_1Jahr,MAX(Gehaltstabelle_alt!$H$5:$H$34)),IF(ISNA(VLOOKUP(D170+3+2*Dienstprüfung_1Jahr,Gehaltstabelle_alt!$A$14:$A$24,1,FALSE)),MIN(D170+3+2*Dienstprüfung_1Jahr,MAX(Gehaltstabelle_alt!$H$5:$H$34)),D170))),IF(Dienstprüfung_1Jahr,IF(ISNA(VLOOKUP(D170+2,Gehaltstabelle_alt!$A$14:$A$24,1,FALSE)),MIN(D170+2,MAX(Gehaltstabelle_alt!$H$5:$H$34)),IF(ISNA(VLOOKUP(D170+3,Gehaltstabelle_alt!$A$14:$A$24,1,FALSE)),MIN(D170+3,MAX(Gehaltstabelle_alt!$H$5:$H$34)),IF(ISNA(VLOOKUP(D170+4,Gehaltstabelle_alt!$A$14:$A$24,1,FALSE)),MIN(D170+4,MAX(Gehaltstabelle_alt!$H$5:$H$34)),MAX(Gehaltstabelle_alt!$H$5:$H$34)))),D170)))),D171))</f>
        <v/>
      </c>
      <c r="F170" t="str">
        <f>IF(D170="","",HLOOKUP(C170,Gehaltstabelle_alt!$I$3:$R$34,Alt_Gehalt!D170+2,FALSE))</f>
        <v/>
      </c>
      <c r="G170" t="str">
        <f>IF(E170="","",HLOOKUP(C170,Gehaltstabelle_alt!$I$3:$R$34,Alt_Gehalt!E170+2,FALSE))</f>
        <v/>
      </c>
      <c r="H170">
        <f>IF(F170="",0,IF(F170&lt;=Gehaltstabelle_alt!$B$2,Gehaltstabelle_alt!$E$2,IF(F170&lt;=Gehaltstabelle_alt!$B$3,Gehaltstabelle_alt!$E$3,IF(F170&lt;=Gehaltstabelle_alt!$B$4,Gehaltstabelle_alt!$E$4,IF(F170&lt;=Gehaltstabelle_alt!$B$5,Gehaltstabelle_alt!$E$5,IF(F170&lt;=Gehaltstabelle_alt!$B$6,Gehaltstabelle_alt!$E$6,Gehaltstabelle_alt!$E$7)))))+IF(F170="","",IF(AND(D170&gt;Gehaltstabelle_alt!$C$10,C170="a"),Gehaltstabelle_alt!$E$11,Gehaltstabelle_alt!$E$10))+Gehaltsrechner!$G$10)+IF(Dienstprüfung_akt,(HLOOKUP(C170,Gehaltstabelle_alt!$I$3:$R$34,Dienstprüfer_akt_Stufe+2,FALSE)-HLOOKUP(C170,Gehaltstabelle_alt!$I$3:$R$34,D170+2,FALSE))*Anteil_Dienstprüfung,0)</f>
        <v>0</v>
      </c>
      <c r="I170">
        <f>IF(G170="",0,IF(G170&lt;=Gehaltstabelle_alt!$B$2,Gehaltstabelle_alt!$E$2,IF(G170&lt;=Gehaltstabelle_alt!$B$3,Gehaltstabelle_alt!$E$3,IF(G170&lt;=Gehaltstabelle_alt!$B$4,Gehaltstabelle_alt!$E$4,IF(G170&lt;=Gehaltstabelle_alt!$B$5,Gehaltstabelle_alt!$E$5,IF(G170&lt;=Gehaltstabelle_alt!$B$6,Gehaltstabelle_alt!$E$6,Gehaltstabelle_alt!$E$7)))))+IF(G170="","",IF(AND(D170&gt;Gehaltstabelle_alt!$C$10,C170="a"),Gehaltstabelle_alt!$E$11,Gehaltstabelle_alt!$E$10))+Gehaltsrechner!$G$10)+IF(Dienstprüfung_akt,(HLOOKUP(C170,Gehaltstabelle_alt!$I$3:$R$34,Dienstprüfer_akt_Stufe+2,FALSE)-HLOOKUP(C170,Gehaltstabelle_alt!$I$3:$R$34,D170+2,FALSE))*Anteil_Dienstprüfung,0)</f>
        <v>0</v>
      </c>
      <c r="J170">
        <f>IF(H170="","",Gehaltsrechner!$G$9)</f>
        <v>137.29</v>
      </c>
      <c r="K170" s="19" t="str">
        <f t="shared" si="12"/>
        <v/>
      </c>
      <c r="M170" s="19"/>
    </row>
    <row r="171" spans="1:13" x14ac:dyDescent="0.25">
      <c r="A171" t="str">
        <f t="shared" si="10"/>
        <v/>
      </c>
      <c r="B171" t="str">
        <f t="shared" si="9"/>
        <v/>
      </c>
      <c r="C171" t="str">
        <f t="shared" si="11"/>
        <v/>
      </c>
      <c r="D171" t="str">
        <f>IF(A171="","",IF(D170=MAX(Gehaltstabelle_alt!$H$5:$H$34),Alt_Gehalt!D170,IF(MOD(B171,2)=0,IF(ISNA(VLOOKUP(D170+1+2*Dienstprüfung_1Jahr,Gehaltstabelle_alt!$A$14:$A$24,1,FALSE)),MIN(D170+1+2*Dienstprüfung_1Jahr,MAX(Gehaltstabelle_alt!$H$5:$H$34)),IF(ISNA(VLOOKUP(D170+2+2*Dienstprüfung_1Jahr,Gehaltstabelle_alt!$A$14:$A$24,1,FALSE)),MIN(D170+2+2*Dienstprüfung_1Jahr,MAX(Gehaltstabelle_alt!$H$5:$H$34)),IF(ISNA(VLOOKUP(D170+3+2*Dienstprüfung_1Jahr,Gehaltstabelle_alt!$A$14:$A$24,1,FALSE)),MIN(D170+3+2*Dienstprüfung_1Jahr,MAX(Gehaltstabelle_alt!$H$5:$H$34)),D170))),IF(Dienstprüfung_1Jahr,IF(ISNA(VLOOKUP(D170+2,Gehaltstabelle_alt!$A$14:$A$24,1,FALSE)),MIN(D170+2,MAX(Gehaltstabelle_alt!$H$5:$H$34)),IF(ISNA(VLOOKUP(D170+3,Gehaltstabelle_alt!$A$14:$A$24,1,FALSE)),MIN(D170+3,MAX(Gehaltstabelle_alt!$H$5:$H$34)),IF(ISNA(VLOOKUP(D170+4,Gehaltstabelle_alt!$A$14:$A$24,1,FALSE)),MIN(D170+4,MAX(Gehaltstabelle_alt!$H$5:$H$34)),MAX(Gehaltstabelle_alt!$H$5:$H$34)))),D170))))</f>
        <v/>
      </c>
      <c r="E171" t="str">
        <f>IF(MONTH($E$6)=1,D171,IF(D172="",IF(A171="","",IF(D171=MAX(Gehaltstabelle_alt!$H$5:$H$34),Alt_Gehalt!D171,IF(MOD(B171+1,2)=0,IF(ISNA(VLOOKUP(D171+1+2*Dienstprüfung_1Jahr,Gehaltstabelle_alt!$A$14:$A$24,1,FALSE)),MIN(D171+1+2*Dienstprüfung_1Jahr,MAX(Gehaltstabelle_alt!$H$5:$H$34)),IF(ISNA(VLOOKUP(D171+2+2*Dienstprüfung_1Jahr,Gehaltstabelle_alt!$A$14:$A$24,1,FALSE)),MIN(D171+2+2*Dienstprüfung_1Jahr,MAX(Gehaltstabelle_alt!$H$5:$H$34)),IF(ISNA(VLOOKUP(D171+3+2*Dienstprüfung_1Jahr,Gehaltstabelle_alt!$A$14:$A$24,1,FALSE)),MIN(D171+3+2*Dienstprüfung_1Jahr,MAX(Gehaltstabelle_alt!$H$5:$H$34)),D171))),IF(Dienstprüfung_1Jahr,IF(ISNA(VLOOKUP(D171+2,Gehaltstabelle_alt!$A$14:$A$24,1,FALSE)),MIN(D171+2,MAX(Gehaltstabelle_alt!$H$5:$H$34)),IF(ISNA(VLOOKUP(D171+3,Gehaltstabelle_alt!$A$14:$A$24,1,FALSE)),MIN(D171+3,MAX(Gehaltstabelle_alt!$H$5:$H$34)),IF(ISNA(VLOOKUP(D171+4,Gehaltstabelle_alt!$A$14:$A$24,1,FALSE)),MIN(D171+4,MAX(Gehaltstabelle_alt!$H$5:$H$34)),MAX(Gehaltstabelle_alt!$H$5:$H$34)))),D171)))),D172))</f>
        <v/>
      </c>
      <c r="F171" t="str">
        <f>IF(D171="","",HLOOKUP(C171,Gehaltstabelle_alt!$I$3:$R$34,Alt_Gehalt!D171+2,FALSE))</f>
        <v/>
      </c>
      <c r="G171" t="str">
        <f>IF(E171="","",HLOOKUP(C171,Gehaltstabelle_alt!$I$3:$R$34,Alt_Gehalt!E171+2,FALSE))</f>
        <v/>
      </c>
      <c r="H171">
        <f>IF(F171="",0,IF(F171&lt;=Gehaltstabelle_alt!$B$2,Gehaltstabelle_alt!$E$2,IF(F171&lt;=Gehaltstabelle_alt!$B$3,Gehaltstabelle_alt!$E$3,IF(F171&lt;=Gehaltstabelle_alt!$B$4,Gehaltstabelle_alt!$E$4,IF(F171&lt;=Gehaltstabelle_alt!$B$5,Gehaltstabelle_alt!$E$5,IF(F171&lt;=Gehaltstabelle_alt!$B$6,Gehaltstabelle_alt!$E$6,Gehaltstabelle_alt!$E$7)))))+IF(F171="","",IF(AND(D171&gt;Gehaltstabelle_alt!$C$10,C171="a"),Gehaltstabelle_alt!$E$11,Gehaltstabelle_alt!$E$10))+Gehaltsrechner!$G$10)+IF(Dienstprüfung_akt,(HLOOKUP(C171,Gehaltstabelle_alt!$I$3:$R$34,Dienstprüfer_akt_Stufe+2,FALSE)-HLOOKUP(C171,Gehaltstabelle_alt!$I$3:$R$34,D171+2,FALSE))*Anteil_Dienstprüfung,0)</f>
        <v>0</v>
      </c>
      <c r="I171">
        <f>IF(G171="",0,IF(G171&lt;=Gehaltstabelle_alt!$B$2,Gehaltstabelle_alt!$E$2,IF(G171&lt;=Gehaltstabelle_alt!$B$3,Gehaltstabelle_alt!$E$3,IF(G171&lt;=Gehaltstabelle_alt!$B$4,Gehaltstabelle_alt!$E$4,IF(G171&lt;=Gehaltstabelle_alt!$B$5,Gehaltstabelle_alt!$E$5,IF(G171&lt;=Gehaltstabelle_alt!$B$6,Gehaltstabelle_alt!$E$6,Gehaltstabelle_alt!$E$7)))))+IF(G171="","",IF(AND(D171&gt;Gehaltstabelle_alt!$C$10,C171="a"),Gehaltstabelle_alt!$E$11,Gehaltstabelle_alt!$E$10))+Gehaltsrechner!$G$10)+IF(Dienstprüfung_akt,(HLOOKUP(C171,Gehaltstabelle_alt!$I$3:$R$34,Dienstprüfer_akt_Stufe+2,FALSE)-HLOOKUP(C171,Gehaltstabelle_alt!$I$3:$R$34,D171+2,FALSE))*Anteil_Dienstprüfung,0)</f>
        <v>0</v>
      </c>
      <c r="J171">
        <f>IF(H171="","",Gehaltsrechner!$G$9)</f>
        <v>137.29</v>
      </c>
      <c r="K171" s="19" t="str">
        <f t="shared" si="12"/>
        <v/>
      </c>
      <c r="M171" s="19"/>
    </row>
    <row r="172" spans="1:13" x14ac:dyDescent="0.25">
      <c r="A172" t="str">
        <f t="shared" si="10"/>
        <v/>
      </c>
      <c r="B172" t="str">
        <f t="shared" si="9"/>
        <v/>
      </c>
      <c r="C172" t="str">
        <f t="shared" si="11"/>
        <v/>
      </c>
      <c r="D172" t="str">
        <f>IF(A172="","",IF(D171=MAX(Gehaltstabelle_alt!$H$5:$H$34),Alt_Gehalt!D171,IF(MOD(B172,2)=0,IF(ISNA(VLOOKUP(D171+1+2*Dienstprüfung_1Jahr,Gehaltstabelle_alt!$A$14:$A$24,1,FALSE)),MIN(D171+1+2*Dienstprüfung_1Jahr,MAX(Gehaltstabelle_alt!$H$5:$H$34)),IF(ISNA(VLOOKUP(D171+2+2*Dienstprüfung_1Jahr,Gehaltstabelle_alt!$A$14:$A$24,1,FALSE)),MIN(D171+2+2*Dienstprüfung_1Jahr,MAX(Gehaltstabelle_alt!$H$5:$H$34)),IF(ISNA(VLOOKUP(D171+3+2*Dienstprüfung_1Jahr,Gehaltstabelle_alt!$A$14:$A$24,1,FALSE)),MIN(D171+3+2*Dienstprüfung_1Jahr,MAX(Gehaltstabelle_alt!$H$5:$H$34)),D171))),IF(Dienstprüfung_1Jahr,IF(ISNA(VLOOKUP(D171+2,Gehaltstabelle_alt!$A$14:$A$24,1,FALSE)),MIN(D171+2,MAX(Gehaltstabelle_alt!$H$5:$H$34)),IF(ISNA(VLOOKUP(D171+3,Gehaltstabelle_alt!$A$14:$A$24,1,FALSE)),MIN(D171+3,MAX(Gehaltstabelle_alt!$H$5:$H$34)),IF(ISNA(VLOOKUP(D171+4,Gehaltstabelle_alt!$A$14:$A$24,1,FALSE)),MIN(D171+4,MAX(Gehaltstabelle_alt!$H$5:$H$34)),MAX(Gehaltstabelle_alt!$H$5:$H$34)))),D171))))</f>
        <v/>
      </c>
      <c r="E172" t="str">
        <f>IF(MONTH($E$6)=1,D172,IF(D173="",IF(A172="","",IF(D172=MAX(Gehaltstabelle_alt!$H$5:$H$34),Alt_Gehalt!D172,IF(MOD(B172+1,2)=0,IF(ISNA(VLOOKUP(D172+1+2*Dienstprüfung_1Jahr,Gehaltstabelle_alt!$A$14:$A$24,1,FALSE)),MIN(D172+1+2*Dienstprüfung_1Jahr,MAX(Gehaltstabelle_alt!$H$5:$H$34)),IF(ISNA(VLOOKUP(D172+2+2*Dienstprüfung_1Jahr,Gehaltstabelle_alt!$A$14:$A$24,1,FALSE)),MIN(D172+2+2*Dienstprüfung_1Jahr,MAX(Gehaltstabelle_alt!$H$5:$H$34)),IF(ISNA(VLOOKUP(D172+3+2*Dienstprüfung_1Jahr,Gehaltstabelle_alt!$A$14:$A$24,1,FALSE)),MIN(D172+3+2*Dienstprüfung_1Jahr,MAX(Gehaltstabelle_alt!$H$5:$H$34)),D172))),IF(Dienstprüfung_1Jahr,IF(ISNA(VLOOKUP(D172+2,Gehaltstabelle_alt!$A$14:$A$24,1,FALSE)),MIN(D172+2,MAX(Gehaltstabelle_alt!$H$5:$H$34)),IF(ISNA(VLOOKUP(D172+3,Gehaltstabelle_alt!$A$14:$A$24,1,FALSE)),MIN(D172+3,MAX(Gehaltstabelle_alt!$H$5:$H$34)),IF(ISNA(VLOOKUP(D172+4,Gehaltstabelle_alt!$A$14:$A$24,1,FALSE)),MIN(D172+4,MAX(Gehaltstabelle_alt!$H$5:$H$34)),MAX(Gehaltstabelle_alt!$H$5:$H$34)))),D172)))),D173))</f>
        <v/>
      </c>
      <c r="F172" t="str">
        <f>IF(D172="","",HLOOKUP(C172,Gehaltstabelle_alt!$I$3:$R$34,Alt_Gehalt!D172+2,FALSE))</f>
        <v/>
      </c>
      <c r="G172" t="str">
        <f>IF(E172="","",HLOOKUP(C172,Gehaltstabelle_alt!$I$3:$R$34,Alt_Gehalt!E172+2,FALSE))</f>
        <v/>
      </c>
      <c r="H172">
        <f>IF(F172="",0,IF(F172&lt;=Gehaltstabelle_alt!$B$2,Gehaltstabelle_alt!$E$2,IF(F172&lt;=Gehaltstabelle_alt!$B$3,Gehaltstabelle_alt!$E$3,IF(F172&lt;=Gehaltstabelle_alt!$B$4,Gehaltstabelle_alt!$E$4,IF(F172&lt;=Gehaltstabelle_alt!$B$5,Gehaltstabelle_alt!$E$5,IF(F172&lt;=Gehaltstabelle_alt!$B$6,Gehaltstabelle_alt!$E$6,Gehaltstabelle_alt!$E$7)))))+IF(F172="","",IF(AND(D172&gt;Gehaltstabelle_alt!$C$10,C172="a"),Gehaltstabelle_alt!$E$11,Gehaltstabelle_alt!$E$10))+Gehaltsrechner!$G$10)+IF(Dienstprüfung_akt,(HLOOKUP(C172,Gehaltstabelle_alt!$I$3:$R$34,Dienstprüfer_akt_Stufe+2,FALSE)-HLOOKUP(C172,Gehaltstabelle_alt!$I$3:$R$34,D172+2,FALSE))*Anteil_Dienstprüfung,0)</f>
        <v>0</v>
      </c>
      <c r="I172">
        <f>IF(G172="",0,IF(G172&lt;=Gehaltstabelle_alt!$B$2,Gehaltstabelle_alt!$E$2,IF(G172&lt;=Gehaltstabelle_alt!$B$3,Gehaltstabelle_alt!$E$3,IF(G172&lt;=Gehaltstabelle_alt!$B$4,Gehaltstabelle_alt!$E$4,IF(G172&lt;=Gehaltstabelle_alt!$B$5,Gehaltstabelle_alt!$E$5,IF(G172&lt;=Gehaltstabelle_alt!$B$6,Gehaltstabelle_alt!$E$6,Gehaltstabelle_alt!$E$7)))))+IF(G172="","",IF(AND(D172&gt;Gehaltstabelle_alt!$C$10,C172="a"),Gehaltstabelle_alt!$E$11,Gehaltstabelle_alt!$E$10))+Gehaltsrechner!$G$10)+IF(Dienstprüfung_akt,(HLOOKUP(C172,Gehaltstabelle_alt!$I$3:$R$34,Dienstprüfer_akt_Stufe+2,FALSE)-HLOOKUP(C172,Gehaltstabelle_alt!$I$3:$R$34,D172+2,FALSE))*Anteil_Dienstprüfung,0)</f>
        <v>0</v>
      </c>
      <c r="J172">
        <f>IF(H172="","",Gehaltsrechner!$G$9)</f>
        <v>137.29</v>
      </c>
      <c r="K172" s="19" t="str">
        <f t="shared" si="12"/>
        <v/>
      </c>
      <c r="M172" s="19"/>
    </row>
    <row r="173" spans="1:13" x14ac:dyDescent="0.25">
      <c r="A173" t="str">
        <f t="shared" si="10"/>
        <v/>
      </c>
      <c r="B173" t="str">
        <f t="shared" si="9"/>
        <v/>
      </c>
      <c r="C173" t="str">
        <f t="shared" si="11"/>
        <v/>
      </c>
      <c r="D173" t="str">
        <f>IF(A173="","",IF(D172=MAX(Gehaltstabelle_alt!$H$5:$H$34),Alt_Gehalt!D172,IF(MOD(B173,2)=0,IF(ISNA(VLOOKUP(D172+1+2*Dienstprüfung_1Jahr,Gehaltstabelle_alt!$A$14:$A$24,1,FALSE)),MIN(D172+1+2*Dienstprüfung_1Jahr,MAX(Gehaltstabelle_alt!$H$5:$H$34)),IF(ISNA(VLOOKUP(D172+2+2*Dienstprüfung_1Jahr,Gehaltstabelle_alt!$A$14:$A$24,1,FALSE)),MIN(D172+2+2*Dienstprüfung_1Jahr,MAX(Gehaltstabelle_alt!$H$5:$H$34)),IF(ISNA(VLOOKUP(D172+3+2*Dienstprüfung_1Jahr,Gehaltstabelle_alt!$A$14:$A$24,1,FALSE)),MIN(D172+3+2*Dienstprüfung_1Jahr,MAX(Gehaltstabelle_alt!$H$5:$H$34)),D172))),IF(Dienstprüfung_1Jahr,IF(ISNA(VLOOKUP(D172+2,Gehaltstabelle_alt!$A$14:$A$24,1,FALSE)),MIN(D172+2,MAX(Gehaltstabelle_alt!$H$5:$H$34)),IF(ISNA(VLOOKUP(D172+3,Gehaltstabelle_alt!$A$14:$A$24,1,FALSE)),MIN(D172+3,MAX(Gehaltstabelle_alt!$H$5:$H$34)),IF(ISNA(VLOOKUP(D172+4,Gehaltstabelle_alt!$A$14:$A$24,1,FALSE)),MIN(D172+4,MAX(Gehaltstabelle_alt!$H$5:$H$34)),MAX(Gehaltstabelle_alt!$H$5:$H$34)))),D172))))</f>
        <v/>
      </c>
      <c r="E173" t="str">
        <f>IF(MONTH($E$6)=1,D173,IF(D174="",IF(A173="","",IF(D173=MAX(Gehaltstabelle_alt!$H$5:$H$34),Alt_Gehalt!D173,IF(MOD(B173+1,2)=0,IF(ISNA(VLOOKUP(D173+1+2*Dienstprüfung_1Jahr,Gehaltstabelle_alt!$A$14:$A$24,1,FALSE)),MIN(D173+1+2*Dienstprüfung_1Jahr,MAX(Gehaltstabelle_alt!$H$5:$H$34)),IF(ISNA(VLOOKUP(D173+2+2*Dienstprüfung_1Jahr,Gehaltstabelle_alt!$A$14:$A$24,1,FALSE)),MIN(D173+2+2*Dienstprüfung_1Jahr,MAX(Gehaltstabelle_alt!$H$5:$H$34)),IF(ISNA(VLOOKUP(D173+3+2*Dienstprüfung_1Jahr,Gehaltstabelle_alt!$A$14:$A$24,1,FALSE)),MIN(D173+3+2*Dienstprüfung_1Jahr,MAX(Gehaltstabelle_alt!$H$5:$H$34)),D173))),IF(Dienstprüfung_1Jahr,IF(ISNA(VLOOKUP(D173+2,Gehaltstabelle_alt!$A$14:$A$24,1,FALSE)),MIN(D173+2,MAX(Gehaltstabelle_alt!$H$5:$H$34)),IF(ISNA(VLOOKUP(D173+3,Gehaltstabelle_alt!$A$14:$A$24,1,FALSE)),MIN(D173+3,MAX(Gehaltstabelle_alt!$H$5:$H$34)),IF(ISNA(VLOOKUP(D173+4,Gehaltstabelle_alt!$A$14:$A$24,1,FALSE)),MIN(D173+4,MAX(Gehaltstabelle_alt!$H$5:$H$34)),MAX(Gehaltstabelle_alt!$H$5:$H$34)))),D173)))),D174))</f>
        <v/>
      </c>
      <c r="F173" t="str">
        <f>IF(D173="","",HLOOKUP(C173,Gehaltstabelle_alt!$I$3:$R$34,Alt_Gehalt!D173+2,FALSE))</f>
        <v/>
      </c>
      <c r="G173" t="str">
        <f>IF(E173="","",HLOOKUP(C173,Gehaltstabelle_alt!$I$3:$R$34,Alt_Gehalt!E173+2,FALSE))</f>
        <v/>
      </c>
      <c r="H173">
        <f>IF(F173="",0,IF(F173&lt;=Gehaltstabelle_alt!$B$2,Gehaltstabelle_alt!$E$2,IF(F173&lt;=Gehaltstabelle_alt!$B$3,Gehaltstabelle_alt!$E$3,IF(F173&lt;=Gehaltstabelle_alt!$B$4,Gehaltstabelle_alt!$E$4,IF(F173&lt;=Gehaltstabelle_alt!$B$5,Gehaltstabelle_alt!$E$5,IF(F173&lt;=Gehaltstabelle_alt!$B$6,Gehaltstabelle_alt!$E$6,Gehaltstabelle_alt!$E$7)))))+IF(F173="","",IF(AND(D173&gt;Gehaltstabelle_alt!$C$10,C173="a"),Gehaltstabelle_alt!$E$11,Gehaltstabelle_alt!$E$10))+Gehaltsrechner!$G$10)+IF(Dienstprüfung_akt,(HLOOKUP(C173,Gehaltstabelle_alt!$I$3:$R$34,Dienstprüfer_akt_Stufe+2,FALSE)-HLOOKUP(C173,Gehaltstabelle_alt!$I$3:$R$34,D173+2,FALSE))*Anteil_Dienstprüfung,0)</f>
        <v>0</v>
      </c>
      <c r="I173">
        <f>IF(G173="",0,IF(G173&lt;=Gehaltstabelle_alt!$B$2,Gehaltstabelle_alt!$E$2,IF(G173&lt;=Gehaltstabelle_alt!$B$3,Gehaltstabelle_alt!$E$3,IF(G173&lt;=Gehaltstabelle_alt!$B$4,Gehaltstabelle_alt!$E$4,IF(G173&lt;=Gehaltstabelle_alt!$B$5,Gehaltstabelle_alt!$E$5,IF(G173&lt;=Gehaltstabelle_alt!$B$6,Gehaltstabelle_alt!$E$6,Gehaltstabelle_alt!$E$7)))))+IF(G173="","",IF(AND(D173&gt;Gehaltstabelle_alt!$C$10,C173="a"),Gehaltstabelle_alt!$E$11,Gehaltstabelle_alt!$E$10))+Gehaltsrechner!$G$10)+IF(Dienstprüfung_akt,(HLOOKUP(C173,Gehaltstabelle_alt!$I$3:$R$34,Dienstprüfer_akt_Stufe+2,FALSE)-HLOOKUP(C173,Gehaltstabelle_alt!$I$3:$R$34,D173+2,FALSE))*Anteil_Dienstprüfung,0)</f>
        <v>0</v>
      </c>
      <c r="J173">
        <f>IF(H173="","",Gehaltsrechner!$G$9)</f>
        <v>137.29</v>
      </c>
      <c r="K173" s="19" t="str">
        <f t="shared" si="12"/>
        <v/>
      </c>
      <c r="M173" s="19"/>
    </row>
    <row r="174" spans="1:13" x14ac:dyDescent="0.25">
      <c r="A174" t="str">
        <f t="shared" si="10"/>
        <v/>
      </c>
      <c r="B174" t="str">
        <f t="shared" si="9"/>
        <v/>
      </c>
      <c r="C174" t="str">
        <f t="shared" si="11"/>
        <v/>
      </c>
      <c r="D174" t="str">
        <f>IF(A174="","",IF(D173=MAX(Gehaltstabelle_alt!$H$5:$H$34),Alt_Gehalt!D173,IF(MOD(B174,2)=0,IF(ISNA(VLOOKUP(D173+1+2*Dienstprüfung_1Jahr,Gehaltstabelle_alt!$A$14:$A$24,1,FALSE)),MIN(D173+1+2*Dienstprüfung_1Jahr,MAX(Gehaltstabelle_alt!$H$5:$H$34)),IF(ISNA(VLOOKUP(D173+2+2*Dienstprüfung_1Jahr,Gehaltstabelle_alt!$A$14:$A$24,1,FALSE)),MIN(D173+2+2*Dienstprüfung_1Jahr,MAX(Gehaltstabelle_alt!$H$5:$H$34)),IF(ISNA(VLOOKUP(D173+3+2*Dienstprüfung_1Jahr,Gehaltstabelle_alt!$A$14:$A$24,1,FALSE)),MIN(D173+3+2*Dienstprüfung_1Jahr,MAX(Gehaltstabelle_alt!$H$5:$H$34)),D173))),IF(Dienstprüfung_1Jahr,IF(ISNA(VLOOKUP(D173+2,Gehaltstabelle_alt!$A$14:$A$24,1,FALSE)),MIN(D173+2,MAX(Gehaltstabelle_alt!$H$5:$H$34)),IF(ISNA(VLOOKUP(D173+3,Gehaltstabelle_alt!$A$14:$A$24,1,FALSE)),MIN(D173+3,MAX(Gehaltstabelle_alt!$H$5:$H$34)),IF(ISNA(VLOOKUP(D173+4,Gehaltstabelle_alt!$A$14:$A$24,1,FALSE)),MIN(D173+4,MAX(Gehaltstabelle_alt!$H$5:$H$34)),MAX(Gehaltstabelle_alt!$H$5:$H$34)))),D173))))</f>
        <v/>
      </c>
      <c r="E174" t="str">
        <f>IF(MONTH($E$6)=1,D174,IF(D175="",IF(A174="","",IF(D174=MAX(Gehaltstabelle_alt!$H$5:$H$34),Alt_Gehalt!D174,IF(MOD(B174+1,2)=0,IF(ISNA(VLOOKUP(D174+1+2*Dienstprüfung_1Jahr,Gehaltstabelle_alt!$A$14:$A$24,1,FALSE)),MIN(D174+1+2*Dienstprüfung_1Jahr,MAX(Gehaltstabelle_alt!$H$5:$H$34)),IF(ISNA(VLOOKUP(D174+2+2*Dienstprüfung_1Jahr,Gehaltstabelle_alt!$A$14:$A$24,1,FALSE)),MIN(D174+2+2*Dienstprüfung_1Jahr,MAX(Gehaltstabelle_alt!$H$5:$H$34)),IF(ISNA(VLOOKUP(D174+3+2*Dienstprüfung_1Jahr,Gehaltstabelle_alt!$A$14:$A$24,1,FALSE)),MIN(D174+3+2*Dienstprüfung_1Jahr,MAX(Gehaltstabelle_alt!$H$5:$H$34)),D174))),IF(Dienstprüfung_1Jahr,IF(ISNA(VLOOKUP(D174+2,Gehaltstabelle_alt!$A$14:$A$24,1,FALSE)),MIN(D174+2,MAX(Gehaltstabelle_alt!$H$5:$H$34)),IF(ISNA(VLOOKUP(D174+3,Gehaltstabelle_alt!$A$14:$A$24,1,FALSE)),MIN(D174+3,MAX(Gehaltstabelle_alt!$H$5:$H$34)),IF(ISNA(VLOOKUP(D174+4,Gehaltstabelle_alt!$A$14:$A$24,1,FALSE)),MIN(D174+4,MAX(Gehaltstabelle_alt!$H$5:$H$34)),MAX(Gehaltstabelle_alt!$H$5:$H$34)))),D174)))),D175))</f>
        <v/>
      </c>
      <c r="F174" t="str">
        <f>IF(D174="","",HLOOKUP(C174,Gehaltstabelle_alt!$I$3:$R$34,Alt_Gehalt!D174+2,FALSE))</f>
        <v/>
      </c>
      <c r="G174" t="str">
        <f>IF(E174="","",HLOOKUP(C174,Gehaltstabelle_alt!$I$3:$R$34,Alt_Gehalt!E174+2,FALSE))</f>
        <v/>
      </c>
      <c r="H174">
        <f>IF(F174="",0,IF(F174&lt;=Gehaltstabelle_alt!$B$2,Gehaltstabelle_alt!$E$2,IF(F174&lt;=Gehaltstabelle_alt!$B$3,Gehaltstabelle_alt!$E$3,IF(F174&lt;=Gehaltstabelle_alt!$B$4,Gehaltstabelle_alt!$E$4,IF(F174&lt;=Gehaltstabelle_alt!$B$5,Gehaltstabelle_alt!$E$5,IF(F174&lt;=Gehaltstabelle_alt!$B$6,Gehaltstabelle_alt!$E$6,Gehaltstabelle_alt!$E$7)))))+IF(F174="","",IF(AND(D174&gt;Gehaltstabelle_alt!$C$10,C174="a"),Gehaltstabelle_alt!$E$11,Gehaltstabelle_alt!$E$10))+Gehaltsrechner!$G$10)+IF(Dienstprüfung_akt,(HLOOKUP(C174,Gehaltstabelle_alt!$I$3:$R$34,Dienstprüfer_akt_Stufe+2,FALSE)-HLOOKUP(C174,Gehaltstabelle_alt!$I$3:$R$34,D174+2,FALSE))*Anteil_Dienstprüfung,0)</f>
        <v>0</v>
      </c>
      <c r="I174">
        <f>IF(G174="",0,IF(G174&lt;=Gehaltstabelle_alt!$B$2,Gehaltstabelle_alt!$E$2,IF(G174&lt;=Gehaltstabelle_alt!$B$3,Gehaltstabelle_alt!$E$3,IF(G174&lt;=Gehaltstabelle_alt!$B$4,Gehaltstabelle_alt!$E$4,IF(G174&lt;=Gehaltstabelle_alt!$B$5,Gehaltstabelle_alt!$E$5,IF(G174&lt;=Gehaltstabelle_alt!$B$6,Gehaltstabelle_alt!$E$6,Gehaltstabelle_alt!$E$7)))))+IF(G174="","",IF(AND(D174&gt;Gehaltstabelle_alt!$C$10,C174="a"),Gehaltstabelle_alt!$E$11,Gehaltstabelle_alt!$E$10))+Gehaltsrechner!$G$10)+IF(Dienstprüfung_akt,(HLOOKUP(C174,Gehaltstabelle_alt!$I$3:$R$34,Dienstprüfer_akt_Stufe+2,FALSE)-HLOOKUP(C174,Gehaltstabelle_alt!$I$3:$R$34,D174+2,FALSE))*Anteil_Dienstprüfung,0)</f>
        <v>0</v>
      </c>
      <c r="J174">
        <f>IF(H174="","",Gehaltsrechner!$G$9)</f>
        <v>137.29</v>
      </c>
      <c r="K174" s="19" t="str">
        <f t="shared" si="12"/>
        <v/>
      </c>
      <c r="M174" s="19"/>
    </row>
    <row r="175" spans="1:13" x14ac:dyDescent="0.25">
      <c r="A175" t="str">
        <f t="shared" si="10"/>
        <v/>
      </c>
      <c r="B175" t="str">
        <f t="shared" si="9"/>
        <v/>
      </c>
      <c r="C175" t="str">
        <f t="shared" si="11"/>
        <v/>
      </c>
      <c r="D175" t="str">
        <f>IF(A175="","",IF(D174=MAX(Gehaltstabelle_alt!$H$5:$H$34),Alt_Gehalt!D174,IF(MOD(B175,2)=0,IF(ISNA(VLOOKUP(D174+1+2*Dienstprüfung_1Jahr,Gehaltstabelle_alt!$A$14:$A$24,1,FALSE)),MIN(D174+1+2*Dienstprüfung_1Jahr,MAX(Gehaltstabelle_alt!$H$5:$H$34)),IF(ISNA(VLOOKUP(D174+2+2*Dienstprüfung_1Jahr,Gehaltstabelle_alt!$A$14:$A$24,1,FALSE)),MIN(D174+2+2*Dienstprüfung_1Jahr,MAX(Gehaltstabelle_alt!$H$5:$H$34)),IF(ISNA(VLOOKUP(D174+3+2*Dienstprüfung_1Jahr,Gehaltstabelle_alt!$A$14:$A$24,1,FALSE)),MIN(D174+3+2*Dienstprüfung_1Jahr,MAX(Gehaltstabelle_alt!$H$5:$H$34)),D174))),IF(Dienstprüfung_1Jahr,IF(ISNA(VLOOKUP(D174+2,Gehaltstabelle_alt!$A$14:$A$24,1,FALSE)),MIN(D174+2,MAX(Gehaltstabelle_alt!$H$5:$H$34)),IF(ISNA(VLOOKUP(D174+3,Gehaltstabelle_alt!$A$14:$A$24,1,FALSE)),MIN(D174+3,MAX(Gehaltstabelle_alt!$H$5:$H$34)),IF(ISNA(VLOOKUP(D174+4,Gehaltstabelle_alt!$A$14:$A$24,1,FALSE)),MIN(D174+4,MAX(Gehaltstabelle_alt!$H$5:$H$34)),MAX(Gehaltstabelle_alt!$H$5:$H$34)))),D174))))</f>
        <v/>
      </c>
      <c r="E175" t="str">
        <f>IF(MONTH($E$6)=1,D175,IF(D176="",IF(A175="","",IF(D175=MAX(Gehaltstabelle_alt!$H$5:$H$34),Alt_Gehalt!D175,IF(MOD(B175+1,2)=0,IF(ISNA(VLOOKUP(D175+1+2*Dienstprüfung_1Jahr,Gehaltstabelle_alt!$A$14:$A$24,1,FALSE)),MIN(D175+1+2*Dienstprüfung_1Jahr,MAX(Gehaltstabelle_alt!$H$5:$H$34)),IF(ISNA(VLOOKUP(D175+2+2*Dienstprüfung_1Jahr,Gehaltstabelle_alt!$A$14:$A$24,1,FALSE)),MIN(D175+2+2*Dienstprüfung_1Jahr,MAX(Gehaltstabelle_alt!$H$5:$H$34)),IF(ISNA(VLOOKUP(D175+3+2*Dienstprüfung_1Jahr,Gehaltstabelle_alt!$A$14:$A$24,1,FALSE)),MIN(D175+3+2*Dienstprüfung_1Jahr,MAX(Gehaltstabelle_alt!$H$5:$H$34)),D175))),IF(Dienstprüfung_1Jahr,IF(ISNA(VLOOKUP(D175+2,Gehaltstabelle_alt!$A$14:$A$24,1,FALSE)),MIN(D175+2,MAX(Gehaltstabelle_alt!$H$5:$H$34)),IF(ISNA(VLOOKUP(D175+3,Gehaltstabelle_alt!$A$14:$A$24,1,FALSE)),MIN(D175+3,MAX(Gehaltstabelle_alt!$H$5:$H$34)),IF(ISNA(VLOOKUP(D175+4,Gehaltstabelle_alt!$A$14:$A$24,1,FALSE)),MIN(D175+4,MAX(Gehaltstabelle_alt!$H$5:$H$34)),MAX(Gehaltstabelle_alt!$H$5:$H$34)))),D175)))),D176))</f>
        <v/>
      </c>
      <c r="F175" t="str">
        <f>IF(D175="","",HLOOKUP(C175,Gehaltstabelle_alt!$I$3:$R$34,Alt_Gehalt!D175+2,FALSE))</f>
        <v/>
      </c>
      <c r="G175" t="str">
        <f>IF(E175="","",HLOOKUP(C175,Gehaltstabelle_alt!$I$3:$R$34,Alt_Gehalt!E175+2,FALSE))</f>
        <v/>
      </c>
      <c r="H175">
        <f>IF(F175="",0,IF(F175&lt;=Gehaltstabelle_alt!$B$2,Gehaltstabelle_alt!$E$2,IF(F175&lt;=Gehaltstabelle_alt!$B$3,Gehaltstabelle_alt!$E$3,IF(F175&lt;=Gehaltstabelle_alt!$B$4,Gehaltstabelle_alt!$E$4,IF(F175&lt;=Gehaltstabelle_alt!$B$5,Gehaltstabelle_alt!$E$5,IF(F175&lt;=Gehaltstabelle_alt!$B$6,Gehaltstabelle_alt!$E$6,Gehaltstabelle_alt!$E$7)))))+IF(F175="","",IF(AND(D175&gt;Gehaltstabelle_alt!$C$10,C175="a"),Gehaltstabelle_alt!$E$11,Gehaltstabelle_alt!$E$10))+Gehaltsrechner!$G$10)+IF(Dienstprüfung_akt,(HLOOKUP(C175,Gehaltstabelle_alt!$I$3:$R$34,Dienstprüfer_akt_Stufe+2,FALSE)-HLOOKUP(C175,Gehaltstabelle_alt!$I$3:$R$34,D175+2,FALSE))*Anteil_Dienstprüfung,0)</f>
        <v>0</v>
      </c>
      <c r="I175">
        <f>IF(G175="",0,IF(G175&lt;=Gehaltstabelle_alt!$B$2,Gehaltstabelle_alt!$E$2,IF(G175&lt;=Gehaltstabelle_alt!$B$3,Gehaltstabelle_alt!$E$3,IF(G175&lt;=Gehaltstabelle_alt!$B$4,Gehaltstabelle_alt!$E$4,IF(G175&lt;=Gehaltstabelle_alt!$B$5,Gehaltstabelle_alt!$E$5,IF(G175&lt;=Gehaltstabelle_alt!$B$6,Gehaltstabelle_alt!$E$6,Gehaltstabelle_alt!$E$7)))))+IF(G175="","",IF(AND(D175&gt;Gehaltstabelle_alt!$C$10,C175="a"),Gehaltstabelle_alt!$E$11,Gehaltstabelle_alt!$E$10))+Gehaltsrechner!$G$10)+IF(Dienstprüfung_akt,(HLOOKUP(C175,Gehaltstabelle_alt!$I$3:$R$34,Dienstprüfer_akt_Stufe+2,FALSE)-HLOOKUP(C175,Gehaltstabelle_alt!$I$3:$R$34,D175+2,FALSE))*Anteil_Dienstprüfung,0)</f>
        <v>0</v>
      </c>
      <c r="J175">
        <f>IF(H175="","",Gehaltsrechner!$G$9)</f>
        <v>137.29</v>
      </c>
      <c r="K175" s="19" t="str">
        <f t="shared" si="12"/>
        <v/>
      </c>
      <c r="M175" s="19"/>
    </row>
    <row r="176" spans="1:13" x14ac:dyDescent="0.25">
      <c r="A176" t="str">
        <f t="shared" si="10"/>
        <v/>
      </c>
      <c r="B176" t="str">
        <f t="shared" si="9"/>
        <v/>
      </c>
      <c r="C176" t="str">
        <f t="shared" si="11"/>
        <v/>
      </c>
      <c r="D176" t="str">
        <f>IF(A176="","",IF(D175=MAX(Gehaltstabelle_alt!$H$5:$H$34),Alt_Gehalt!D175,IF(MOD(B176,2)=0,IF(ISNA(VLOOKUP(D175+1+2*Dienstprüfung_1Jahr,Gehaltstabelle_alt!$A$14:$A$24,1,FALSE)),MIN(D175+1+2*Dienstprüfung_1Jahr,MAX(Gehaltstabelle_alt!$H$5:$H$34)),IF(ISNA(VLOOKUP(D175+2+2*Dienstprüfung_1Jahr,Gehaltstabelle_alt!$A$14:$A$24,1,FALSE)),MIN(D175+2+2*Dienstprüfung_1Jahr,MAX(Gehaltstabelle_alt!$H$5:$H$34)),IF(ISNA(VLOOKUP(D175+3+2*Dienstprüfung_1Jahr,Gehaltstabelle_alt!$A$14:$A$24,1,FALSE)),MIN(D175+3+2*Dienstprüfung_1Jahr,MAX(Gehaltstabelle_alt!$H$5:$H$34)),D175))),IF(Dienstprüfung_1Jahr,IF(ISNA(VLOOKUP(D175+2,Gehaltstabelle_alt!$A$14:$A$24,1,FALSE)),MIN(D175+2,MAX(Gehaltstabelle_alt!$H$5:$H$34)),IF(ISNA(VLOOKUP(D175+3,Gehaltstabelle_alt!$A$14:$A$24,1,FALSE)),MIN(D175+3,MAX(Gehaltstabelle_alt!$H$5:$H$34)),IF(ISNA(VLOOKUP(D175+4,Gehaltstabelle_alt!$A$14:$A$24,1,FALSE)),MIN(D175+4,MAX(Gehaltstabelle_alt!$H$5:$H$34)),MAX(Gehaltstabelle_alt!$H$5:$H$34)))),D175))))</f>
        <v/>
      </c>
      <c r="E176" t="str">
        <f>IF(MONTH($E$6)=1,D176,IF(D177="",IF(A176="","",IF(D176=MAX(Gehaltstabelle_alt!$H$5:$H$34),Alt_Gehalt!D176,IF(MOD(B176+1,2)=0,IF(ISNA(VLOOKUP(D176+1+2*Dienstprüfung_1Jahr,Gehaltstabelle_alt!$A$14:$A$24,1,FALSE)),MIN(D176+1+2*Dienstprüfung_1Jahr,MAX(Gehaltstabelle_alt!$H$5:$H$34)),IF(ISNA(VLOOKUP(D176+2+2*Dienstprüfung_1Jahr,Gehaltstabelle_alt!$A$14:$A$24,1,FALSE)),MIN(D176+2+2*Dienstprüfung_1Jahr,MAX(Gehaltstabelle_alt!$H$5:$H$34)),IF(ISNA(VLOOKUP(D176+3+2*Dienstprüfung_1Jahr,Gehaltstabelle_alt!$A$14:$A$24,1,FALSE)),MIN(D176+3+2*Dienstprüfung_1Jahr,MAX(Gehaltstabelle_alt!$H$5:$H$34)),D176))),IF(Dienstprüfung_1Jahr,IF(ISNA(VLOOKUP(D176+2,Gehaltstabelle_alt!$A$14:$A$24,1,FALSE)),MIN(D176+2,MAX(Gehaltstabelle_alt!$H$5:$H$34)),IF(ISNA(VLOOKUP(D176+3,Gehaltstabelle_alt!$A$14:$A$24,1,FALSE)),MIN(D176+3,MAX(Gehaltstabelle_alt!$H$5:$H$34)),IF(ISNA(VLOOKUP(D176+4,Gehaltstabelle_alt!$A$14:$A$24,1,FALSE)),MIN(D176+4,MAX(Gehaltstabelle_alt!$H$5:$H$34)),MAX(Gehaltstabelle_alt!$H$5:$H$34)))),D176)))),D177))</f>
        <v/>
      </c>
      <c r="F176" t="str">
        <f>IF(D176="","",HLOOKUP(C176,Gehaltstabelle_alt!$I$3:$R$34,Alt_Gehalt!D176+2,FALSE))</f>
        <v/>
      </c>
      <c r="G176" t="str">
        <f>IF(E176="","",HLOOKUP(C176,Gehaltstabelle_alt!$I$3:$R$34,Alt_Gehalt!E176+2,FALSE))</f>
        <v/>
      </c>
      <c r="H176">
        <f>IF(F176="",0,IF(F176&lt;=Gehaltstabelle_alt!$B$2,Gehaltstabelle_alt!$E$2,IF(F176&lt;=Gehaltstabelle_alt!$B$3,Gehaltstabelle_alt!$E$3,IF(F176&lt;=Gehaltstabelle_alt!$B$4,Gehaltstabelle_alt!$E$4,IF(F176&lt;=Gehaltstabelle_alt!$B$5,Gehaltstabelle_alt!$E$5,IF(F176&lt;=Gehaltstabelle_alt!$B$6,Gehaltstabelle_alt!$E$6,Gehaltstabelle_alt!$E$7)))))+IF(F176="","",IF(AND(D176&gt;Gehaltstabelle_alt!$C$10,C176="a"),Gehaltstabelle_alt!$E$11,Gehaltstabelle_alt!$E$10))+Gehaltsrechner!$G$10)+IF(Dienstprüfung_akt,(HLOOKUP(C176,Gehaltstabelle_alt!$I$3:$R$34,Dienstprüfer_akt_Stufe+2,FALSE)-HLOOKUP(C176,Gehaltstabelle_alt!$I$3:$R$34,D176+2,FALSE))*Anteil_Dienstprüfung,0)</f>
        <v>0</v>
      </c>
      <c r="I176">
        <f>IF(G176="",0,IF(G176&lt;=Gehaltstabelle_alt!$B$2,Gehaltstabelle_alt!$E$2,IF(G176&lt;=Gehaltstabelle_alt!$B$3,Gehaltstabelle_alt!$E$3,IF(G176&lt;=Gehaltstabelle_alt!$B$4,Gehaltstabelle_alt!$E$4,IF(G176&lt;=Gehaltstabelle_alt!$B$5,Gehaltstabelle_alt!$E$5,IF(G176&lt;=Gehaltstabelle_alt!$B$6,Gehaltstabelle_alt!$E$6,Gehaltstabelle_alt!$E$7)))))+IF(G176="","",IF(AND(D176&gt;Gehaltstabelle_alt!$C$10,C176="a"),Gehaltstabelle_alt!$E$11,Gehaltstabelle_alt!$E$10))+Gehaltsrechner!$G$10)+IF(Dienstprüfung_akt,(HLOOKUP(C176,Gehaltstabelle_alt!$I$3:$R$34,Dienstprüfer_akt_Stufe+2,FALSE)-HLOOKUP(C176,Gehaltstabelle_alt!$I$3:$R$34,D176+2,FALSE))*Anteil_Dienstprüfung,0)</f>
        <v>0</v>
      </c>
      <c r="J176">
        <f>IF(H176="","",Gehaltsrechner!$G$9)</f>
        <v>137.29</v>
      </c>
      <c r="K176" s="19" t="str">
        <f t="shared" si="12"/>
        <v/>
      </c>
      <c r="M176" s="19"/>
    </row>
    <row r="177" spans="1:13" x14ac:dyDescent="0.25">
      <c r="A177" t="str">
        <f t="shared" si="10"/>
        <v/>
      </c>
      <c r="B177" t="str">
        <f t="shared" si="9"/>
        <v/>
      </c>
      <c r="C177" t="str">
        <f t="shared" si="11"/>
        <v/>
      </c>
      <c r="D177" t="str">
        <f>IF(A177="","",IF(D176=MAX(Gehaltstabelle_alt!$H$5:$H$34),Alt_Gehalt!D176,IF(MOD(B177,2)=0,IF(ISNA(VLOOKUP(D176+1+2*Dienstprüfung_1Jahr,Gehaltstabelle_alt!$A$14:$A$24,1,FALSE)),MIN(D176+1+2*Dienstprüfung_1Jahr,MAX(Gehaltstabelle_alt!$H$5:$H$34)),IF(ISNA(VLOOKUP(D176+2+2*Dienstprüfung_1Jahr,Gehaltstabelle_alt!$A$14:$A$24,1,FALSE)),MIN(D176+2+2*Dienstprüfung_1Jahr,MAX(Gehaltstabelle_alt!$H$5:$H$34)),IF(ISNA(VLOOKUP(D176+3+2*Dienstprüfung_1Jahr,Gehaltstabelle_alt!$A$14:$A$24,1,FALSE)),MIN(D176+3+2*Dienstprüfung_1Jahr,MAX(Gehaltstabelle_alt!$H$5:$H$34)),D176))),IF(Dienstprüfung_1Jahr,IF(ISNA(VLOOKUP(D176+2,Gehaltstabelle_alt!$A$14:$A$24,1,FALSE)),MIN(D176+2,MAX(Gehaltstabelle_alt!$H$5:$H$34)),IF(ISNA(VLOOKUP(D176+3,Gehaltstabelle_alt!$A$14:$A$24,1,FALSE)),MIN(D176+3,MAX(Gehaltstabelle_alt!$H$5:$H$34)),IF(ISNA(VLOOKUP(D176+4,Gehaltstabelle_alt!$A$14:$A$24,1,FALSE)),MIN(D176+4,MAX(Gehaltstabelle_alt!$H$5:$H$34)),MAX(Gehaltstabelle_alt!$H$5:$H$34)))),D176))))</f>
        <v/>
      </c>
      <c r="E177" t="str">
        <f>IF(MONTH($E$6)=1,D177,IF(D178="",IF(A177="","",IF(D177=MAX(Gehaltstabelle_alt!$H$5:$H$34),Alt_Gehalt!D177,IF(MOD(B177+1,2)=0,IF(ISNA(VLOOKUP(D177+1+2*Dienstprüfung_1Jahr,Gehaltstabelle_alt!$A$14:$A$24,1,FALSE)),MIN(D177+1+2*Dienstprüfung_1Jahr,MAX(Gehaltstabelle_alt!$H$5:$H$34)),IF(ISNA(VLOOKUP(D177+2+2*Dienstprüfung_1Jahr,Gehaltstabelle_alt!$A$14:$A$24,1,FALSE)),MIN(D177+2+2*Dienstprüfung_1Jahr,MAX(Gehaltstabelle_alt!$H$5:$H$34)),IF(ISNA(VLOOKUP(D177+3+2*Dienstprüfung_1Jahr,Gehaltstabelle_alt!$A$14:$A$24,1,FALSE)),MIN(D177+3+2*Dienstprüfung_1Jahr,MAX(Gehaltstabelle_alt!$H$5:$H$34)),D177))),IF(Dienstprüfung_1Jahr,IF(ISNA(VLOOKUP(D177+2,Gehaltstabelle_alt!$A$14:$A$24,1,FALSE)),MIN(D177+2,MAX(Gehaltstabelle_alt!$H$5:$H$34)),IF(ISNA(VLOOKUP(D177+3,Gehaltstabelle_alt!$A$14:$A$24,1,FALSE)),MIN(D177+3,MAX(Gehaltstabelle_alt!$H$5:$H$34)),IF(ISNA(VLOOKUP(D177+4,Gehaltstabelle_alt!$A$14:$A$24,1,FALSE)),MIN(D177+4,MAX(Gehaltstabelle_alt!$H$5:$H$34)),MAX(Gehaltstabelle_alt!$H$5:$H$34)))),D177)))),D178))</f>
        <v/>
      </c>
      <c r="F177" t="str">
        <f>IF(D177="","",HLOOKUP(C177,Gehaltstabelle_alt!$I$3:$R$34,Alt_Gehalt!D177+2,FALSE))</f>
        <v/>
      </c>
      <c r="G177" t="str">
        <f>IF(E177="","",HLOOKUP(C177,Gehaltstabelle_alt!$I$3:$R$34,Alt_Gehalt!E177+2,FALSE))</f>
        <v/>
      </c>
      <c r="H177">
        <f>IF(F177="",0,IF(F177&lt;=Gehaltstabelle_alt!$B$2,Gehaltstabelle_alt!$E$2,IF(F177&lt;=Gehaltstabelle_alt!$B$3,Gehaltstabelle_alt!$E$3,IF(F177&lt;=Gehaltstabelle_alt!$B$4,Gehaltstabelle_alt!$E$4,IF(F177&lt;=Gehaltstabelle_alt!$B$5,Gehaltstabelle_alt!$E$5,IF(F177&lt;=Gehaltstabelle_alt!$B$6,Gehaltstabelle_alt!$E$6,Gehaltstabelle_alt!$E$7)))))+IF(F177="","",IF(AND(D177&gt;Gehaltstabelle_alt!$C$10,C177="a"),Gehaltstabelle_alt!$E$11,Gehaltstabelle_alt!$E$10))+Gehaltsrechner!$G$10)+IF(Dienstprüfung_akt,(HLOOKUP(C177,Gehaltstabelle_alt!$I$3:$R$34,Dienstprüfer_akt_Stufe+2,FALSE)-HLOOKUP(C177,Gehaltstabelle_alt!$I$3:$R$34,D177+2,FALSE))*Anteil_Dienstprüfung,0)</f>
        <v>0</v>
      </c>
      <c r="I177">
        <f>IF(G177="",0,IF(G177&lt;=Gehaltstabelle_alt!$B$2,Gehaltstabelle_alt!$E$2,IF(G177&lt;=Gehaltstabelle_alt!$B$3,Gehaltstabelle_alt!$E$3,IF(G177&lt;=Gehaltstabelle_alt!$B$4,Gehaltstabelle_alt!$E$4,IF(G177&lt;=Gehaltstabelle_alt!$B$5,Gehaltstabelle_alt!$E$5,IF(G177&lt;=Gehaltstabelle_alt!$B$6,Gehaltstabelle_alt!$E$6,Gehaltstabelle_alt!$E$7)))))+IF(G177="","",IF(AND(D177&gt;Gehaltstabelle_alt!$C$10,C177="a"),Gehaltstabelle_alt!$E$11,Gehaltstabelle_alt!$E$10))+Gehaltsrechner!$G$10)+IF(Dienstprüfung_akt,(HLOOKUP(C177,Gehaltstabelle_alt!$I$3:$R$34,Dienstprüfer_akt_Stufe+2,FALSE)-HLOOKUP(C177,Gehaltstabelle_alt!$I$3:$R$34,D177+2,FALSE))*Anteil_Dienstprüfung,0)</f>
        <v>0</v>
      </c>
      <c r="J177">
        <f>IF(H177="","",Gehaltsrechner!$G$9)</f>
        <v>137.29</v>
      </c>
      <c r="K177" s="19" t="str">
        <f t="shared" si="12"/>
        <v/>
      </c>
      <c r="M177" s="19"/>
    </row>
    <row r="178" spans="1:13" x14ac:dyDescent="0.25">
      <c r="A178" t="str">
        <f t="shared" si="10"/>
        <v/>
      </c>
      <c r="B178" t="str">
        <f t="shared" si="9"/>
        <v/>
      </c>
      <c r="C178" t="str">
        <f t="shared" si="11"/>
        <v/>
      </c>
      <c r="D178" t="str">
        <f>IF(A178="","",IF(D177=MAX(Gehaltstabelle_alt!$H$5:$H$34),Alt_Gehalt!D177,IF(MOD(B178,2)=0,IF(ISNA(VLOOKUP(D177+1+2*Dienstprüfung_1Jahr,Gehaltstabelle_alt!$A$14:$A$24,1,FALSE)),MIN(D177+1+2*Dienstprüfung_1Jahr,MAX(Gehaltstabelle_alt!$H$5:$H$34)),IF(ISNA(VLOOKUP(D177+2+2*Dienstprüfung_1Jahr,Gehaltstabelle_alt!$A$14:$A$24,1,FALSE)),MIN(D177+2+2*Dienstprüfung_1Jahr,MAX(Gehaltstabelle_alt!$H$5:$H$34)),IF(ISNA(VLOOKUP(D177+3+2*Dienstprüfung_1Jahr,Gehaltstabelle_alt!$A$14:$A$24,1,FALSE)),MIN(D177+3+2*Dienstprüfung_1Jahr,MAX(Gehaltstabelle_alt!$H$5:$H$34)),D177))),IF(Dienstprüfung_1Jahr,IF(ISNA(VLOOKUP(D177+2,Gehaltstabelle_alt!$A$14:$A$24,1,FALSE)),MIN(D177+2,MAX(Gehaltstabelle_alt!$H$5:$H$34)),IF(ISNA(VLOOKUP(D177+3,Gehaltstabelle_alt!$A$14:$A$24,1,FALSE)),MIN(D177+3,MAX(Gehaltstabelle_alt!$H$5:$H$34)),IF(ISNA(VLOOKUP(D177+4,Gehaltstabelle_alt!$A$14:$A$24,1,FALSE)),MIN(D177+4,MAX(Gehaltstabelle_alt!$H$5:$H$34)),MAX(Gehaltstabelle_alt!$H$5:$H$34)))),D177))))</f>
        <v/>
      </c>
      <c r="E178" t="str">
        <f>IF(MONTH($E$6)=1,D178,IF(D179="",IF(A178="","",IF(D178=MAX(Gehaltstabelle_alt!$H$5:$H$34),Alt_Gehalt!D178,IF(MOD(B178+1,2)=0,IF(ISNA(VLOOKUP(D178+1+2*Dienstprüfung_1Jahr,Gehaltstabelle_alt!$A$14:$A$24,1,FALSE)),MIN(D178+1+2*Dienstprüfung_1Jahr,MAX(Gehaltstabelle_alt!$H$5:$H$34)),IF(ISNA(VLOOKUP(D178+2+2*Dienstprüfung_1Jahr,Gehaltstabelle_alt!$A$14:$A$24,1,FALSE)),MIN(D178+2+2*Dienstprüfung_1Jahr,MAX(Gehaltstabelle_alt!$H$5:$H$34)),IF(ISNA(VLOOKUP(D178+3+2*Dienstprüfung_1Jahr,Gehaltstabelle_alt!$A$14:$A$24,1,FALSE)),MIN(D178+3+2*Dienstprüfung_1Jahr,MAX(Gehaltstabelle_alt!$H$5:$H$34)),D178))),IF(Dienstprüfung_1Jahr,IF(ISNA(VLOOKUP(D178+2,Gehaltstabelle_alt!$A$14:$A$24,1,FALSE)),MIN(D178+2,MAX(Gehaltstabelle_alt!$H$5:$H$34)),IF(ISNA(VLOOKUP(D178+3,Gehaltstabelle_alt!$A$14:$A$24,1,FALSE)),MIN(D178+3,MAX(Gehaltstabelle_alt!$H$5:$H$34)),IF(ISNA(VLOOKUP(D178+4,Gehaltstabelle_alt!$A$14:$A$24,1,FALSE)),MIN(D178+4,MAX(Gehaltstabelle_alt!$H$5:$H$34)),MAX(Gehaltstabelle_alt!$H$5:$H$34)))),D178)))),D179))</f>
        <v/>
      </c>
      <c r="F178" t="str">
        <f>IF(D178="","",HLOOKUP(C178,Gehaltstabelle_alt!$I$3:$R$34,Alt_Gehalt!D178+2,FALSE))</f>
        <v/>
      </c>
      <c r="G178" t="str">
        <f>IF(E178="","",HLOOKUP(C178,Gehaltstabelle_alt!$I$3:$R$34,Alt_Gehalt!E178+2,FALSE))</f>
        <v/>
      </c>
      <c r="H178">
        <f>IF(F178="",0,IF(F178&lt;=Gehaltstabelle_alt!$B$2,Gehaltstabelle_alt!$E$2,IF(F178&lt;=Gehaltstabelle_alt!$B$3,Gehaltstabelle_alt!$E$3,IF(F178&lt;=Gehaltstabelle_alt!$B$4,Gehaltstabelle_alt!$E$4,IF(F178&lt;=Gehaltstabelle_alt!$B$5,Gehaltstabelle_alt!$E$5,IF(F178&lt;=Gehaltstabelle_alt!$B$6,Gehaltstabelle_alt!$E$6,Gehaltstabelle_alt!$E$7)))))+IF(F178="","",IF(AND(D178&gt;Gehaltstabelle_alt!$C$10,C178="a"),Gehaltstabelle_alt!$E$11,Gehaltstabelle_alt!$E$10))+Gehaltsrechner!$G$10)+IF(Dienstprüfung_akt,(HLOOKUP(C178,Gehaltstabelle_alt!$I$3:$R$34,Dienstprüfer_akt_Stufe+2,FALSE)-HLOOKUP(C178,Gehaltstabelle_alt!$I$3:$R$34,D178+2,FALSE))*Anteil_Dienstprüfung,0)</f>
        <v>0</v>
      </c>
      <c r="I178">
        <f>IF(G178="",0,IF(G178&lt;=Gehaltstabelle_alt!$B$2,Gehaltstabelle_alt!$E$2,IF(G178&lt;=Gehaltstabelle_alt!$B$3,Gehaltstabelle_alt!$E$3,IF(G178&lt;=Gehaltstabelle_alt!$B$4,Gehaltstabelle_alt!$E$4,IF(G178&lt;=Gehaltstabelle_alt!$B$5,Gehaltstabelle_alt!$E$5,IF(G178&lt;=Gehaltstabelle_alt!$B$6,Gehaltstabelle_alt!$E$6,Gehaltstabelle_alt!$E$7)))))+IF(G178="","",IF(AND(D178&gt;Gehaltstabelle_alt!$C$10,C178="a"),Gehaltstabelle_alt!$E$11,Gehaltstabelle_alt!$E$10))+Gehaltsrechner!$G$10)+IF(Dienstprüfung_akt,(HLOOKUP(C178,Gehaltstabelle_alt!$I$3:$R$34,Dienstprüfer_akt_Stufe+2,FALSE)-HLOOKUP(C178,Gehaltstabelle_alt!$I$3:$R$34,D178+2,FALSE))*Anteil_Dienstprüfung,0)</f>
        <v>0</v>
      </c>
      <c r="J178">
        <f>IF(H178="","",Gehaltsrechner!$G$9)</f>
        <v>137.29</v>
      </c>
      <c r="K178" s="19" t="str">
        <f t="shared" si="12"/>
        <v/>
      </c>
      <c r="M178" s="19"/>
    </row>
    <row r="179" spans="1:13" x14ac:dyDescent="0.25">
      <c r="A179" t="str">
        <f t="shared" si="10"/>
        <v/>
      </c>
      <c r="B179" t="str">
        <f t="shared" si="9"/>
        <v/>
      </c>
      <c r="C179" t="str">
        <f t="shared" si="11"/>
        <v/>
      </c>
      <c r="D179" t="str">
        <f>IF(A179="","",IF(D178=MAX(Gehaltstabelle_alt!$H$5:$H$34),Alt_Gehalt!D178,IF(MOD(B179,2)=0,IF(ISNA(VLOOKUP(D178+1+2*Dienstprüfung_1Jahr,Gehaltstabelle_alt!$A$14:$A$24,1,FALSE)),MIN(D178+1+2*Dienstprüfung_1Jahr,MAX(Gehaltstabelle_alt!$H$5:$H$34)),IF(ISNA(VLOOKUP(D178+2+2*Dienstprüfung_1Jahr,Gehaltstabelle_alt!$A$14:$A$24,1,FALSE)),MIN(D178+2+2*Dienstprüfung_1Jahr,MAX(Gehaltstabelle_alt!$H$5:$H$34)),IF(ISNA(VLOOKUP(D178+3+2*Dienstprüfung_1Jahr,Gehaltstabelle_alt!$A$14:$A$24,1,FALSE)),MIN(D178+3+2*Dienstprüfung_1Jahr,MAX(Gehaltstabelle_alt!$H$5:$H$34)),D178))),IF(Dienstprüfung_1Jahr,IF(ISNA(VLOOKUP(D178+2,Gehaltstabelle_alt!$A$14:$A$24,1,FALSE)),MIN(D178+2,MAX(Gehaltstabelle_alt!$H$5:$H$34)),IF(ISNA(VLOOKUP(D178+3,Gehaltstabelle_alt!$A$14:$A$24,1,FALSE)),MIN(D178+3,MAX(Gehaltstabelle_alt!$H$5:$H$34)),IF(ISNA(VLOOKUP(D178+4,Gehaltstabelle_alt!$A$14:$A$24,1,FALSE)),MIN(D178+4,MAX(Gehaltstabelle_alt!$H$5:$H$34)),MAX(Gehaltstabelle_alt!$H$5:$H$34)))),D178))))</f>
        <v/>
      </c>
      <c r="E179" t="str">
        <f>IF(MONTH($E$6)=1,D179,IF(D180="",IF(A179="","",IF(D179=MAX(Gehaltstabelle_alt!$H$5:$H$34),Alt_Gehalt!D179,IF(MOD(B179+1,2)=0,IF(ISNA(VLOOKUP(D179+1+2*Dienstprüfung_1Jahr,Gehaltstabelle_alt!$A$14:$A$24,1,FALSE)),MIN(D179+1+2*Dienstprüfung_1Jahr,MAX(Gehaltstabelle_alt!$H$5:$H$34)),IF(ISNA(VLOOKUP(D179+2+2*Dienstprüfung_1Jahr,Gehaltstabelle_alt!$A$14:$A$24,1,FALSE)),MIN(D179+2+2*Dienstprüfung_1Jahr,MAX(Gehaltstabelle_alt!$H$5:$H$34)),IF(ISNA(VLOOKUP(D179+3+2*Dienstprüfung_1Jahr,Gehaltstabelle_alt!$A$14:$A$24,1,FALSE)),MIN(D179+3+2*Dienstprüfung_1Jahr,MAX(Gehaltstabelle_alt!$H$5:$H$34)),D179))),IF(Dienstprüfung_1Jahr,IF(ISNA(VLOOKUP(D179+2,Gehaltstabelle_alt!$A$14:$A$24,1,FALSE)),MIN(D179+2,MAX(Gehaltstabelle_alt!$H$5:$H$34)),IF(ISNA(VLOOKUP(D179+3,Gehaltstabelle_alt!$A$14:$A$24,1,FALSE)),MIN(D179+3,MAX(Gehaltstabelle_alt!$H$5:$H$34)),IF(ISNA(VLOOKUP(D179+4,Gehaltstabelle_alt!$A$14:$A$24,1,FALSE)),MIN(D179+4,MAX(Gehaltstabelle_alt!$H$5:$H$34)),MAX(Gehaltstabelle_alt!$H$5:$H$34)))),D179)))),D180))</f>
        <v/>
      </c>
      <c r="F179" t="str">
        <f>IF(D179="","",HLOOKUP(C179,Gehaltstabelle_alt!$I$3:$R$34,Alt_Gehalt!D179+2,FALSE))</f>
        <v/>
      </c>
      <c r="G179" t="str">
        <f>IF(E179="","",HLOOKUP(C179,Gehaltstabelle_alt!$I$3:$R$34,Alt_Gehalt!E179+2,FALSE))</f>
        <v/>
      </c>
      <c r="H179">
        <f>IF(F179="",0,IF(F179&lt;=Gehaltstabelle_alt!$B$2,Gehaltstabelle_alt!$E$2,IF(F179&lt;=Gehaltstabelle_alt!$B$3,Gehaltstabelle_alt!$E$3,IF(F179&lt;=Gehaltstabelle_alt!$B$4,Gehaltstabelle_alt!$E$4,IF(F179&lt;=Gehaltstabelle_alt!$B$5,Gehaltstabelle_alt!$E$5,IF(F179&lt;=Gehaltstabelle_alt!$B$6,Gehaltstabelle_alt!$E$6,Gehaltstabelle_alt!$E$7)))))+IF(F179="","",IF(AND(D179&gt;Gehaltstabelle_alt!$C$10,C179="a"),Gehaltstabelle_alt!$E$11,Gehaltstabelle_alt!$E$10))+Gehaltsrechner!$G$10)+IF(Dienstprüfung_akt,(HLOOKUP(C179,Gehaltstabelle_alt!$I$3:$R$34,Dienstprüfer_akt_Stufe+2,FALSE)-HLOOKUP(C179,Gehaltstabelle_alt!$I$3:$R$34,D179+2,FALSE))*Anteil_Dienstprüfung,0)</f>
        <v>0</v>
      </c>
      <c r="I179">
        <f>IF(G179="",0,IF(G179&lt;=Gehaltstabelle_alt!$B$2,Gehaltstabelle_alt!$E$2,IF(G179&lt;=Gehaltstabelle_alt!$B$3,Gehaltstabelle_alt!$E$3,IF(G179&lt;=Gehaltstabelle_alt!$B$4,Gehaltstabelle_alt!$E$4,IF(G179&lt;=Gehaltstabelle_alt!$B$5,Gehaltstabelle_alt!$E$5,IF(G179&lt;=Gehaltstabelle_alt!$B$6,Gehaltstabelle_alt!$E$6,Gehaltstabelle_alt!$E$7)))))+IF(G179="","",IF(AND(D179&gt;Gehaltstabelle_alt!$C$10,C179="a"),Gehaltstabelle_alt!$E$11,Gehaltstabelle_alt!$E$10))+Gehaltsrechner!$G$10)+IF(Dienstprüfung_akt,(HLOOKUP(C179,Gehaltstabelle_alt!$I$3:$R$34,Dienstprüfer_akt_Stufe+2,FALSE)-HLOOKUP(C179,Gehaltstabelle_alt!$I$3:$R$34,D179+2,FALSE))*Anteil_Dienstprüfung,0)</f>
        <v>0</v>
      </c>
      <c r="J179">
        <f>IF(H179="","",Gehaltsrechner!$G$9)</f>
        <v>137.29</v>
      </c>
      <c r="K179" s="19" t="str">
        <f t="shared" si="12"/>
        <v/>
      </c>
      <c r="M179" s="19"/>
    </row>
    <row r="180" spans="1:13" x14ac:dyDescent="0.25">
      <c r="A180" t="str">
        <f t="shared" si="10"/>
        <v/>
      </c>
      <c r="B180" t="str">
        <f t="shared" si="9"/>
        <v/>
      </c>
      <c r="C180" t="str">
        <f t="shared" si="11"/>
        <v/>
      </c>
      <c r="D180" t="str">
        <f>IF(A180="","",IF(D179=MAX(Gehaltstabelle_alt!$H$5:$H$34),Alt_Gehalt!D179,IF(MOD(B180,2)=0,IF(ISNA(VLOOKUP(D179+1+2*Dienstprüfung_1Jahr,Gehaltstabelle_alt!$A$14:$A$24,1,FALSE)),MIN(D179+1+2*Dienstprüfung_1Jahr,MAX(Gehaltstabelle_alt!$H$5:$H$34)),IF(ISNA(VLOOKUP(D179+2+2*Dienstprüfung_1Jahr,Gehaltstabelle_alt!$A$14:$A$24,1,FALSE)),MIN(D179+2+2*Dienstprüfung_1Jahr,MAX(Gehaltstabelle_alt!$H$5:$H$34)),IF(ISNA(VLOOKUP(D179+3+2*Dienstprüfung_1Jahr,Gehaltstabelle_alt!$A$14:$A$24,1,FALSE)),MIN(D179+3+2*Dienstprüfung_1Jahr,MAX(Gehaltstabelle_alt!$H$5:$H$34)),D179))),IF(Dienstprüfung_1Jahr,IF(ISNA(VLOOKUP(D179+2,Gehaltstabelle_alt!$A$14:$A$24,1,FALSE)),MIN(D179+2,MAX(Gehaltstabelle_alt!$H$5:$H$34)),IF(ISNA(VLOOKUP(D179+3,Gehaltstabelle_alt!$A$14:$A$24,1,FALSE)),MIN(D179+3,MAX(Gehaltstabelle_alt!$H$5:$H$34)),IF(ISNA(VLOOKUP(D179+4,Gehaltstabelle_alt!$A$14:$A$24,1,FALSE)),MIN(D179+4,MAX(Gehaltstabelle_alt!$H$5:$H$34)),MAX(Gehaltstabelle_alt!$H$5:$H$34)))),D179))))</f>
        <v/>
      </c>
      <c r="E180" t="str">
        <f>IF(MONTH($E$6)=1,D180,IF(D181="",IF(A180="","",IF(D180=MAX(Gehaltstabelle_alt!$H$5:$H$34),Alt_Gehalt!D180,IF(MOD(B180+1,2)=0,IF(ISNA(VLOOKUP(D180+1+2*Dienstprüfung_1Jahr,Gehaltstabelle_alt!$A$14:$A$24,1,FALSE)),MIN(D180+1+2*Dienstprüfung_1Jahr,MAX(Gehaltstabelle_alt!$H$5:$H$34)),IF(ISNA(VLOOKUP(D180+2+2*Dienstprüfung_1Jahr,Gehaltstabelle_alt!$A$14:$A$24,1,FALSE)),MIN(D180+2+2*Dienstprüfung_1Jahr,MAX(Gehaltstabelle_alt!$H$5:$H$34)),IF(ISNA(VLOOKUP(D180+3+2*Dienstprüfung_1Jahr,Gehaltstabelle_alt!$A$14:$A$24,1,FALSE)),MIN(D180+3+2*Dienstprüfung_1Jahr,MAX(Gehaltstabelle_alt!$H$5:$H$34)),D180))),IF(Dienstprüfung_1Jahr,IF(ISNA(VLOOKUP(D180+2,Gehaltstabelle_alt!$A$14:$A$24,1,FALSE)),MIN(D180+2,MAX(Gehaltstabelle_alt!$H$5:$H$34)),IF(ISNA(VLOOKUP(D180+3,Gehaltstabelle_alt!$A$14:$A$24,1,FALSE)),MIN(D180+3,MAX(Gehaltstabelle_alt!$H$5:$H$34)),IF(ISNA(VLOOKUP(D180+4,Gehaltstabelle_alt!$A$14:$A$24,1,FALSE)),MIN(D180+4,MAX(Gehaltstabelle_alt!$H$5:$H$34)),MAX(Gehaltstabelle_alt!$H$5:$H$34)))),D180)))),D181))</f>
        <v/>
      </c>
      <c r="F180" t="str">
        <f>IF(D180="","",HLOOKUP(C180,Gehaltstabelle_alt!$I$3:$R$34,Alt_Gehalt!D180+2,FALSE))</f>
        <v/>
      </c>
      <c r="G180" t="str">
        <f>IF(E180="","",HLOOKUP(C180,Gehaltstabelle_alt!$I$3:$R$34,Alt_Gehalt!E180+2,FALSE))</f>
        <v/>
      </c>
      <c r="H180">
        <f>IF(F180="",0,IF(F180&lt;=Gehaltstabelle_alt!$B$2,Gehaltstabelle_alt!$E$2,IF(F180&lt;=Gehaltstabelle_alt!$B$3,Gehaltstabelle_alt!$E$3,IF(F180&lt;=Gehaltstabelle_alt!$B$4,Gehaltstabelle_alt!$E$4,IF(F180&lt;=Gehaltstabelle_alt!$B$5,Gehaltstabelle_alt!$E$5,IF(F180&lt;=Gehaltstabelle_alt!$B$6,Gehaltstabelle_alt!$E$6,Gehaltstabelle_alt!$E$7)))))+IF(F180="","",IF(AND(D180&gt;Gehaltstabelle_alt!$C$10,C180="a"),Gehaltstabelle_alt!$E$11,Gehaltstabelle_alt!$E$10))+Gehaltsrechner!$G$10)+IF(Dienstprüfung_akt,(HLOOKUP(C180,Gehaltstabelle_alt!$I$3:$R$34,Dienstprüfer_akt_Stufe+2,FALSE)-HLOOKUP(C180,Gehaltstabelle_alt!$I$3:$R$34,D180+2,FALSE))*Anteil_Dienstprüfung,0)</f>
        <v>0</v>
      </c>
      <c r="I180">
        <f>IF(G180="",0,IF(G180&lt;=Gehaltstabelle_alt!$B$2,Gehaltstabelle_alt!$E$2,IF(G180&lt;=Gehaltstabelle_alt!$B$3,Gehaltstabelle_alt!$E$3,IF(G180&lt;=Gehaltstabelle_alt!$B$4,Gehaltstabelle_alt!$E$4,IF(G180&lt;=Gehaltstabelle_alt!$B$5,Gehaltstabelle_alt!$E$5,IF(G180&lt;=Gehaltstabelle_alt!$B$6,Gehaltstabelle_alt!$E$6,Gehaltstabelle_alt!$E$7)))))+IF(G180="","",IF(AND(D180&gt;Gehaltstabelle_alt!$C$10,C180="a"),Gehaltstabelle_alt!$E$11,Gehaltstabelle_alt!$E$10))+Gehaltsrechner!$G$10)+IF(Dienstprüfung_akt,(HLOOKUP(C180,Gehaltstabelle_alt!$I$3:$R$34,Dienstprüfer_akt_Stufe+2,FALSE)-HLOOKUP(C180,Gehaltstabelle_alt!$I$3:$R$34,D180+2,FALSE))*Anteil_Dienstprüfung,0)</f>
        <v>0</v>
      </c>
      <c r="J180">
        <f>IF(H180="","",Gehaltsrechner!$G$9)</f>
        <v>137.29</v>
      </c>
      <c r="K180" s="19" t="str">
        <f t="shared" si="12"/>
        <v/>
      </c>
      <c r="M180" s="19"/>
    </row>
    <row r="181" spans="1:13" x14ac:dyDescent="0.25">
      <c r="A181" t="str">
        <f t="shared" si="10"/>
        <v/>
      </c>
      <c r="B181" t="str">
        <f t="shared" si="9"/>
        <v/>
      </c>
      <c r="C181" t="str">
        <f t="shared" si="11"/>
        <v/>
      </c>
      <c r="D181" t="str">
        <f>IF(A181="","",IF(D180=MAX(Gehaltstabelle_alt!$H$5:$H$34),Alt_Gehalt!D180,IF(MOD(B181,2)=0,IF(ISNA(VLOOKUP(D180+1+2*Dienstprüfung_1Jahr,Gehaltstabelle_alt!$A$14:$A$24,1,FALSE)),MIN(D180+1+2*Dienstprüfung_1Jahr,MAX(Gehaltstabelle_alt!$H$5:$H$34)),IF(ISNA(VLOOKUP(D180+2+2*Dienstprüfung_1Jahr,Gehaltstabelle_alt!$A$14:$A$24,1,FALSE)),MIN(D180+2+2*Dienstprüfung_1Jahr,MAX(Gehaltstabelle_alt!$H$5:$H$34)),IF(ISNA(VLOOKUP(D180+3+2*Dienstprüfung_1Jahr,Gehaltstabelle_alt!$A$14:$A$24,1,FALSE)),MIN(D180+3+2*Dienstprüfung_1Jahr,MAX(Gehaltstabelle_alt!$H$5:$H$34)),D180))),IF(Dienstprüfung_1Jahr,IF(ISNA(VLOOKUP(D180+2,Gehaltstabelle_alt!$A$14:$A$24,1,FALSE)),MIN(D180+2,MAX(Gehaltstabelle_alt!$H$5:$H$34)),IF(ISNA(VLOOKUP(D180+3,Gehaltstabelle_alt!$A$14:$A$24,1,FALSE)),MIN(D180+3,MAX(Gehaltstabelle_alt!$H$5:$H$34)),IF(ISNA(VLOOKUP(D180+4,Gehaltstabelle_alt!$A$14:$A$24,1,FALSE)),MIN(D180+4,MAX(Gehaltstabelle_alt!$H$5:$H$34)),MAX(Gehaltstabelle_alt!$H$5:$H$34)))),D180))))</f>
        <v/>
      </c>
      <c r="E181" t="str">
        <f>IF(MONTH($E$6)=1,D181,IF(D182="",IF(A181="","",IF(D181=MAX(Gehaltstabelle_alt!$H$5:$H$34),Alt_Gehalt!D181,IF(MOD(B181+1,2)=0,IF(ISNA(VLOOKUP(D181+1+2*Dienstprüfung_1Jahr,Gehaltstabelle_alt!$A$14:$A$24,1,FALSE)),MIN(D181+1+2*Dienstprüfung_1Jahr,MAX(Gehaltstabelle_alt!$H$5:$H$34)),IF(ISNA(VLOOKUP(D181+2+2*Dienstprüfung_1Jahr,Gehaltstabelle_alt!$A$14:$A$24,1,FALSE)),MIN(D181+2+2*Dienstprüfung_1Jahr,MAX(Gehaltstabelle_alt!$H$5:$H$34)),IF(ISNA(VLOOKUP(D181+3+2*Dienstprüfung_1Jahr,Gehaltstabelle_alt!$A$14:$A$24,1,FALSE)),MIN(D181+3+2*Dienstprüfung_1Jahr,MAX(Gehaltstabelle_alt!$H$5:$H$34)),D181))),IF(Dienstprüfung_1Jahr,IF(ISNA(VLOOKUP(D181+2,Gehaltstabelle_alt!$A$14:$A$24,1,FALSE)),MIN(D181+2,MAX(Gehaltstabelle_alt!$H$5:$H$34)),IF(ISNA(VLOOKUP(D181+3,Gehaltstabelle_alt!$A$14:$A$24,1,FALSE)),MIN(D181+3,MAX(Gehaltstabelle_alt!$H$5:$H$34)),IF(ISNA(VLOOKUP(D181+4,Gehaltstabelle_alt!$A$14:$A$24,1,FALSE)),MIN(D181+4,MAX(Gehaltstabelle_alt!$H$5:$H$34)),MAX(Gehaltstabelle_alt!$H$5:$H$34)))),D181)))),D182))</f>
        <v/>
      </c>
      <c r="F181" t="str">
        <f>IF(D181="","",HLOOKUP(C181,Gehaltstabelle_alt!$I$3:$R$34,Alt_Gehalt!D181+2,FALSE))</f>
        <v/>
      </c>
      <c r="G181" t="str">
        <f>IF(E181="","",HLOOKUP(C181,Gehaltstabelle_alt!$I$3:$R$34,Alt_Gehalt!E181+2,FALSE))</f>
        <v/>
      </c>
      <c r="H181">
        <f>IF(F181="",0,IF(F181&lt;=Gehaltstabelle_alt!$B$2,Gehaltstabelle_alt!$E$2,IF(F181&lt;=Gehaltstabelle_alt!$B$3,Gehaltstabelle_alt!$E$3,IF(F181&lt;=Gehaltstabelle_alt!$B$4,Gehaltstabelle_alt!$E$4,IF(F181&lt;=Gehaltstabelle_alt!$B$5,Gehaltstabelle_alt!$E$5,IF(F181&lt;=Gehaltstabelle_alt!$B$6,Gehaltstabelle_alt!$E$6,Gehaltstabelle_alt!$E$7)))))+IF(F181="","",IF(AND(D181&gt;Gehaltstabelle_alt!$C$10,C181="a"),Gehaltstabelle_alt!$E$11,Gehaltstabelle_alt!$E$10))+Gehaltsrechner!$G$10)+IF(Dienstprüfung_akt,(HLOOKUP(C181,Gehaltstabelle_alt!$I$3:$R$34,Dienstprüfer_akt_Stufe+2,FALSE)-HLOOKUP(C181,Gehaltstabelle_alt!$I$3:$R$34,D181+2,FALSE))*Anteil_Dienstprüfung,0)</f>
        <v>0</v>
      </c>
      <c r="I181">
        <f>IF(G181="",0,IF(G181&lt;=Gehaltstabelle_alt!$B$2,Gehaltstabelle_alt!$E$2,IF(G181&lt;=Gehaltstabelle_alt!$B$3,Gehaltstabelle_alt!$E$3,IF(G181&lt;=Gehaltstabelle_alt!$B$4,Gehaltstabelle_alt!$E$4,IF(G181&lt;=Gehaltstabelle_alt!$B$5,Gehaltstabelle_alt!$E$5,IF(G181&lt;=Gehaltstabelle_alt!$B$6,Gehaltstabelle_alt!$E$6,Gehaltstabelle_alt!$E$7)))))+IF(G181="","",IF(AND(D181&gt;Gehaltstabelle_alt!$C$10,C181="a"),Gehaltstabelle_alt!$E$11,Gehaltstabelle_alt!$E$10))+Gehaltsrechner!$G$10)+IF(Dienstprüfung_akt,(HLOOKUP(C181,Gehaltstabelle_alt!$I$3:$R$34,Dienstprüfer_akt_Stufe+2,FALSE)-HLOOKUP(C181,Gehaltstabelle_alt!$I$3:$R$34,D181+2,FALSE))*Anteil_Dienstprüfung,0)</f>
        <v>0</v>
      </c>
      <c r="J181">
        <f>IF(H181="","",Gehaltsrechner!$G$9)</f>
        <v>137.29</v>
      </c>
      <c r="K181" s="19" t="str">
        <f t="shared" si="12"/>
        <v/>
      </c>
      <c r="M181" s="19"/>
    </row>
    <row r="182" spans="1:13" x14ac:dyDescent="0.25">
      <c r="A182" t="str">
        <f t="shared" si="10"/>
        <v/>
      </c>
      <c r="B182" t="str">
        <f t="shared" si="9"/>
        <v/>
      </c>
      <c r="C182" t="str">
        <f t="shared" si="11"/>
        <v/>
      </c>
      <c r="D182" t="str">
        <f>IF(A182="","",IF(D181=MAX(Gehaltstabelle_alt!$H$5:$H$34),Alt_Gehalt!D181,IF(MOD(B182,2)=0,IF(ISNA(VLOOKUP(D181+1+2*Dienstprüfung_1Jahr,Gehaltstabelle_alt!$A$14:$A$24,1,FALSE)),MIN(D181+1+2*Dienstprüfung_1Jahr,MAX(Gehaltstabelle_alt!$H$5:$H$34)),IF(ISNA(VLOOKUP(D181+2+2*Dienstprüfung_1Jahr,Gehaltstabelle_alt!$A$14:$A$24,1,FALSE)),MIN(D181+2+2*Dienstprüfung_1Jahr,MAX(Gehaltstabelle_alt!$H$5:$H$34)),IF(ISNA(VLOOKUP(D181+3+2*Dienstprüfung_1Jahr,Gehaltstabelle_alt!$A$14:$A$24,1,FALSE)),MIN(D181+3+2*Dienstprüfung_1Jahr,MAX(Gehaltstabelle_alt!$H$5:$H$34)),D181))),IF(Dienstprüfung_1Jahr,IF(ISNA(VLOOKUP(D181+2,Gehaltstabelle_alt!$A$14:$A$24,1,FALSE)),MIN(D181+2,MAX(Gehaltstabelle_alt!$H$5:$H$34)),IF(ISNA(VLOOKUP(D181+3,Gehaltstabelle_alt!$A$14:$A$24,1,FALSE)),MIN(D181+3,MAX(Gehaltstabelle_alt!$H$5:$H$34)),IF(ISNA(VLOOKUP(D181+4,Gehaltstabelle_alt!$A$14:$A$24,1,FALSE)),MIN(D181+4,MAX(Gehaltstabelle_alt!$H$5:$H$34)),MAX(Gehaltstabelle_alt!$H$5:$H$34)))),D181))))</f>
        <v/>
      </c>
      <c r="E182" t="str">
        <f>IF(MONTH($E$6)=1,D182,IF(D183="",IF(A182="","",IF(D182=MAX(Gehaltstabelle_alt!$H$5:$H$34),Alt_Gehalt!D182,IF(MOD(B182+1,2)=0,IF(ISNA(VLOOKUP(D182+1+2*Dienstprüfung_1Jahr,Gehaltstabelle_alt!$A$14:$A$24,1,FALSE)),MIN(D182+1+2*Dienstprüfung_1Jahr,MAX(Gehaltstabelle_alt!$H$5:$H$34)),IF(ISNA(VLOOKUP(D182+2+2*Dienstprüfung_1Jahr,Gehaltstabelle_alt!$A$14:$A$24,1,FALSE)),MIN(D182+2+2*Dienstprüfung_1Jahr,MAX(Gehaltstabelle_alt!$H$5:$H$34)),IF(ISNA(VLOOKUP(D182+3+2*Dienstprüfung_1Jahr,Gehaltstabelle_alt!$A$14:$A$24,1,FALSE)),MIN(D182+3+2*Dienstprüfung_1Jahr,MAX(Gehaltstabelle_alt!$H$5:$H$34)),D182))),IF(Dienstprüfung_1Jahr,IF(ISNA(VLOOKUP(D182+2,Gehaltstabelle_alt!$A$14:$A$24,1,FALSE)),MIN(D182+2,MAX(Gehaltstabelle_alt!$H$5:$H$34)),IF(ISNA(VLOOKUP(D182+3,Gehaltstabelle_alt!$A$14:$A$24,1,FALSE)),MIN(D182+3,MAX(Gehaltstabelle_alt!$H$5:$H$34)),IF(ISNA(VLOOKUP(D182+4,Gehaltstabelle_alt!$A$14:$A$24,1,FALSE)),MIN(D182+4,MAX(Gehaltstabelle_alt!$H$5:$H$34)),MAX(Gehaltstabelle_alt!$H$5:$H$34)))),D182)))),D183))</f>
        <v/>
      </c>
      <c r="F182" t="str">
        <f>IF(D182="","",HLOOKUP(C182,Gehaltstabelle_alt!$I$3:$R$34,Alt_Gehalt!D182+2,FALSE))</f>
        <v/>
      </c>
      <c r="G182" t="str">
        <f>IF(E182="","",HLOOKUP(C182,Gehaltstabelle_alt!$I$3:$R$34,Alt_Gehalt!E182+2,FALSE))</f>
        <v/>
      </c>
      <c r="H182">
        <f>IF(F182="",0,IF(F182&lt;=Gehaltstabelle_alt!$B$2,Gehaltstabelle_alt!$E$2,IF(F182&lt;=Gehaltstabelle_alt!$B$3,Gehaltstabelle_alt!$E$3,IF(F182&lt;=Gehaltstabelle_alt!$B$4,Gehaltstabelle_alt!$E$4,IF(F182&lt;=Gehaltstabelle_alt!$B$5,Gehaltstabelle_alt!$E$5,IF(F182&lt;=Gehaltstabelle_alt!$B$6,Gehaltstabelle_alt!$E$6,Gehaltstabelle_alt!$E$7)))))+IF(F182="","",IF(AND(D182&gt;Gehaltstabelle_alt!$C$10,C182="a"),Gehaltstabelle_alt!$E$11,Gehaltstabelle_alt!$E$10))+Gehaltsrechner!$G$10)+IF(Dienstprüfung_akt,(HLOOKUP(C182,Gehaltstabelle_alt!$I$3:$R$34,Dienstprüfer_akt_Stufe+2,FALSE)-HLOOKUP(C182,Gehaltstabelle_alt!$I$3:$R$34,D182+2,FALSE))*Anteil_Dienstprüfung,0)</f>
        <v>0</v>
      </c>
      <c r="I182">
        <f>IF(G182="",0,IF(G182&lt;=Gehaltstabelle_alt!$B$2,Gehaltstabelle_alt!$E$2,IF(G182&lt;=Gehaltstabelle_alt!$B$3,Gehaltstabelle_alt!$E$3,IF(G182&lt;=Gehaltstabelle_alt!$B$4,Gehaltstabelle_alt!$E$4,IF(G182&lt;=Gehaltstabelle_alt!$B$5,Gehaltstabelle_alt!$E$5,IF(G182&lt;=Gehaltstabelle_alt!$B$6,Gehaltstabelle_alt!$E$6,Gehaltstabelle_alt!$E$7)))))+IF(G182="","",IF(AND(D182&gt;Gehaltstabelle_alt!$C$10,C182="a"),Gehaltstabelle_alt!$E$11,Gehaltstabelle_alt!$E$10))+Gehaltsrechner!$G$10)+IF(Dienstprüfung_akt,(HLOOKUP(C182,Gehaltstabelle_alt!$I$3:$R$34,Dienstprüfer_akt_Stufe+2,FALSE)-HLOOKUP(C182,Gehaltstabelle_alt!$I$3:$R$34,D182+2,FALSE))*Anteil_Dienstprüfung,0)</f>
        <v>0</v>
      </c>
      <c r="J182">
        <f>IF(H182="","",Gehaltsrechner!$G$9)</f>
        <v>137.29</v>
      </c>
      <c r="K182" s="19" t="str">
        <f t="shared" si="12"/>
        <v/>
      </c>
      <c r="M182" s="19"/>
    </row>
    <row r="183" spans="1:13" x14ac:dyDescent="0.25">
      <c r="A183" t="str">
        <f t="shared" si="10"/>
        <v/>
      </c>
      <c r="B183" t="str">
        <f t="shared" si="9"/>
        <v/>
      </c>
      <c r="C183" t="str">
        <f t="shared" si="11"/>
        <v/>
      </c>
      <c r="D183" t="str">
        <f>IF(A183="","",IF(D182=MAX(Gehaltstabelle_alt!$H$5:$H$34),Alt_Gehalt!D182,IF(MOD(B183,2)=0,IF(ISNA(VLOOKUP(D182+1+2*Dienstprüfung_1Jahr,Gehaltstabelle_alt!$A$14:$A$24,1,FALSE)),MIN(D182+1+2*Dienstprüfung_1Jahr,MAX(Gehaltstabelle_alt!$H$5:$H$34)),IF(ISNA(VLOOKUP(D182+2+2*Dienstprüfung_1Jahr,Gehaltstabelle_alt!$A$14:$A$24,1,FALSE)),MIN(D182+2+2*Dienstprüfung_1Jahr,MAX(Gehaltstabelle_alt!$H$5:$H$34)),IF(ISNA(VLOOKUP(D182+3+2*Dienstprüfung_1Jahr,Gehaltstabelle_alt!$A$14:$A$24,1,FALSE)),MIN(D182+3+2*Dienstprüfung_1Jahr,MAX(Gehaltstabelle_alt!$H$5:$H$34)),D182))),IF(Dienstprüfung_1Jahr,IF(ISNA(VLOOKUP(D182+2,Gehaltstabelle_alt!$A$14:$A$24,1,FALSE)),MIN(D182+2,MAX(Gehaltstabelle_alt!$H$5:$H$34)),IF(ISNA(VLOOKUP(D182+3,Gehaltstabelle_alt!$A$14:$A$24,1,FALSE)),MIN(D182+3,MAX(Gehaltstabelle_alt!$H$5:$H$34)),IF(ISNA(VLOOKUP(D182+4,Gehaltstabelle_alt!$A$14:$A$24,1,FALSE)),MIN(D182+4,MAX(Gehaltstabelle_alt!$H$5:$H$34)),MAX(Gehaltstabelle_alt!$H$5:$H$34)))),D182))))</f>
        <v/>
      </c>
      <c r="E183" t="str">
        <f>IF(MONTH($E$6)=1,D183,IF(D184="",IF(A183="","",IF(D183=MAX(Gehaltstabelle_alt!$H$5:$H$34),Alt_Gehalt!D183,IF(MOD(B183+1,2)=0,IF(ISNA(VLOOKUP(D183+1+2*Dienstprüfung_1Jahr,Gehaltstabelle_alt!$A$14:$A$24,1,FALSE)),MIN(D183+1+2*Dienstprüfung_1Jahr,MAX(Gehaltstabelle_alt!$H$5:$H$34)),IF(ISNA(VLOOKUP(D183+2+2*Dienstprüfung_1Jahr,Gehaltstabelle_alt!$A$14:$A$24,1,FALSE)),MIN(D183+2+2*Dienstprüfung_1Jahr,MAX(Gehaltstabelle_alt!$H$5:$H$34)),IF(ISNA(VLOOKUP(D183+3+2*Dienstprüfung_1Jahr,Gehaltstabelle_alt!$A$14:$A$24,1,FALSE)),MIN(D183+3+2*Dienstprüfung_1Jahr,MAX(Gehaltstabelle_alt!$H$5:$H$34)),D183))),IF(Dienstprüfung_1Jahr,IF(ISNA(VLOOKUP(D183+2,Gehaltstabelle_alt!$A$14:$A$24,1,FALSE)),MIN(D183+2,MAX(Gehaltstabelle_alt!$H$5:$H$34)),IF(ISNA(VLOOKUP(D183+3,Gehaltstabelle_alt!$A$14:$A$24,1,FALSE)),MIN(D183+3,MAX(Gehaltstabelle_alt!$H$5:$H$34)),IF(ISNA(VLOOKUP(D183+4,Gehaltstabelle_alt!$A$14:$A$24,1,FALSE)),MIN(D183+4,MAX(Gehaltstabelle_alt!$H$5:$H$34)),MAX(Gehaltstabelle_alt!$H$5:$H$34)))),D183)))),D184))</f>
        <v/>
      </c>
      <c r="F183" t="str">
        <f>IF(D183="","",HLOOKUP(C183,Gehaltstabelle_alt!$I$3:$R$34,Alt_Gehalt!D183+2,FALSE))</f>
        <v/>
      </c>
      <c r="G183" t="str">
        <f>IF(E183="","",HLOOKUP(C183,Gehaltstabelle_alt!$I$3:$R$34,Alt_Gehalt!E183+2,FALSE))</f>
        <v/>
      </c>
      <c r="H183">
        <f>IF(F183="",0,IF(F183&lt;=Gehaltstabelle_alt!$B$2,Gehaltstabelle_alt!$E$2,IF(F183&lt;=Gehaltstabelle_alt!$B$3,Gehaltstabelle_alt!$E$3,IF(F183&lt;=Gehaltstabelle_alt!$B$4,Gehaltstabelle_alt!$E$4,IF(F183&lt;=Gehaltstabelle_alt!$B$5,Gehaltstabelle_alt!$E$5,IF(F183&lt;=Gehaltstabelle_alt!$B$6,Gehaltstabelle_alt!$E$6,Gehaltstabelle_alt!$E$7)))))+IF(F183="","",IF(AND(D183&gt;Gehaltstabelle_alt!$C$10,C183="a"),Gehaltstabelle_alt!$E$11,Gehaltstabelle_alt!$E$10))+Gehaltsrechner!$G$10)+IF(Dienstprüfung_akt,(HLOOKUP(C183,Gehaltstabelle_alt!$I$3:$R$34,Dienstprüfer_akt_Stufe+2,FALSE)-HLOOKUP(C183,Gehaltstabelle_alt!$I$3:$R$34,D183+2,FALSE))*Anteil_Dienstprüfung,0)</f>
        <v>0</v>
      </c>
      <c r="I183">
        <f>IF(G183="",0,IF(G183&lt;=Gehaltstabelle_alt!$B$2,Gehaltstabelle_alt!$E$2,IF(G183&lt;=Gehaltstabelle_alt!$B$3,Gehaltstabelle_alt!$E$3,IF(G183&lt;=Gehaltstabelle_alt!$B$4,Gehaltstabelle_alt!$E$4,IF(G183&lt;=Gehaltstabelle_alt!$B$5,Gehaltstabelle_alt!$E$5,IF(G183&lt;=Gehaltstabelle_alt!$B$6,Gehaltstabelle_alt!$E$6,Gehaltstabelle_alt!$E$7)))))+IF(G183="","",IF(AND(D183&gt;Gehaltstabelle_alt!$C$10,C183="a"),Gehaltstabelle_alt!$E$11,Gehaltstabelle_alt!$E$10))+Gehaltsrechner!$G$10)+IF(Dienstprüfung_akt,(HLOOKUP(C183,Gehaltstabelle_alt!$I$3:$R$34,Dienstprüfer_akt_Stufe+2,FALSE)-HLOOKUP(C183,Gehaltstabelle_alt!$I$3:$R$34,D183+2,FALSE))*Anteil_Dienstprüfung,0)</f>
        <v>0</v>
      </c>
      <c r="J183">
        <f>IF(H183="","",Gehaltsrechner!$G$9)</f>
        <v>137.29</v>
      </c>
      <c r="K183" s="19" t="str">
        <f t="shared" si="12"/>
        <v/>
      </c>
      <c r="M183" s="19"/>
    </row>
    <row r="184" spans="1:13" x14ac:dyDescent="0.25">
      <c r="A184" t="str">
        <f t="shared" si="10"/>
        <v/>
      </c>
      <c r="B184" t="str">
        <f t="shared" si="9"/>
        <v/>
      </c>
      <c r="C184" t="str">
        <f t="shared" si="11"/>
        <v/>
      </c>
      <c r="D184" t="str">
        <f>IF(A184="","",IF(D183=MAX(Gehaltstabelle_alt!$H$5:$H$34),Alt_Gehalt!D183,IF(MOD(B184,2)=0,IF(ISNA(VLOOKUP(D183+1+2*Dienstprüfung_1Jahr,Gehaltstabelle_alt!$A$14:$A$24,1,FALSE)),MIN(D183+1+2*Dienstprüfung_1Jahr,MAX(Gehaltstabelle_alt!$H$5:$H$34)),IF(ISNA(VLOOKUP(D183+2+2*Dienstprüfung_1Jahr,Gehaltstabelle_alt!$A$14:$A$24,1,FALSE)),MIN(D183+2+2*Dienstprüfung_1Jahr,MAX(Gehaltstabelle_alt!$H$5:$H$34)),IF(ISNA(VLOOKUP(D183+3+2*Dienstprüfung_1Jahr,Gehaltstabelle_alt!$A$14:$A$24,1,FALSE)),MIN(D183+3+2*Dienstprüfung_1Jahr,MAX(Gehaltstabelle_alt!$H$5:$H$34)),D183))),IF(Dienstprüfung_1Jahr,IF(ISNA(VLOOKUP(D183+2,Gehaltstabelle_alt!$A$14:$A$24,1,FALSE)),MIN(D183+2,MAX(Gehaltstabelle_alt!$H$5:$H$34)),IF(ISNA(VLOOKUP(D183+3,Gehaltstabelle_alt!$A$14:$A$24,1,FALSE)),MIN(D183+3,MAX(Gehaltstabelle_alt!$H$5:$H$34)),IF(ISNA(VLOOKUP(D183+4,Gehaltstabelle_alt!$A$14:$A$24,1,FALSE)),MIN(D183+4,MAX(Gehaltstabelle_alt!$H$5:$H$34)),MAX(Gehaltstabelle_alt!$H$5:$H$34)))),D183))))</f>
        <v/>
      </c>
      <c r="E184" t="str">
        <f>IF(MONTH($E$6)=1,D184,IF(D185="",IF(A184="","",IF(D184=MAX(Gehaltstabelle_alt!$H$5:$H$34),Alt_Gehalt!D184,IF(MOD(B184+1,2)=0,IF(ISNA(VLOOKUP(D184+1+2*Dienstprüfung_1Jahr,Gehaltstabelle_alt!$A$14:$A$24,1,FALSE)),MIN(D184+1+2*Dienstprüfung_1Jahr,MAX(Gehaltstabelle_alt!$H$5:$H$34)),IF(ISNA(VLOOKUP(D184+2+2*Dienstprüfung_1Jahr,Gehaltstabelle_alt!$A$14:$A$24,1,FALSE)),MIN(D184+2+2*Dienstprüfung_1Jahr,MAX(Gehaltstabelle_alt!$H$5:$H$34)),IF(ISNA(VLOOKUP(D184+3+2*Dienstprüfung_1Jahr,Gehaltstabelle_alt!$A$14:$A$24,1,FALSE)),MIN(D184+3+2*Dienstprüfung_1Jahr,MAX(Gehaltstabelle_alt!$H$5:$H$34)),D184))),IF(Dienstprüfung_1Jahr,IF(ISNA(VLOOKUP(D184+2,Gehaltstabelle_alt!$A$14:$A$24,1,FALSE)),MIN(D184+2,MAX(Gehaltstabelle_alt!$H$5:$H$34)),IF(ISNA(VLOOKUP(D184+3,Gehaltstabelle_alt!$A$14:$A$24,1,FALSE)),MIN(D184+3,MAX(Gehaltstabelle_alt!$H$5:$H$34)),IF(ISNA(VLOOKUP(D184+4,Gehaltstabelle_alt!$A$14:$A$24,1,FALSE)),MIN(D184+4,MAX(Gehaltstabelle_alt!$H$5:$H$34)),MAX(Gehaltstabelle_alt!$H$5:$H$34)))),D184)))),D185))</f>
        <v/>
      </c>
      <c r="F184" t="str">
        <f>IF(D184="","",HLOOKUP(C184,Gehaltstabelle_alt!$I$3:$R$34,Alt_Gehalt!D184+2,FALSE))</f>
        <v/>
      </c>
      <c r="G184" t="str">
        <f>IF(E184="","",HLOOKUP(C184,Gehaltstabelle_alt!$I$3:$R$34,Alt_Gehalt!E184+2,FALSE))</f>
        <v/>
      </c>
      <c r="H184">
        <f>IF(F184="",0,IF(F184&lt;=Gehaltstabelle_alt!$B$2,Gehaltstabelle_alt!$E$2,IF(F184&lt;=Gehaltstabelle_alt!$B$3,Gehaltstabelle_alt!$E$3,IF(F184&lt;=Gehaltstabelle_alt!$B$4,Gehaltstabelle_alt!$E$4,IF(F184&lt;=Gehaltstabelle_alt!$B$5,Gehaltstabelle_alt!$E$5,IF(F184&lt;=Gehaltstabelle_alt!$B$6,Gehaltstabelle_alt!$E$6,Gehaltstabelle_alt!$E$7)))))+IF(F184="","",IF(AND(D184&gt;Gehaltstabelle_alt!$C$10,C184="a"),Gehaltstabelle_alt!$E$11,Gehaltstabelle_alt!$E$10))+Gehaltsrechner!$G$10)+IF(Dienstprüfung_akt,(HLOOKUP(C184,Gehaltstabelle_alt!$I$3:$R$34,Dienstprüfer_akt_Stufe+2,FALSE)-HLOOKUP(C184,Gehaltstabelle_alt!$I$3:$R$34,D184+2,FALSE))*Anteil_Dienstprüfung,0)</f>
        <v>0</v>
      </c>
      <c r="I184">
        <f>IF(G184="",0,IF(G184&lt;=Gehaltstabelle_alt!$B$2,Gehaltstabelle_alt!$E$2,IF(G184&lt;=Gehaltstabelle_alt!$B$3,Gehaltstabelle_alt!$E$3,IF(G184&lt;=Gehaltstabelle_alt!$B$4,Gehaltstabelle_alt!$E$4,IF(G184&lt;=Gehaltstabelle_alt!$B$5,Gehaltstabelle_alt!$E$5,IF(G184&lt;=Gehaltstabelle_alt!$B$6,Gehaltstabelle_alt!$E$6,Gehaltstabelle_alt!$E$7)))))+IF(G184="","",IF(AND(D184&gt;Gehaltstabelle_alt!$C$10,C184="a"),Gehaltstabelle_alt!$E$11,Gehaltstabelle_alt!$E$10))+Gehaltsrechner!$G$10)+IF(Dienstprüfung_akt,(HLOOKUP(C184,Gehaltstabelle_alt!$I$3:$R$34,Dienstprüfer_akt_Stufe+2,FALSE)-HLOOKUP(C184,Gehaltstabelle_alt!$I$3:$R$34,D184+2,FALSE))*Anteil_Dienstprüfung,0)</f>
        <v>0</v>
      </c>
      <c r="J184">
        <f>IF(H184="","",Gehaltsrechner!$G$9)</f>
        <v>137.29</v>
      </c>
      <c r="K184" s="19" t="str">
        <f t="shared" si="12"/>
        <v/>
      </c>
      <c r="M184" s="19"/>
    </row>
    <row r="185" spans="1:13" x14ac:dyDescent="0.25">
      <c r="A185" t="str">
        <f t="shared" si="10"/>
        <v/>
      </c>
      <c r="B185" t="str">
        <f t="shared" si="9"/>
        <v/>
      </c>
      <c r="C185" t="str">
        <f t="shared" si="11"/>
        <v/>
      </c>
      <c r="D185" t="str">
        <f>IF(A185="","",IF(D184=MAX(Gehaltstabelle_alt!$H$5:$H$34),Alt_Gehalt!D184,IF(MOD(B185,2)=0,IF(ISNA(VLOOKUP(D184+1+2*Dienstprüfung_1Jahr,Gehaltstabelle_alt!$A$14:$A$24,1,FALSE)),MIN(D184+1+2*Dienstprüfung_1Jahr,MAX(Gehaltstabelle_alt!$H$5:$H$34)),IF(ISNA(VLOOKUP(D184+2+2*Dienstprüfung_1Jahr,Gehaltstabelle_alt!$A$14:$A$24,1,FALSE)),MIN(D184+2+2*Dienstprüfung_1Jahr,MAX(Gehaltstabelle_alt!$H$5:$H$34)),IF(ISNA(VLOOKUP(D184+3+2*Dienstprüfung_1Jahr,Gehaltstabelle_alt!$A$14:$A$24,1,FALSE)),MIN(D184+3+2*Dienstprüfung_1Jahr,MAX(Gehaltstabelle_alt!$H$5:$H$34)),D184))),IF(Dienstprüfung_1Jahr,IF(ISNA(VLOOKUP(D184+2,Gehaltstabelle_alt!$A$14:$A$24,1,FALSE)),MIN(D184+2,MAX(Gehaltstabelle_alt!$H$5:$H$34)),IF(ISNA(VLOOKUP(D184+3,Gehaltstabelle_alt!$A$14:$A$24,1,FALSE)),MIN(D184+3,MAX(Gehaltstabelle_alt!$H$5:$H$34)),IF(ISNA(VLOOKUP(D184+4,Gehaltstabelle_alt!$A$14:$A$24,1,FALSE)),MIN(D184+4,MAX(Gehaltstabelle_alt!$H$5:$H$34)),MAX(Gehaltstabelle_alt!$H$5:$H$34)))),D184))))</f>
        <v/>
      </c>
      <c r="E185" t="str">
        <f>IF(MONTH($E$6)=1,D185,IF(D186="",IF(A185="","",IF(D185=MAX(Gehaltstabelle_alt!$H$5:$H$34),Alt_Gehalt!D185,IF(MOD(B185+1,2)=0,IF(ISNA(VLOOKUP(D185+1+2*Dienstprüfung_1Jahr,Gehaltstabelle_alt!$A$14:$A$24,1,FALSE)),MIN(D185+1+2*Dienstprüfung_1Jahr,MAX(Gehaltstabelle_alt!$H$5:$H$34)),IF(ISNA(VLOOKUP(D185+2+2*Dienstprüfung_1Jahr,Gehaltstabelle_alt!$A$14:$A$24,1,FALSE)),MIN(D185+2+2*Dienstprüfung_1Jahr,MAX(Gehaltstabelle_alt!$H$5:$H$34)),IF(ISNA(VLOOKUP(D185+3+2*Dienstprüfung_1Jahr,Gehaltstabelle_alt!$A$14:$A$24,1,FALSE)),MIN(D185+3+2*Dienstprüfung_1Jahr,MAX(Gehaltstabelle_alt!$H$5:$H$34)),D185))),IF(Dienstprüfung_1Jahr,IF(ISNA(VLOOKUP(D185+2,Gehaltstabelle_alt!$A$14:$A$24,1,FALSE)),MIN(D185+2,MAX(Gehaltstabelle_alt!$H$5:$H$34)),IF(ISNA(VLOOKUP(D185+3,Gehaltstabelle_alt!$A$14:$A$24,1,FALSE)),MIN(D185+3,MAX(Gehaltstabelle_alt!$H$5:$H$34)),IF(ISNA(VLOOKUP(D185+4,Gehaltstabelle_alt!$A$14:$A$24,1,FALSE)),MIN(D185+4,MAX(Gehaltstabelle_alt!$H$5:$H$34)),MAX(Gehaltstabelle_alt!$H$5:$H$34)))),D185)))),D186))</f>
        <v/>
      </c>
      <c r="F185" t="str">
        <f>IF(D185="","",HLOOKUP(C185,Gehaltstabelle_alt!$I$3:$R$34,Alt_Gehalt!D185+2,FALSE))</f>
        <v/>
      </c>
      <c r="G185" t="str">
        <f>IF(E185="","",HLOOKUP(C185,Gehaltstabelle_alt!$I$3:$R$34,Alt_Gehalt!E185+2,FALSE))</f>
        <v/>
      </c>
      <c r="H185">
        <f>IF(F185="",0,IF(F185&lt;=Gehaltstabelle_alt!$B$2,Gehaltstabelle_alt!$E$2,IF(F185&lt;=Gehaltstabelle_alt!$B$3,Gehaltstabelle_alt!$E$3,IF(F185&lt;=Gehaltstabelle_alt!$B$4,Gehaltstabelle_alt!$E$4,IF(F185&lt;=Gehaltstabelle_alt!$B$5,Gehaltstabelle_alt!$E$5,IF(F185&lt;=Gehaltstabelle_alt!$B$6,Gehaltstabelle_alt!$E$6,Gehaltstabelle_alt!$E$7)))))+IF(F185="","",IF(AND(D185&gt;Gehaltstabelle_alt!$C$10,C185="a"),Gehaltstabelle_alt!$E$11,Gehaltstabelle_alt!$E$10))+Gehaltsrechner!$G$10)+IF(Dienstprüfung_akt,(HLOOKUP(C185,Gehaltstabelle_alt!$I$3:$R$34,Dienstprüfer_akt_Stufe+2,FALSE)-HLOOKUP(C185,Gehaltstabelle_alt!$I$3:$R$34,D185+2,FALSE))*Anteil_Dienstprüfung,0)</f>
        <v>0</v>
      </c>
      <c r="I185">
        <f>IF(G185="",0,IF(G185&lt;=Gehaltstabelle_alt!$B$2,Gehaltstabelle_alt!$E$2,IF(G185&lt;=Gehaltstabelle_alt!$B$3,Gehaltstabelle_alt!$E$3,IF(G185&lt;=Gehaltstabelle_alt!$B$4,Gehaltstabelle_alt!$E$4,IF(G185&lt;=Gehaltstabelle_alt!$B$5,Gehaltstabelle_alt!$E$5,IF(G185&lt;=Gehaltstabelle_alt!$B$6,Gehaltstabelle_alt!$E$6,Gehaltstabelle_alt!$E$7)))))+IF(G185="","",IF(AND(D185&gt;Gehaltstabelle_alt!$C$10,C185="a"),Gehaltstabelle_alt!$E$11,Gehaltstabelle_alt!$E$10))+Gehaltsrechner!$G$10)+IF(Dienstprüfung_akt,(HLOOKUP(C185,Gehaltstabelle_alt!$I$3:$R$34,Dienstprüfer_akt_Stufe+2,FALSE)-HLOOKUP(C185,Gehaltstabelle_alt!$I$3:$R$34,D185+2,FALSE))*Anteil_Dienstprüfung,0)</f>
        <v>0</v>
      </c>
      <c r="J185">
        <f>IF(H185="","",Gehaltsrechner!$G$9)</f>
        <v>137.29</v>
      </c>
      <c r="K185" s="19" t="str">
        <f t="shared" si="12"/>
        <v/>
      </c>
      <c r="M185" s="19"/>
    </row>
    <row r="186" spans="1:13" x14ac:dyDescent="0.25">
      <c r="A186" t="str">
        <f t="shared" si="10"/>
        <v/>
      </c>
      <c r="B186" t="str">
        <f t="shared" si="9"/>
        <v/>
      </c>
      <c r="C186" t="str">
        <f t="shared" si="11"/>
        <v/>
      </c>
      <c r="D186" t="str">
        <f>IF(A186="","",IF(D185=MAX(Gehaltstabelle_alt!$H$5:$H$34),Alt_Gehalt!D185,IF(MOD(B186,2)=0,IF(ISNA(VLOOKUP(D185+1+2*Dienstprüfung_1Jahr,Gehaltstabelle_alt!$A$14:$A$24,1,FALSE)),MIN(D185+1+2*Dienstprüfung_1Jahr,MAX(Gehaltstabelle_alt!$H$5:$H$34)),IF(ISNA(VLOOKUP(D185+2+2*Dienstprüfung_1Jahr,Gehaltstabelle_alt!$A$14:$A$24,1,FALSE)),MIN(D185+2+2*Dienstprüfung_1Jahr,MAX(Gehaltstabelle_alt!$H$5:$H$34)),IF(ISNA(VLOOKUP(D185+3+2*Dienstprüfung_1Jahr,Gehaltstabelle_alt!$A$14:$A$24,1,FALSE)),MIN(D185+3+2*Dienstprüfung_1Jahr,MAX(Gehaltstabelle_alt!$H$5:$H$34)),D185))),IF(Dienstprüfung_1Jahr,IF(ISNA(VLOOKUP(D185+2,Gehaltstabelle_alt!$A$14:$A$24,1,FALSE)),MIN(D185+2,MAX(Gehaltstabelle_alt!$H$5:$H$34)),IF(ISNA(VLOOKUP(D185+3,Gehaltstabelle_alt!$A$14:$A$24,1,FALSE)),MIN(D185+3,MAX(Gehaltstabelle_alt!$H$5:$H$34)),IF(ISNA(VLOOKUP(D185+4,Gehaltstabelle_alt!$A$14:$A$24,1,FALSE)),MIN(D185+4,MAX(Gehaltstabelle_alt!$H$5:$H$34)),MAX(Gehaltstabelle_alt!$H$5:$H$34)))),D185))))</f>
        <v/>
      </c>
      <c r="E186" t="str">
        <f>IF(MONTH($E$6)=1,D186,IF(D187="",IF(A186="","",IF(D186=MAX(Gehaltstabelle_alt!$H$5:$H$34),Alt_Gehalt!D186,IF(MOD(B186+1,2)=0,IF(ISNA(VLOOKUP(D186+1+2*Dienstprüfung_1Jahr,Gehaltstabelle_alt!$A$14:$A$24,1,FALSE)),MIN(D186+1+2*Dienstprüfung_1Jahr,MAX(Gehaltstabelle_alt!$H$5:$H$34)),IF(ISNA(VLOOKUP(D186+2+2*Dienstprüfung_1Jahr,Gehaltstabelle_alt!$A$14:$A$24,1,FALSE)),MIN(D186+2+2*Dienstprüfung_1Jahr,MAX(Gehaltstabelle_alt!$H$5:$H$34)),IF(ISNA(VLOOKUP(D186+3+2*Dienstprüfung_1Jahr,Gehaltstabelle_alt!$A$14:$A$24,1,FALSE)),MIN(D186+3+2*Dienstprüfung_1Jahr,MAX(Gehaltstabelle_alt!$H$5:$H$34)),D186))),IF(Dienstprüfung_1Jahr,IF(ISNA(VLOOKUP(D186+2,Gehaltstabelle_alt!$A$14:$A$24,1,FALSE)),MIN(D186+2,MAX(Gehaltstabelle_alt!$H$5:$H$34)),IF(ISNA(VLOOKUP(D186+3,Gehaltstabelle_alt!$A$14:$A$24,1,FALSE)),MIN(D186+3,MAX(Gehaltstabelle_alt!$H$5:$H$34)),IF(ISNA(VLOOKUP(D186+4,Gehaltstabelle_alt!$A$14:$A$24,1,FALSE)),MIN(D186+4,MAX(Gehaltstabelle_alt!$H$5:$H$34)),MAX(Gehaltstabelle_alt!$H$5:$H$34)))),D186)))),D187))</f>
        <v/>
      </c>
      <c r="F186" t="str">
        <f>IF(D186="","",HLOOKUP(C186,Gehaltstabelle_alt!$I$3:$R$34,Alt_Gehalt!D186+2,FALSE))</f>
        <v/>
      </c>
      <c r="G186" t="str">
        <f>IF(E186="","",HLOOKUP(C186,Gehaltstabelle_alt!$I$3:$R$34,Alt_Gehalt!E186+2,FALSE))</f>
        <v/>
      </c>
      <c r="H186">
        <f>IF(F186="",0,IF(F186&lt;=Gehaltstabelle_alt!$B$2,Gehaltstabelle_alt!$E$2,IF(F186&lt;=Gehaltstabelle_alt!$B$3,Gehaltstabelle_alt!$E$3,IF(F186&lt;=Gehaltstabelle_alt!$B$4,Gehaltstabelle_alt!$E$4,IF(F186&lt;=Gehaltstabelle_alt!$B$5,Gehaltstabelle_alt!$E$5,IF(F186&lt;=Gehaltstabelle_alt!$B$6,Gehaltstabelle_alt!$E$6,Gehaltstabelle_alt!$E$7)))))+IF(F186="","",IF(AND(D186&gt;Gehaltstabelle_alt!$C$10,C186="a"),Gehaltstabelle_alt!$E$11,Gehaltstabelle_alt!$E$10))+Gehaltsrechner!$G$10)+IF(Dienstprüfung_akt,(HLOOKUP(C186,Gehaltstabelle_alt!$I$3:$R$34,Dienstprüfer_akt_Stufe+2,FALSE)-HLOOKUP(C186,Gehaltstabelle_alt!$I$3:$R$34,D186+2,FALSE))*Anteil_Dienstprüfung,0)</f>
        <v>0</v>
      </c>
      <c r="I186">
        <f>IF(G186="",0,IF(G186&lt;=Gehaltstabelle_alt!$B$2,Gehaltstabelle_alt!$E$2,IF(G186&lt;=Gehaltstabelle_alt!$B$3,Gehaltstabelle_alt!$E$3,IF(G186&lt;=Gehaltstabelle_alt!$B$4,Gehaltstabelle_alt!$E$4,IF(G186&lt;=Gehaltstabelle_alt!$B$5,Gehaltstabelle_alt!$E$5,IF(G186&lt;=Gehaltstabelle_alt!$B$6,Gehaltstabelle_alt!$E$6,Gehaltstabelle_alt!$E$7)))))+IF(G186="","",IF(AND(D186&gt;Gehaltstabelle_alt!$C$10,C186="a"),Gehaltstabelle_alt!$E$11,Gehaltstabelle_alt!$E$10))+Gehaltsrechner!$G$10)+IF(Dienstprüfung_akt,(HLOOKUP(C186,Gehaltstabelle_alt!$I$3:$R$34,Dienstprüfer_akt_Stufe+2,FALSE)-HLOOKUP(C186,Gehaltstabelle_alt!$I$3:$R$34,D186+2,FALSE))*Anteil_Dienstprüfung,0)</f>
        <v>0</v>
      </c>
      <c r="J186">
        <f>IF(H186="","",Gehaltsrechner!$G$9)</f>
        <v>137.29</v>
      </c>
      <c r="K186" s="19" t="str">
        <f t="shared" si="12"/>
        <v/>
      </c>
      <c r="M186" s="19"/>
    </row>
    <row r="187" spans="1:13" x14ac:dyDescent="0.25">
      <c r="A187" t="str">
        <f t="shared" si="10"/>
        <v/>
      </c>
      <c r="B187" t="str">
        <f t="shared" si="9"/>
        <v/>
      </c>
      <c r="C187" t="str">
        <f t="shared" si="11"/>
        <v/>
      </c>
      <c r="D187" t="str">
        <f>IF(A187="","",IF(D186=MAX(Gehaltstabelle_alt!$H$5:$H$34),Alt_Gehalt!D186,IF(MOD(B187,2)=0,IF(ISNA(VLOOKUP(D186+1+2*Dienstprüfung_1Jahr,Gehaltstabelle_alt!$A$14:$A$24,1,FALSE)),MIN(D186+1+2*Dienstprüfung_1Jahr,MAX(Gehaltstabelle_alt!$H$5:$H$34)),IF(ISNA(VLOOKUP(D186+2+2*Dienstprüfung_1Jahr,Gehaltstabelle_alt!$A$14:$A$24,1,FALSE)),MIN(D186+2+2*Dienstprüfung_1Jahr,MAX(Gehaltstabelle_alt!$H$5:$H$34)),IF(ISNA(VLOOKUP(D186+3+2*Dienstprüfung_1Jahr,Gehaltstabelle_alt!$A$14:$A$24,1,FALSE)),MIN(D186+3+2*Dienstprüfung_1Jahr,MAX(Gehaltstabelle_alt!$H$5:$H$34)),D186))),IF(Dienstprüfung_1Jahr,IF(ISNA(VLOOKUP(D186+2,Gehaltstabelle_alt!$A$14:$A$24,1,FALSE)),MIN(D186+2,MAX(Gehaltstabelle_alt!$H$5:$H$34)),IF(ISNA(VLOOKUP(D186+3,Gehaltstabelle_alt!$A$14:$A$24,1,FALSE)),MIN(D186+3,MAX(Gehaltstabelle_alt!$H$5:$H$34)),IF(ISNA(VLOOKUP(D186+4,Gehaltstabelle_alt!$A$14:$A$24,1,FALSE)),MIN(D186+4,MAX(Gehaltstabelle_alt!$H$5:$H$34)),MAX(Gehaltstabelle_alt!$H$5:$H$34)))),D186))))</f>
        <v/>
      </c>
      <c r="E187" t="str">
        <f>IF(MONTH($E$6)=1,D187,IF(D188="",IF(A187="","",IF(D187=MAX(Gehaltstabelle_alt!$H$5:$H$34),Alt_Gehalt!D187,IF(MOD(B187+1,2)=0,IF(ISNA(VLOOKUP(D187+1+2*Dienstprüfung_1Jahr,Gehaltstabelle_alt!$A$14:$A$24,1,FALSE)),MIN(D187+1+2*Dienstprüfung_1Jahr,MAX(Gehaltstabelle_alt!$H$5:$H$34)),IF(ISNA(VLOOKUP(D187+2+2*Dienstprüfung_1Jahr,Gehaltstabelle_alt!$A$14:$A$24,1,FALSE)),MIN(D187+2+2*Dienstprüfung_1Jahr,MAX(Gehaltstabelle_alt!$H$5:$H$34)),IF(ISNA(VLOOKUP(D187+3+2*Dienstprüfung_1Jahr,Gehaltstabelle_alt!$A$14:$A$24,1,FALSE)),MIN(D187+3+2*Dienstprüfung_1Jahr,MAX(Gehaltstabelle_alt!$H$5:$H$34)),D187))),IF(Dienstprüfung_1Jahr,IF(ISNA(VLOOKUP(D187+2,Gehaltstabelle_alt!$A$14:$A$24,1,FALSE)),MIN(D187+2,MAX(Gehaltstabelle_alt!$H$5:$H$34)),IF(ISNA(VLOOKUP(D187+3,Gehaltstabelle_alt!$A$14:$A$24,1,FALSE)),MIN(D187+3,MAX(Gehaltstabelle_alt!$H$5:$H$34)),IF(ISNA(VLOOKUP(D187+4,Gehaltstabelle_alt!$A$14:$A$24,1,FALSE)),MIN(D187+4,MAX(Gehaltstabelle_alt!$H$5:$H$34)),MAX(Gehaltstabelle_alt!$H$5:$H$34)))),D187)))),D188))</f>
        <v/>
      </c>
      <c r="F187" t="str">
        <f>IF(D187="","",HLOOKUP(C187,Gehaltstabelle_alt!$I$3:$R$34,Alt_Gehalt!D187+2,FALSE))</f>
        <v/>
      </c>
      <c r="G187" t="str">
        <f>IF(E187="","",HLOOKUP(C187,Gehaltstabelle_alt!$I$3:$R$34,Alt_Gehalt!E187+2,FALSE))</f>
        <v/>
      </c>
      <c r="H187">
        <f>IF(F187="",0,IF(F187&lt;=Gehaltstabelle_alt!$B$2,Gehaltstabelle_alt!$E$2,IF(F187&lt;=Gehaltstabelle_alt!$B$3,Gehaltstabelle_alt!$E$3,IF(F187&lt;=Gehaltstabelle_alt!$B$4,Gehaltstabelle_alt!$E$4,IF(F187&lt;=Gehaltstabelle_alt!$B$5,Gehaltstabelle_alt!$E$5,IF(F187&lt;=Gehaltstabelle_alt!$B$6,Gehaltstabelle_alt!$E$6,Gehaltstabelle_alt!$E$7)))))+IF(F187="","",IF(AND(D187&gt;Gehaltstabelle_alt!$C$10,C187="a"),Gehaltstabelle_alt!$E$11,Gehaltstabelle_alt!$E$10))+Gehaltsrechner!$G$10)+IF(Dienstprüfung_akt,(HLOOKUP(C187,Gehaltstabelle_alt!$I$3:$R$34,Dienstprüfer_akt_Stufe+2,FALSE)-HLOOKUP(C187,Gehaltstabelle_alt!$I$3:$R$34,D187+2,FALSE))*Anteil_Dienstprüfung,0)</f>
        <v>0</v>
      </c>
      <c r="I187">
        <f>IF(G187="",0,IF(G187&lt;=Gehaltstabelle_alt!$B$2,Gehaltstabelle_alt!$E$2,IF(G187&lt;=Gehaltstabelle_alt!$B$3,Gehaltstabelle_alt!$E$3,IF(G187&lt;=Gehaltstabelle_alt!$B$4,Gehaltstabelle_alt!$E$4,IF(G187&lt;=Gehaltstabelle_alt!$B$5,Gehaltstabelle_alt!$E$5,IF(G187&lt;=Gehaltstabelle_alt!$B$6,Gehaltstabelle_alt!$E$6,Gehaltstabelle_alt!$E$7)))))+IF(G187="","",IF(AND(D187&gt;Gehaltstabelle_alt!$C$10,C187="a"),Gehaltstabelle_alt!$E$11,Gehaltstabelle_alt!$E$10))+Gehaltsrechner!$G$10)+IF(Dienstprüfung_akt,(HLOOKUP(C187,Gehaltstabelle_alt!$I$3:$R$34,Dienstprüfer_akt_Stufe+2,FALSE)-HLOOKUP(C187,Gehaltstabelle_alt!$I$3:$R$34,D187+2,FALSE))*Anteil_Dienstprüfung,0)</f>
        <v>0</v>
      </c>
      <c r="J187">
        <f>IF(H187="","",Gehaltsrechner!$G$9)</f>
        <v>137.29</v>
      </c>
      <c r="K187" s="19" t="str">
        <f t="shared" si="12"/>
        <v/>
      </c>
      <c r="M187" s="19"/>
    </row>
    <row r="188" spans="1:13" x14ac:dyDescent="0.25">
      <c r="A188" t="str">
        <f t="shared" si="10"/>
        <v/>
      </c>
      <c r="B188" t="str">
        <f t="shared" si="9"/>
        <v/>
      </c>
      <c r="C188" t="str">
        <f t="shared" si="11"/>
        <v/>
      </c>
      <c r="D188" t="str">
        <f>IF(A188="","",IF(D187=MAX(Gehaltstabelle_alt!$H$5:$H$34),Alt_Gehalt!D187,IF(MOD(B188,2)=0,IF(ISNA(VLOOKUP(D187+1+2*Dienstprüfung_1Jahr,Gehaltstabelle_alt!$A$14:$A$24,1,FALSE)),MIN(D187+1+2*Dienstprüfung_1Jahr,MAX(Gehaltstabelle_alt!$H$5:$H$34)),IF(ISNA(VLOOKUP(D187+2+2*Dienstprüfung_1Jahr,Gehaltstabelle_alt!$A$14:$A$24,1,FALSE)),MIN(D187+2+2*Dienstprüfung_1Jahr,MAX(Gehaltstabelle_alt!$H$5:$H$34)),IF(ISNA(VLOOKUP(D187+3+2*Dienstprüfung_1Jahr,Gehaltstabelle_alt!$A$14:$A$24,1,FALSE)),MIN(D187+3+2*Dienstprüfung_1Jahr,MAX(Gehaltstabelle_alt!$H$5:$H$34)),D187))),IF(Dienstprüfung_1Jahr,IF(ISNA(VLOOKUP(D187+2,Gehaltstabelle_alt!$A$14:$A$24,1,FALSE)),MIN(D187+2,MAX(Gehaltstabelle_alt!$H$5:$H$34)),IF(ISNA(VLOOKUP(D187+3,Gehaltstabelle_alt!$A$14:$A$24,1,FALSE)),MIN(D187+3,MAX(Gehaltstabelle_alt!$H$5:$H$34)),IF(ISNA(VLOOKUP(D187+4,Gehaltstabelle_alt!$A$14:$A$24,1,FALSE)),MIN(D187+4,MAX(Gehaltstabelle_alt!$H$5:$H$34)),MAX(Gehaltstabelle_alt!$H$5:$H$34)))),D187))))</f>
        <v/>
      </c>
      <c r="E188" t="str">
        <f>IF(MONTH($E$6)=1,D188,IF(D189="",IF(A188="","",IF(D188=MAX(Gehaltstabelle_alt!$H$5:$H$34),Alt_Gehalt!D188,IF(MOD(B188+1,2)=0,IF(ISNA(VLOOKUP(D188+1+2*Dienstprüfung_1Jahr,Gehaltstabelle_alt!$A$14:$A$24,1,FALSE)),MIN(D188+1+2*Dienstprüfung_1Jahr,MAX(Gehaltstabelle_alt!$H$5:$H$34)),IF(ISNA(VLOOKUP(D188+2+2*Dienstprüfung_1Jahr,Gehaltstabelle_alt!$A$14:$A$24,1,FALSE)),MIN(D188+2+2*Dienstprüfung_1Jahr,MAX(Gehaltstabelle_alt!$H$5:$H$34)),IF(ISNA(VLOOKUP(D188+3+2*Dienstprüfung_1Jahr,Gehaltstabelle_alt!$A$14:$A$24,1,FALSE)),MIN(D188+3+2*Dienstprüfung_1Jahr,MAX(Gehaltstabelle_alt!$H$5:$H$34)),D188))),IF(Dienstprüfung_1Jahr,IF(ISNA(VLOOKUP(D188+2,Gehaltstabelle_alt!$A$14:$A$24,1,FALSE)),MIN(D188+2,MAX(Gehaltstabelle_alt!$H$5:$H$34)),IF(ISNA(VLOOKUP(D188+3,Gehaltstabelle_alt!$A$14:$A$24,1,FALSE)),MIN(D188+3,MAX(Gehaltstabelle_alt!$H$5:$H$34)),IF(ISNA(VLOOKUP(D188+4,Gehaltstabelle_alt!$A$14:$A$24,1,FALSE)),MIN(D188+4,MAX(Gehaltstabelle_alt!$H$5:$H$34)),MAX(Gehaltstabelle_alt!$H$5:$H$34)))),D188)))),D189))</f>
        <v/>
      </c>
      <c r="F188" t="str">
        <f>IF(D188="","",HLOOKUP(C188,Gehaltstabelle_alt!$I$3:$R$34,Alt_Gehalt!D188+2,FALSE))</f>
        <v/>
      </c>
      <c r="G188" t="str">
        <f>IF(E188="","",HLOOKUP(C188,Gehaltstabelle_alt!$I$3:$R$34,Alt_Gehalt!E188+2,FALSE))</f>
        <v/>
      </c>
      <c r="H188">
        <f>IF(F188="",0,IF(F188&lt;=Gehaltstabelle_alt!$B$2,Gehaltstabelle_alt!$E$2,IF(F188&lt;=Gehaltstabelle_alt!$B$3,Gehaltstabelle_alt!$E$3,IF(F188&lt;=Gehaltstabelle_alt!$B$4,Gehaltstabelle_alt!$E$4,IF(F188&lt;=Gehaltstabelle_alt!$B$5,Gehaltstabelle_alt!$E$5,IF(F188&lt;=Gehaltstabelle_alt!$B$6,Gehaltstabelle_alt!$E$6,Gehaltstabelle_alt!$E$7)))))+IF(F188="","",IF(AND(D188&gt;Gehaltstabelle_alt!$C$10,C188="a"),Gehaltstabelle_alt!$E$11,Gehaltstabelle_alt!$E$10))+Gehaltsrechner!$G$10)+IF(Dienstprüfung_akt,(HLOOKUP(C188,Gehaltstabelle_alt!$I$3:$R$34,Dienstprüfer_akt_Stufe+2,FALSE)-HLOOKUP(C188,Gehaltstabelle_alt!$I$3:$R$34,D188+2,FALSE))*Anteil_Dienstprüfung,0)</f>
        <v>0</v>
      </c>
      <c r="I188">
        <f>IF(G188="",0,IF(G188&lt;=Gehaltstabelle_alt!$B$2,Gehaltstabelle_alt!$E$2,IF(G188&lt;=Gehaltstabelle_alt!$B$3,Gehaltstabelle_alt!$E$3,IF(G188&lt;=Gehaltstabelle_alt!$B$4,Gehaltstabelle_alt!$E$4,IF(G188&lt;=Gehaltstabelle_alt!$B$5,Gehaltstabelle_alt!$E$5,IF(G188&lt;=Gehaltstabelle_alt!$B$6,Gehaltstabelle_alt!$E$6,Gehaltstabelle_alt!$E$7)))))+IF(G188="","",IF(AND(D188&gt;Gehaltstabelle_alt!$C$10,C188="a"),Gehaltstabelle_alt!$E$11,Gehaltstabelle_alt!$E$10))+Gehaltsrechner!$G$10)+IF(Dienstprüfung_akt,(HLOOKUP(C188,Gehaltstabelle_alt!$I$3:$R$34,Dienstprüfer_akt_Stufe+2,FALSE)-HLOOKUP(C188,Gehaltstabelle_alt!$I$3:$R$34,D188+2,FALSE))*Anteil_Dienstprüfung,0)</f>
        <v>0</v>
      </c>
      <c r="J188">
        <f>IF(H188="","",Gehaltsrechner!$G$9)</f>
        <v>137.29</v>
      </c>
      <c r="K188" s="19" t="str">
        <f t="shared" si="12"/>
        <v/>
      </c>
      <c r="M188" s="19"/>
    </row>
    <row r="189" spans="1:13" x14ac:dyDescent="0.25">
      <c r="A189" t="str">
        <f t="shared" si="10"/>
        <v/>
      </c>
      <c r="B189" t="str">
        <f t="shared" si="9"/>
        <v/>
      </c>
      <c r="C189" t="str">
        <f t="shared" si="11"/>
        <v/>
      </c>
      <c r="D189" t="str">
        <f>IF(A189="","",IF(D188=MAX(Gehaltstabelle_alt!$H$5:$H$34),Alt_Gehalt!D188,IF(MOD(B189,2)=0,IF(ISNA(VLOOKUP(D188+1+2*Dienstprüfung_1Jahr,Gehaltstabelle_alt!$A$14:$A$24,1,FALSE)),MIN(D188+1+2*Dienstprüfung_1Jahr,MAX(Gehaltstabelle_alt!$H$5:$H$34)),IF(ISNA(VLOOKUP(D188+2+2*Dienstprüfung_1Jahr,Gehaltstabelle_alt!$A$14:$A$24,1,FALSE)),MIN(D188+2+2*Dienstprüfung_1Jahr,MAX(Gehaltstabelle_alt!$H$5:$H$34)),IF(ISNA(VLOOKUP(D188+3+2*Dienstprüfung_1Jahr,Gehaltstabelle_alt!$A$14:$A$24,1,FALSE)),MIN(D188+3+2*Dienstprüfung_1Jahr,MAX(Gehaltstabelle_alt!$H$5:$H$34)),D188))),IF(Dienstprüfung_1Jahr,IF(ISNA(VLOOKUP(D188+2,Gehaltstabelle_alt!$A$14:$A$24,1,FALSE)),MIN(D188+2,MAX(Gehaltstabelle_alt!$H$5:$H$34)),IF(ISNA(VLOOKUP(D188+3,Gehaltstabelle_alt!$A$14:$A$24,1,FALSE)),MIN(D188+3,MAX(Gehaltstabelle_alt!$H$5:$H$34)),IF(ISNA(VLOOKUP(D188+4,Gehaltstabelle_alt!$A$14:$A$24,1,FALSE)),MIN(D188+4,MAX(Gehaltstabelle_alt!$H$5:$H$34)),MAX(Gehaltstabelle_alt!$H$5:$H$34)))),D188))))</f>
        <v/>
      </c>
      <c r="E189" t="str">
        <f>IF(MONTH($E$6)=1,D189,IF(D190="",IF(A189="","",IF(D189=MAX(Gehaltstabelle_alt!$H$5:$H$34),Alt_Gehalt!D189,IF(MOD(B189+1,2)=0,IF(ISNA(VLOOKUP(D189+1+2*Dienstprüfung_1Jahr,Gehaltstabelle_alt!$A$14:$A$24,1,FALSE)),MIN(D189+1+2*Dienstprüfung_1Jahr,MAX(Gehaltstabelle_alt!$H$5:$H$34)),IF(ISNA(VLOOKUP(D189+2+2*Dienstprüfung_1Jahr,Gehaltstabelle_alt!$A$14:$A$24,1,FALSE)),MIN(D189+2+2*Dienstprüfung_1Jahr,MAX(Gehaltstabelle_alt!$H$5:$H$34)),IF(ISNA(VLOOKUP(D189+3+2*Dienstprüfung_1Jahr,Gehaltstabelle_alt!$A$14:$A$24,1,FALSE)),MIN(D189+3+2*Dienstprüfung_1Jahr,MAX(Gehaltstabelle_alt!$H$5:$H$34)),D189))),IF(Dienstprüfung_1Jahr,IF(ISNA(VLOOKUP(D189+2,Gehaltstabelle_alt!$A$14:$A$24,1,FALSE)),MIN(D189+2,MAX(Gehaltstabelle_alt!$H$5:$H$34)),IF(ISNA(VLOOKUP(D189+3,Gehaltstabelle_alt!$A$14:$A$24,1,FALSE)),MIN(D189+3,MAX(Gehaltstabelle_alt!$H$5:$H$34)),IF(ISNA(VLOOKUP(D189+4,Gehaltstabelle_alt!$A$14:$A$24,1,FALSE)),MIN(D189+4,MAX(Gehaltstabelle_alt!$H$5:$H$34)),MAX(Gehaltstabelle_alt!$H$5:$H$34)))),D189)))),D190))</f>
        <v/>
      </c>
      <c r="F189" t="str">
        <f>IF(D189="","",HLOOKUP(C189,Gehaltstabelle_alt!$I$3:$R$34,Alt_Gehalt!D189+2,FALSE))</f>
        <v/>
      </c>
      <c r="G189" t="str">
        <f>IF(E189="","",HLOOKUP(C189,Gehaltstabelle_alt!$I$3:$R$34,Alt_Gehalt!E189+2,FALSE))</f>
        <v/>
      </c>
      <c r="H189">
        <f>IF(F189="",0,IF(F189&lt;=Gehaltstabelle_alt!$B$2,Gehaltstabelle_alt!$E$2,IF(F189&lt;=Gehaltstabelle_alt!$B$3,Gehaltstabelle_alt!$E$3,IF(F189&lt;=Gehaltstabelle_alt!$B$4,Gehaltstabelle_alt!$E$4,IF(F189&lt;=Gehaltstabelle_alt!$B$5,Gehaltstabelle_alt!$E$5,IF(F189&lt;=Gehaltstabelle_alt!$B$6,Gehaltstabelle_alt!$E$6,Gehaltstabelle_alt!$E$7)))))+IF(F189="","",IF(AND(D189&gt;Gehaltstabelle_alt!$C$10,C189="a"),Gehaltstabelle_alt!$E$11,Gehaltstabelle_alt!$E$10))+Gehaltsrechner!$G$10)+IF(Dienstprüfung_akt,(HLOOKUP(C189,Gehaltstabelle_alt!$I$3:$R$34,Dienstprüfer_akt_Stufe+2,FALSE)-HLOOKUP(C189,Gehaltstabelle_alt!$I$3:$R$34,D189+2,FALSE))*Anteil_Dienstprüfung,0)</f>
        <v>0</v>
      </c>
      <c r="I189">
        <f>IF(G189="",0,IF(G189&lt;=Gehaltstabelle_alt!$B$2,Gehaltstabelle_alt!$E$2,IF(G189&lt;=Gehaltstabelle_alt!$B$3,Gehaltstabelle_alt!$E$3,IF(G189&lt;=Gehaltstabelle_alt!$B$4,Gehaltstabelle_alt!$E$4,IF(G189&lt;=Gehaltstabelle_alt!$B$5,Gehaltstabelle_alt!$E$5,IF(G189&lt;=Gehaltstabelle_alt!$B$6,Gehaltstabelle_alt!$E$6,Gehaltstabelle_alt!$E$7)))))+IF(G189="","",IF(AND(D189&gt;Gehaltstabelle_alt!$C$10,C189="a"),Gehaltstabelle_alt!$E$11,Gehaltstabelle_alt!$E$10))+Gehaltsrechner!$G$10)+IF(Dienstprüfung_akt,(HLOOKUP(C189,Gehaltstabelle_alt!$I$3:$R$34,Dienstprüfer_akt_Stufe+2,FALSE)-HLOOKUP(C189,Gehaltstabelle_alt!$I$3:$R$34,D189+2,FALSE))*Anteil_Dienstprüfung,0)</f>
        <v>0</v>
      </c>
      <c r="J189">
        <f>IF(H189="","",Gehaltsrechner!$G$9)</f>
        <v>137.29</v>
      </c>
      <c r="K189" s="19" t="str">
        <f t="shared" si="12"/>
        <v/>
      </c>
      <c r="M189" s="19"/>
    </row>
    <row r="190" spans="1:13" x14ac:dyDescent="0.25">
      <c r="A190" t="str">
        <f t="shared" si="10"/>
        <v/>
      </c>
      <c r="B190" t="str">
        <f t="shared" si="9"/>
        <v/>
      </c>
      <c r="C190" t="str">
        <f t="shared" si="11"/>
        <v/>
      </c>
      <c r="D190" t="str">
        <f>IF(A190="","",IF(D189=MAX(Gehaltstabelle_alt!$H$5:$H$34),Alt_Gehalt!D189,IF(MOD(B190,2)=0,IF(ISNA(VLOOKUP(D189+1+2*Dienstprüfung_1Jahr,Gehaltstabelle_alt!$A$14:$A$24,1,FALSE)),MIN(D189+1+2*Dienstprüfung_1Jahr,MAX(Gehaltstabelle_alt!$H$5:$H$34)),IF(ISNA(VLOOKUP(D189+2+2*Dienstprüfung_1Jahr,Gehaltstabelle_alt!$A$14:$A$24,1,FALSE)),MIN(D189+2+2*Dienstprüfung_1Jahr,MAX(Gehaltstabelle_alt!$H$5:$H$34)),IF(ISNA(VLOOKUP(D189+3+2*Dienstprüfung_1Jahr,Gehaltstabelle_alt!$A$14:$A$24,1,FALSE)),MIN(D189+3+2*Dienstprüfung_1Jahr,MAX(Gehaltstabelle_alt!$H$5:$H$34)),D189))),IF(Dienstprüfung_1Jahr,IF(ISNA(VLOOKUP(D189+2,Gehaltstabelle_alt!$A$14:$A$24,1,FALSE)),MIN(D189+2,MAX(Gehaltstabelle_alt!$H$5:$H$34)),IF(ISNA(VLOOKUP(D189+3,Gehaltstabelle_alt!$A$14:$A$24,1,FALSE)),MIN(D189+3,MAX(Gehaltstabelle_alt!$H$5:$H$34)),IF(ISNA(VLOOKUP(D189+4,Gehaltstabelle_alt!$A$14:$A$24,1,FALSE)),MIN(D189+4,MAX(Gehaltstabelle_alt!$H$5:$H$34)),MAX(Gehaltstabelle_alt!$H$5:$H$34)))),D189))))</f>
        <v/>
      </c>
      <c r="E190" t="str">
        <f>IF(MONTH($E$6)=1,D190,IF(D191="",IF(A190="","",IF(D190=MAX(Gehaltstabelle_alt!$H$5:$H$34),Alt_Gehalt!D190,IF(MOD(B190+1,2)=0,IF(ISNA(VLOOKUP(D190+1+2*Dienstprüfung_1Jahr,Gehaltstabelle_alt!$A$14:$A$24,1,FALSE)),MIN(D190+1+2*Dienstprüfung_1Jahr,MAX(Gehaltstabelle_alt!$H$5:$H$34)),IF(ISNA(VLOOKUP(D190+2+2*Dienstprüfung_1Jahr,Gehaltstabelle_alt!$A$14:$A$24,1,FALSE)),MIN(D190+2+2*Dienstprüfung_1Jahr,MAX(Gehaltstabelle_alt!$H$5:$H$34)),IF(ISNA(VLOOKUP(D190+3+2*Dienstprüfung_1Jahr,Gehaltstabelle_alt!$A$14:$A$24,1,FALSE)),MIN(D190+3+2*Dienstprüfung_1Jahr,MAX(Gehaltstabelle_alt!$H$5:$H$34)),D190))),IF(Dienstprüfung_1Jahr,IF(ISNA(VLOOKUP(D190+2,Gehaltstabelle_alt!$A$14:$A$24,1,FALSE)),MIN(D190+2,MAX(Gehaltstabelle_alt!$H$5:$H$34)),IF(ISNA(VLOOKUP(D190+3,Gehaltstabelle_alt!$A$14:$A$24,1,FALSE)),MIN(D190+3,MAX(Gehaltstabelle_alt!$H$5:$H$34)),IF(ISNA(VLOOKUP(D190+4,Gehaltstabelle_alt!$A$14:$A$24,1,FALSE)),MIN(D190+4,MAX(Gehaltstabelle_alt!$H$5:$H$34)),MAX(Gehaltstabelle_alt!$H$5:$H$34)))),D190)))),D191))</f>
        <v/>
      </c>
      <c r="F190" t="str">
        <f>IF(D190="","",HLOOKUP(C190,Gehaltstabelle_alt!$I$3:$R$34,Alt_Gehalt!D190+2,FALSE))</f>
        <v/>
      </c>
      <c r="G190" t="str">
        <f>IF(E190="","",HLOOKUP(C190,Gehaltstabelle_alt!$I$3:$R$34,Alt_Gehalt!E190+2,FALSE))</f>
        <v/>
      </c>
      <c r="H190">
        <f>IF(F190="",0,IF(F190&lt;=Gehaltstabelle_alt!$B$2,Gehaltstabelle_alt!$E$2,IF(F190&lt;=Gehaltstabelle_alt!$B$3,Gehaltstabelle_alt!$E$3,IF(F190&lt;=Gehaltstabelle_alt!$B$4,Gehaltstabelle_alt!$E$4,IF(F190&lt;=Gehaltstabelle_alt!$B$5,Gehaltstabelle_alt!$E$5,IF(F190&lt;=Gehaltstabelle_alt!$B$6,Gehaltstabelle_alt!$E$6,Gehaltstabelle_alt!$E$7)))))+IF(F190="","",IF(AND(D190&gt;Gehaltstabelle_alt!$C$10,C190="a"),Gehaltstabelle_alt!$E$11,Gehaltstabelle_alt!$E$10))+Gehaltsrechner!$G$10)+IF(Dienstprüfung_akt,(HLOOKUP(C190,Gehaltstabelle_alt!$I$3:$R$34,Dienstprüfer_akt_Stufe+2,FALSE)-HLOOKUP(C190,Gehaltstabelle_alt!$I$3:$R$34,D190+2,FALSE))*Anteil_Dienstprüfung,0)</f>
        <v>0</v>
      </c>
      <c r="I190">
        <f>IF(G190="",0,IF(G190&lt;=Gehaltstabelle_alt!$B$2,Gehaltstabelle_alt!$E$2,IF(G190&lt;=Gehaltstabelle_alt!$B$3,Gehaltstabelle_alt!$E$3,IF(G190&lt;=Gehaltstabelle_alt!$B$4,Gehaltstabelle_alt!$E$4,IF(G190&lt;=Gehaltstabelle_alt!$B$5,Gehaltstabelle_alt!$E$5,IF(G190&lt;=Gehaltstabelle_alt!$B$6,Gehaltstabelle_alt!$E$6,Gehaltstabelle_alt!$E$7)))))+IF(G190="","",IF(AND(D190&gt;Gehaltstabelle_alt!$C$10,C190="a"),Gehaltstabelle_alt!$E$11,Gehaltstabelle_alt!$E$10))+Gehaltsrechner!$G$10)+IF(Dienstprüfung_akt,(HLOOKUP(C190,Gehaltstabelle_alt!$I$3:$R$34,Dienstprüfer_akt_Stufe+2,FALSE)-HLOOKUP(C190,Gehaltstabelle_alt!$I$3:$R$34,D190+2,FALSE))*Anteil_Dienstprüfung,0)</f>
        <v>0</v>
      </c>
      <c r="J190">
        <f>IF(H190="","",Gehaltsrechner!$G$9)</f>
        <v>137.29</v>
      </c>
      <c r="K190" s="19" t="str">
        <f t="shared" si="12"/>
        <v/>
      </c>
      <c r="M190" s="19"/>
    </row>
    <row r="191" spans="1:13" x14ac:dyDescent="0.25">
      <c r="A191" t="str">
        <f t="shared" si="10"/>
        <v/>
      </c>
      <c r="B191" t="str">
        <f t="shared" si="9"/>
        <v/>
      </c>
      <c r="C191" t="str">
        <f t="shared" si="11"/>
        <v/>
      </c>
      <c r="D191" t="str">
        <f>IF(A191="","",IF(D190=MAX(Gehaltstabelle_alt!$H$5:$H$34),Alt_Gehalt!D190,IF(MOD(B191,2)=0,IF(ISNA(VLOOKUP(D190+1+2*Dienstprüfung_1Jahr,Gehaltstabelle_alt!$A$14:$A$24,1,FALSE)),MIN(D190+1+2*Dienstprüfung_1Jahr,MAX(Gehaltstabelle_alt!$H$5:$H$34)),IF(ISNA(VLOOKUP(D190+2+2*Dienstprüfung_1Jahr,Gehaltstabelle_alt!$A$14:$A$24,1,FALSE)),MIN(D190+2+2*Dienstprüfung_1Jahr,MAX(Gehaltstabelle_alt!$H$5:$H$34)),IF(ISNA(VLOOKUP(D190+3+2*Dienstprüfung_1Jahr,Gehaltstabelle_alt!$A$14:$A$24,1,FALSE)),MIN(D190+3+2*Dienstprüfung_1Jahr,MAX(Gehaltstabelle_alt!$H$5:$H$34)),D190))),IF(Dienstprüfung_1Jahr,IF(ISNA(VLOOKUP(D190+2,Gehaltstabelle_alt!$A$14:$A$24,1,FALSE)),MIN(D190+2,MAX(Gehaltstabelle_alt!$H$5:$H$34)),IF(ISNA(VLOOKUP(D190+3,Gehaltstabelle_alt!$A$14:$A$24,1,FALSE)),MIN(D190+3,MAX(Gehaltstabelle_alt!$H$5:$H$34)),IF(ISNA(VLOOKUP(D190+4,Gehaltstabelle_alt!$A$14:$A$24,1,FALSE)),MIN(D190+4,MAX(Gehaltstabelle_alt!$H$5:$H$34)),MAX(Gehaltstabelle_alt!$H$5:$H$34)))),D190))))</f>
        <v/>
      </c>
      <c r="E191" t="str">
        <f>IF(MONTH($E$6)=1,D191,IF(D192="",IF(A191="","",IF(D191=MAX(Gehaltstabelle_alt!$H$5:$H$34),Alt_Gehalt!D191,IF(MOD(B191+1,2)=0,IF(ISNA(VLOOKUP(D191+1+2*Dienstprüfung_1Jahr,Gehaltstabelle_alt!$A$14:$A$24,1,FALSE)),MIN(D191+1+2*Dienstprüfung_1Jahr,MAX(Gehaltstabelle_alt!$H$5:$H$34)),IF(ISNA(VLOOKUP(D191+2+2*Dienstprüfung_1Jahr,Gehaltstabelle_alt!$A$14:$A$24,1,FALSE)),MIN(D191+2+2*Dienstprüfung_1Jahr,MAX(Gehaltstabelle_alt!$H$5:$H$34)),IF(ISNA(VLOOKUP(D191+3+2*Dienstprüfung_1Jahr,Gehaltstabelle_alt!$A$14:$A$24,1,FALSE)),MIN(D191+3+2*Dienstprüfung_1Jahr,MAX(Gehaltstabelle_alt!$H$5:$H$34)),D191))),IF(Dienstprüfung_1Jahr,IF(ISNA(VLOOKUP(D191+2,Gehaltstabelle_alt!$A$14:$A$24,1,FALSE)),MIN(D191+2,MAX(Gehaltstabelle_alt!$H$5:$H$34)),IF(ISNA(VLOOKUP(D191+3,Gehaltstabelle_alt!$A$14:$A$24,1,FALSE)),MIN(D191+3,MAX(Gehaltstabelle_alt!$H$5:$H$34)),IF(ISNA(VLOOKUP(D191+4,Gehaltstabelle_alt!$A$14:$A$24,1,FALSE)),MIN(D191+4,MAX(Gehaltstabelle_alt!$H$5:$H$34)),MAX(Gehaltstabelle_alt!$H$5:$H$34)))),D191)))),D192))</f>
        <v/>
      </c>
      <c r="F191" t="str">
        <f>IF(D191="","",HLOOKUP(C191,Gehaltstabelle_alt!$I$3:$R$34,Alt_Gehalt!D191+2,FALSE))</f>
        <v/>
      </c>
      <c r="G191" t="str">
        <f>IF(E191="","",HLOOKUP(C191,Gehaltstabelle_alt!$I$3:$R$34,Alt_Gehalt!E191+2,FALSE))</f>
        <v/>
      </c>
      <c r="H191">
        <f>IF(F191="",0,IF(F191&lt;=Gehaltstabelle_alt!$B$2,Gehaltstabelle_alt!$E$2,IF(F191&lt;=Gehaltstabelle_alt!$B$3,Gehaltstabelle_alt!$E$3,IF(F191&lt;=Gehaltstabelle_alt!$B$4,Gehaltstabelle_alt!$E$4,IF(F191&lt;=Gehaltstabelle_alt!$B$5,Gehaltstabelle_alt!$E$5,IF(F191&lt;=Gehaltstabelle_alt!$B$6,Gehaltstabelle_alt!$E$6,Gehaltstabelle_alt!$E$7)))))+IF(F191="","",IF(AND(D191&gt;Gehaltstabelle_alt!$C$10,C191="a"),Gehaltstabelle_alt!$E$11,Gehaltstabelle_alt!$E$10))+Gehaltsrechner!$G$10)+IF(Dienstprüfung_akt,(HLOOKUP(C191,Gehaltstabelle_alt!$I$3:$R$34,Dienstprüfer_akt_Stufe+2,FALSE)-HLOOKUP(C191,Gehaltstabelle_alt!$I$3:$R$34,D191+2,FALSE))*Anteil_Dienstprüfung,0)</f>
        <v>0</v>
      </c>
      <c r="I191">
        <f>IF(G191="",0,IF(G191&lt;=Gehaltstabelle_alt!$B$2,Gehaltstabelle_alt!$E$2,IF(G191&lt;=Gehaltstabelle_alt!$B$3,Gehaltstabelle_alt!$E$3,IF(G191&lt;=Gehaltstabelle_alt!$B$4,Gehaltstabelle_alt!$E$4,IF(G191&lt;=Gehaltstabelle_alt!$B$5,Gehaltstabelle_alt!$E$5,IF(G191&lt;=Gehaltstabelle_alt!$B$6,Gehaltstabelle_alt!$E$6,Gehaltstabelle_alt!$E$7)))))+IF(G191="","",IF(AND(D191&gt;Gehaltstabelle_alt!$C$10,C191="a"),Gehaltstabelle_alt!$E$11,Gehaltstabelle_alt!$E$10))+Gehaltsrechner!$G$10)+IF(Dienstprüfung_akt,(HLOOKUP(C191,Gehaltstabelle_alt!$I$3:$R$34,Dienstprüfer_akt_Stufe+2,FALSE)-HLOOKUP(C191,Gehaltstabelle_alt!$I$3:$R$34,D191+2,FALSE))*Anteil_Dienstprüfung,0)</f>
        <v>0</v>
      </c>
      <c r="J191">
        <f>IF(H191="","",Gehaltsrechner!$G$9)</f>
        <v>137.29</v>
      </c>
      <c r="K191" s="19" t="str">
        <f t="shared" si="12"/>
        <v/>
      </c>
      <c r="M191" s="19"/>
    </row>
    <row r="192" spans="1:13" x14ac:dyDescent="0.25">
      <c r="A192" t="str">
        <f t="shared" si="10"/>
        <v/>
      </c>
      <c r="B192" t="str">
        <f t="shared" si="9"/>
        <v/>
      </c>
      <c r="C192" t="str">
        <f t="shared" si="11"/>
        <v/>
      </c>
      <c r="D192" t="str">
        <f>IF(A192="","",IF(D191=MAX(Gehaltstabelle_alt!$H$5:$H$34),Alt_Gehalt!D191,IF(MOD(B192,2)=0,IF(ISNA(VLOOKUP(D191+1+2*Dienstprüfung_1Jahr,Gehaltstabelle_alt!$A$14:$A$24,1,FALSE)),MIN(D191+1+2*Dienstprüfung_1Jahr,MAX(Gehaltstabelle_alt!$H$5:$H$34)),IF(ISNA(VLOOKUP(D191+2+2*Dienstprüfung_1Jahr,Gehaltstabelle_alt!$A$14:$A$24,1,FALSE)),MIN(D191+2+2*Dienstprüfung_1Jahr,MAX(Gehaltstabelle_alt!$H$5:$H$34)),IF(ISNA(VLOOKUP(D191+3+2*Dienstprüfung_1Jahr,Gehaltstabelle_alt!$A$14:$A$24,1,FALSE)),MIN(D191+3+2*Dienstprüfung_1Jahr,MAX(Gehaltstabelle_alt!$H$5:$H$34)),D191))),IF(Dienstprüfung_1Jahr,IF(ISNA(VLOOKUP(D191+2,Gehaltstabelle_alt!$A$14:$A$24,1,FALSE)),MIN(D191+2,MAX(Gehaltstabelle_alt!$H$5:$H$34)),IF(ISNA(VLOOKUP(D191+3,Gehaltstabelle_alt!$A$14:$A$24,1,FALSE)),MIN(D191+3,MAX(Gehaltstabelle_alt!$H$5:$H$34)),IF(ISNA(VLOOKUP(D191+4,Gehaltstabelle_alt!$A$14:$A$24,1,FALSE)),MIN(D191+4,MAX(Gehaltstabelle_alt!$H$5:$H$34)),MAX(Gehaltstabelle_alt!$H$5:$H$34)))),D191))))</f>
        <v/>
      </c>
      <c r="E192" t="str">
        <f>IF(MONTH($E$6)=1,D192,IF(D193="",IF(A192="","",IF(D192=MAX(Gehaltstabelle_alt!$H$5:$H$34),Alt_Gehalt!D192,IF(MOD(B192+1,2)=0,IF(ISNA(VLOOKUP(D192+1+2*Dienstprüfung_1Jahr,Gehaltstabelle_alt!$A$14:$A$24,1,FALSE)),MIN(D192+1+2*Dienstprüfung_1Jahr,MAX(Gehaltstabelle_alt!$H$5:$H$34)),IF(ISNA(VLOOKUP(D192+2+2*Dienstprüfung_1Jahr,Gehaltstabelle_alt!$A$14:$A$24,1,FALSE)),MIN(D192+2+2*Dienstprüfung_1Jahr,MAX(Gehaltstabelle_alt!$H$5:$H$34)),IF(ISNA(VLOOKUP(D192+3+2*Dienstprüfung_1Jahr,Gehaltstabelle_alt!$A$14:$A$24,1,FALSE)),MIN(D192+3+2*Dienstprüfung_1Jahr,MAX(Gehaltstabelle_alt!$H$5:$H$34)),D192))),IF(Dienstprüfung_1Jahr,IF(ISNA(VLOOKUP(D192+2,Gehaltstabelle_alt!$A$14:$A$24,1,FALSE)),MIN(D192+2,MAX(Gehaltstabelle_alt!$H$5:$H$34)),IF(ISNA(VLOOKUP(D192+3,Gehaltstabelle_alt!$A$14:$A$24,1,FALSE)),MIN(D192+3,MAX(Gehaltstabelle_alt!$H$5:$H$34)),IF(ISNA(VLOOKUP(D192+4,Gehaltstabelle_alt!$A$14:$A$24,1,FALSE)),MIN(D192+4,MAX(Gehaltstabelle_alt!$H$5:$H$34)),MAX(Gehaltstabelle_alt!$H$5:$H$34)))),D192)))),D193))</f>
        <v/>
      </c>
      <c r="F192" t="str">
        <f>IF(D192="","",HLOOKUP(C192,Gehaltstabelle_alt!$I$3:$R$34,Alt_Gehalt!D192+2,FALSE))</f>
        <v/>
      </c>
      <c r="G192" t="str">
        <f>IF(E192="","",HLOOKUP(C192,Gehaltstabelle_alt!$I$3:$R$34,Alt_Gehalt!E192+2,FALSE))</f>
        <v/>
      </c>
      <c r="H192">
        <f>IF(F192="",0,IF(F192&lt;=Gehaltstabelle_alt!$B$2,Gehaltstabelle_alt!$E$2,IF(F192&lt;=Gehaltstabelle_alt!$B$3,Gehaltstabelle_alt!$E$3,IF(F192&lt;=Gehaltstabelle_alt!$B$4,Gehaltstabelle_alt!$E$4,IF(F192&lt;=Gehaltstabelle_alt!$B$5,Gehaltstabelle_alt!$E$5,IF(F192&lt;=Gehaltstabelle_alt!$B$6,Gehaltstabelle_alt!$E$6,Gehaltstabelle_alt!$E$7)))))+IF(F192="","",IF(AND(D192&gt;Gehaltstabelle_alt!$C$10,C192="a"),Gehaltstabelle_alt!$E$11,Gehaltstabelle_alt!$E$10))+Gehaltsrechner!$G$10)+IF(Dienstprüfung_akt,(HLOOKUP(C192,Gehaltstabelle_alt!$I$3:$R$34,Dienstprüfer_akt_Stufe+2,FALSE)-HLOOKUP(C192,Gehaltstabelle_alt!$I$3:$R$34,D192+2,FALSE))*Anteil_Dienstprüfung,0)</f>
        <v>0</v>
      </c>
      <c r="I192">
        <f>IF(G192="",0,IF(G192&lt;=Gehaltstabelle_alt!$B$2,Gehaltstabelle_alt!$E$2,IF(G192&lt;=Gehaltstabelle_alt!$B$3,Gehaltstabelle_alt!$E$3,IF(G192&lt;=Gehaltstabelle_alt!$B$4,Gehaltstabelle_alt!$E$4,IF(G192&lt;=Gehaltstabelle_alt!$B$5,Gehaltstabelle_alt!$E$5,IF(G192&lt;=Gehaltstabelle_alt!$B$6,Gehaltstabelle_alt!$E$6,Gehaltstabelle_alt!$E$7)))))+IF(G192="","",IF(AND(D192&gt;Gehaltstabelle_alt!$C$10,C192="a"),Gehaltstabelle_alt!$E$11,Gehaltstabelle_alt!$E$10))+Gehaltsrechner!$G$10)+IF(Dienstprüfung_akt,(HLOOKUP(C192,Gehaltstabelle_alt!$I$3:$R$34,Dienstprüfer_akt_Stufe+2,FALSE)-HLOOKUP(C192,Gehaltstabelle_alt!$I$3:$R$34,D192+2,FALSE))*Anteil_Dienstprüfung,0)</f>
        <v>0</v>
      </c>
      <c r="J192">
        <f>IF(H192="","",Gehaltsrechner!$G$9)</f>
        <v>137.29</v>
      </c>
      <c r="K192" s="19" t="str">
        <f t="shared" si="12"/>
        <v/>
      </c>
      <c r="M192" s="19"/>
    </row>
    <row r="193" spans="1:13" x14ac:dyDescent="0.25">
      <c r="A193" t="str">
        <f t="shared" si="10"/>
        <v/>
      </c>
      <c r="B193" t="str">
        <f t="shared" si="9"/>
        <v/>
      </c>
      <c r="C193" t="str">
        <f t="shared" si="11"/>
        <v/>
      </c>
      <c r="D193" t="str">
        <f>IF(A193="","",IF(D192=MAX(Gehaltstabelle_alt!$H$5:$H$34),Alt_Gehalt!D192,IF(MOD(B193,2)=0,IF(ISNA(VLOOKUP(D192+1+2*Dienstprüfung_1Jahr,Gehaltstabelle_alt!$A$14:$A$24,1,FALSE)),MIN(D192+1+2*Dienstprüfung_1Jahr,MAX(Gehaltstabelle_alt!$H$5:$H$34)),IF(ISNA(VLOOKUP(D192+2+2*Dienstprüfung_1Jahr,Gehaltstabelle_alt!$A$14:$A$24,1,FALSE)),MIN(D192+2+2*Dienstprüfung_1Jahr,MAX(Gehaltstabelle_alt!$H$5:$H$34)),IF(ISNA(VLOOKUP(D192+3+2*Dienstprüfung_1Jahr,Gehaltstabelle_alt!$A$14:$A$24,1,FALSE)),MIN(D192+3+2*Dienstprüfung_1Jahr,MAX(Gehaltstabelle_alt!$H$5:$H$34)),D192))),IF(Dienstprüfung_1Jahr,IF(ISNA(VLOOKUP(D192+2,Gehaltstabelle_alt!$A$14:$A$24,1,FALSE)),MIN(D192+2,MAX(Gehaltstabelle_alt!$H$5:$H$34)),IF(ISNA(VLOOKUP(D192+3,Gehaltstabelle_alt!$A$14:$A$24,1,FALSE)),MIN(D192+3,MAX(Gehaltstabelle_alt!$H$5:$H$34)),IF(ISNA(VLOOKUP(D192+4,Gehaltstabelle_alt!$A$14:$A$24,1,FALSE)),MIN(D192+4,MAX(Gehaltstabelle_alt!$H$5:$H$34)),MAX(Gehaltstabelle_alt!$H$5:$H$34)))),D192))))</f>
        <v/>
      </c>
      <c r="E193" t="str">
        <f>IF(MONTH($E$6)=1,D193,IF(D194="",IF(A193="","",IF(D193=MAX(Gehaltstabelle_alt!$H$5:$H$34),Alt_Gehalt!D193,IF(MOD(B193+1,2)=0,IF(ISNA(VLOOKUP(D193+1+2*Dienstprüfung_1Jahr,Gehaltstabelle_alt!$A$14:$A$24,1,FALSE)),MIN(D193+1+2*Dienstprüfung_1Jahr,MAX(Gehaltstabelle_alt!$H$5:$H$34)),IF(ISNA(VLOOKUP(D193+2+2*Dienstprüfung_1Jahr,Gehaltstabelle_alt!$A$14:$A$24,1,FALSE)),MIN(D193+2+2*Dienstprüfung_1Jahr,MAX(Gehaltstabelle_alt!$H$5:$H$34)),IF(ISNA(VLOOKUP(D193+3+2*Dienstprüfung_1Jahr,Gehaltstabelle_alt!$A$14:$A$24,1,FALSE)),MIN(D193+3+2*Dienstprüfung_1Jahr,MAX(Gehaltstabelle_alt!$H$5:$H$34)),D193))),IF(Dienstprüfung_1Jahr,IF(ISNA(VLOOKUP(D193+2,Gehaltstabelle_alt!$A$14:$A$24,1,FALSE)),MIN(D193+2,MAX(Gehaltstabelle_alt!$H$5:$H$34)),IF(ISNA(VLOOKUP(D193+3,Gehaltstabelle_alt!$A$14:$A$24,1,FALSE)),MIN(D193+3,MAX(Gehaltstabelle_alt!$H$5:$H$34)),IF(ISNA(VLOOKUP(D193+4,Gehaltstabelle_alt!$A$14:$A$24,1,FALSE)),MIN(D193+4,MAX(Gehaltstabelle_alt!$H$5:$H$34)),MAX(Gehaltstabelle_alt!$H$5:$H$34)))),D193)))),D194))</f>
        <v/>
      </c>
      <c r="F193" t="str">
        <f>IF(D193="","",HLOOKUP(C193,Gehaltstabelle_alt!$I$3:$R$34,Alt_Gehalt!D193+2,FALSE))</f>
        <v/>
      </c>
      <c r="G193" t="str">
        <f>IF(E193="","",HLOOKUP(C193,Gehaltstabelle_alt!$I$3:$R$34,Alt_Gehalt!E193+2,FALSE))</f>
        <v/>
      </c>
      <c r="H193">
        <f>IF(F193="",0,IF(F193&lt;=Gehaltstabelle_alt!$B$2,Gehaltstabelle_alt!$E$2,IF(F193&lt;=Gehaltstabelle_alt!$B$3,Gehaltstabelle_alt!$E$3,IF(F193&lt;=Gehaltstabelle_alt!$B$4,Gehaltstabelle_alt!$E$4,IF(F193&lt;=Gehaltstabelle_alt!$B$5,Gehaltstabelle_alt!$E$5,IF(F193&lt;=Gehaltstabelle_alt!$B$6,Gehaltstabelle_alt!$E$6,Gehaltstabelle_alt!$E$7)))))+IF(F193="","",IF(AND(D193&gt;Gehaltstabelle_alt!$C$10,C193="a"),Gehaltstabelle_alt!$E$11,Gehaltstabelle_alt!$E$10))+Gehaltsrechner!$G$10)+IF(Dienstprüfung_akt,(HLOOKUP(C193,Gehaltstabelle_alt!$I$3:$R$34,Dienstprüfer_akt_Stufe+2,FALSE)-HLOOKUP(C193,Gehaltstabelle_alt!$I$3:$R$34,D193+2,FALSE))*Anteil_Dienstprüfung,0)</f>
        <v>0</v>
      </c>
      <c r="I193">
        <f>IF(G193="",0,IF(G193&lt;=Gehaltstabelle_alt!$B$2,Gehaltstabelle_alt!$E$2,IF(G193&lt;=Gehaltstabelle_alt!$B$3,Gehaltstabelle_alt!$E$3,IF(G193&lt;=Gehaltstabelle_alt!$B$4,Gehaltstabelle_alt!$E$4,IF(G193&lt;=Gehaltstabelle_alt!$B$5,Gehaltstabelle_alt!$E$5,IF(G193&lt;=Gehaltstabelle_alt!$B$6,Gehaltstabelle_alt!$E$6,Gehaltstabelle_alt!$E$7)))))+IF(G193="","",IF(AND(D193&gt;Gehaltstabelle_alt!$C$10,C193="a"),Gehaltstabelle_alt!$E$11,Gehaltstabelle_alt!$E$10))+Gehaltsrechner!$G$10)+IF(Dienstprüfung_akt,(HLOOKUP(C193,Gehaltstabelle_alt!$I$3:$R$34,Dienstprüfer_akt_Stufe+2,FALSE)-HLOOKUP(C193,Gehaltstabelle_alt!$I$3:$R$34,D193+2,FALSE))*Anteil_Dienstprüfung,0)</f>
        <v>0</v>
      </c>
      <c r="J193">
        <f>IF(H193="","",Gehaltsrechner!$G$9)</f>
        <v>137.29</v>
      </c>
      <c r="K193" s="19" t="str">
        <f t="shared" si="12"/>
        <v/>
      </c>
      <c r="M193" s="19"/>
    </row>
    <row r="194" spans="1:13" x14ac:dyDescent="0.25">
      <c r="A194" t="str">
        <f t="shared" si="10"/>
        <v/>
      </c>
      <c r="B194" t="str">
        <f t="shared" si="9"/>
        <v/>
      </c>
      <c r="C194" t="str">
        <f t="shared" si="11"/>
        <v/>
      </c>
      <c r="D194" t="str">
        <f>IF(A194="","",IF(D193=MAX(Gehaltstabelle_alt!$H$5:$H$34),Alt_Gehalt!D193,IF(MOD(B194,2)=0,IF(ISNA(VLOOKUP(D193+1+2*Dienstprüfung_1Jahr,Gehaltstabelle_alt!$A$14:$A$24,1,FALSE)),MIN(D193+1+2*Dienstprüfung_1Jahr,MAX(Gehaltstabelle_alt!$H$5:$H$34)),IF(ISNA(VLOOKUP(D193+2+2*Dienstprüfung_1Jahr,Gehaltstabelle_alt!$A$14:$A$24,1,FALSE)),MIN(D193+2+2*Dienstprüfung_1Jahr,MAX(Gehaltstabelle_alt!$H$5:$H$34)),IF(ISNA(VLOOKUP(D193+3+2*Dienstprüfung_1Jahr,Gehaltstabelle_alt!$A$14:$A$24,1,FALSE)),MIN(D193+3+2*Dienstprüfung_1Jahr,MAX(Gehaltstabelle_alt!$H$5:$H$34)),D193))),IF(Dienstprüfung_1Jahr,IF(ISNA(VLOOKUP(D193+2,Gehaltstabelle_alt!$A$14:$A$24,1,FALSE)),MIN(D193+2,MAX(Gehaltstabelle_alt!$H$5:$H$34)),IF(ISNA(VLOOKUP(D193+3,Gehaltstabelle_alt!$A$14:$A$24,1,FALSE)),MIN(D193+3,MAX(Gehaltstabelle_alt!$H$5:$H$34)),IF(ISNA(VLOOKUP(D193+4,Gehaltstabelle_alt!$A$14:$A$24,1,FALSE)),MIN(D193+4,MAX(Gehaltstabelle_alt!$H$5:$H$34)),MAX(Gehaltstabelle_alt!$H$5:$H$34)))),D193))))</f>
        <v/>
      </c>
      <c r="E194" t="str">
        <f>IF(MONTH($E$6)=1,D194,IF(D195="",IF(A194="","",IF(D194=MAX(Gehaltstabelle_alt!$H$5:$H$34),Alt_Gehalt!D194,IF(MOD(B194+1,2)=0,IF(ISNA(VLOOKUP(D194+1+2*Dienstprüfung_1Jahr,Gehaltstabelle_alt!$A$14:$A$24,1,FALSE)),MIN(D194+1+2*Dienstprüfung_1Jahr,MAX(Gehaltstabelle_alt!$H$5:$H$34)),IF(ISNA(VLOOKUP(D194+2+2*Dienstprüfung_1Jahr,Gehaltstabelle_alt!$A$14:$A$24,1,FALSE)),MIN(D194+2+2*Dienstprüfung_1Jahr,MAX(Gehaltstabelle_alt!$H$5:$H$34)),IF(ISNA(VLOOKUP(D194+3+2*Dienstprüfung_1Jahr,Gehaltstabelle_alt!$A$14:$A$24,1,FALSE)),MIN(D194+3+2*Dienstprüfung_1Jahr,MAX(Gehaltstabelle_alt!$H$5:$H$34)),D194))),IF(Dienstprüfung_1Jahr,IF(ISNA(VLOOKUP(D194+2,Gehaltstabelle_alt!$A$14:$A$24,1,FALSE)),MIN(D194+2,MAX(Gehaltstabelle_alt!$H$5:$H$34)),IF(ISNA(VLOOKUP(D194+3,Gehaltstabelle_alt!$A$14:$A$24,1,FALSE)),MIN(D194+3,MAX(Gehaltstabelle_alt!$H$5:$H$34)),IF(ISNA(VLOOKUP(D194+4,Gehaltstabelle_alt!$A$14:$A$24,1,FALSE)),MIN(D194+4,MAX(Gehaltstabelle_alt!$H$5:$H$34)),MAX(Gehaltstabelle_alt!$H$5:$H$34)))),D194)))),D195))</f>
        <v/>
      </c>
      <c r="F194" t="str">
        <f>IF(D194="","",HLOOKUP(C194,Gehaltstabelle_alt!$I$3:$R$34,Alt_Gehalt!D194+2,FALSE))</f>
        <v/>
      </c>
      <c r="G194" t="str">
        <f>IF(E194="","",HLOOKUP(C194,Gehaltstabelle_alt!$I$3:$R$34,Alt_Gehalt!E194+2,FALSE))</f>
        <v/>
      </c>
      <c r="H194">
        <f>IF(F194="",0,IF(F194&lt;=Gehaltstabelle_alt!$B$2,Gehaltstabelle_alt!$E$2,IF(F194&lt;=Gehaltstabelle_alt!$B$3,Gehaltstabelle_alt!$E$3,IF(F194&lt;=Gehaltstabelle_alt!$B$4,Gehaltstabelle_alt!$E$4,IF(F194&lt;=Gehaltstabelle_alt!$B$5,Gehaltstabelle_alt!$E$5,IF(F194&lt;=Gehaltstabelle_alt!$B$6,Gehaltstabelle_alt!$E$6,Gehaltstabelle_alt!$E$7)))))+IF(F194="","",IF(AND(D194&gt;Gehaltstabelle_alt!$C$10,C194="a"),Gehaltstabelle_alt!$E$11,Gehaltstabelle_alt!$E$10))+Gehaltsrechner!$G$10)+IF(Dienstprüfung_akt,(HLOOKUP(C194,Gehaltstabelle_alt!$I$3:$R$34,Dienstprüfer_akt_Stufe+2,FALSE)-HLOOKUP(C194,Gehaltstabelle_alt!$I$3:$R$34,D194+2,FALSE))*Anteil_Dienstprüfung,0)</f>
        <v>0</v>
      </c>
      <c r="I194">
        <f>IF(G194="",0,IF(G194&lt;=Gehaltstabelle_alt!$B$2,Gehaltstabelle_alt!$E$2,IF(G194&lt;=Gehaltstabelle_alt!$B$3,Gehaltstabelle_alt!$E$3,IF(G194&lt;=Gehaltstabelle_alt!$B$4,Gehaltstabelle_alt!$E$4,IF(G194&lt;=Gehaltstabelle_alt!$B$5,Gehaltstabelle_alt!$E$5,IF(G194&lt;=Gehaltstabelle_alt!$B$6,Gehaltstabelle_alt!$E$6,Gehaltstabelle_alt!$E$7)))))+IF(G194="","",IF(AND(D194&gt;Gehaltstabelle_alt!$C$10,C194="a"),Gehaltstabelle_alt!$E$11,Gehaltstabelle_alt!$E$10))+Gehaltsrechner!$G$10)+IF(Dienstprüfung_akt,(HLOOKUP(C194,Gehaltstabelle_alt!$I$3:$R$34,Dienstprüfer_akt_Stufe+2,FALSE)-HLOOKUP(C194,Gehaltstabelle_alt!$I$3:$R$34,D194+2,FALSE))*Anteil_Dienstprüfung,0)</f>
        <v>0</v>
      </c>
      <c r="J194">
        <f>IF(H194="","",Gehaltsrechner!$G$9)</f>
        <v>137.29</v>
      </c>
      <c r="K194" s="19" t="str">
        <f t="shared" si="12"/>
        <v/>
      </c>
      <c r="M194" s="19"/>
    </row>
    <row r="195" spans="1:13" x14ac:dyDescent="0.25">
      <c r="A195" t="str">
        <f t="shared" si="10"/>
        <v/>
      </c>
      <c r="B195" t="str">
        <f t="shared" si="9"/>
        <v/>
      </c>
      <c r="C195" t="str">
        <f t="shared" si="11"/>
        <v/>
      </c>
      <c r="D195" t="str">
        <f>IF(A195="","",IF(D194=MAX(Gehaltstabelle_alt!$H$5:$H$34),Alt_Gehalt!D194,IF(MOD(B195,2)=0,IF(ISNA(VLOOKUP(D194+1+2*Dienstprüfung_1Jahr,Gehaltstabelle_alt!$A$14:$A$24,1,FALSE)),MIN(D194+1+2*Dienstprüfung_1Jahr,MAX(Gehaltstabelle_alt!$H$5:$H$34)),IF(ISNA(VLOOKUP(D194+2+2*Dienstprüfung_1Jahr,Gehaltstabelle_alt!$A$14:$A$24,1,FALSE)),MIN(D194+2+2*Dienstprüfung_1Jahr,MAX(Gehaltstabelle_alt!$H$5:$H$34)),IF(ISNA(VLOOKUP(D194+3+2*Dienstprüfung_1Jahr,Gehaltstabelle_alt!$A$14:$A$24,1,FALSE)),MIN(D194+3+2*Dienstprüfung_1Jahr,MAX(Gehaltstabelle_alt!$H$5:$H$34)),D194))),IF(Dienstprüfung_1Jahr,IF(ISNA(VLOOKUP(D194+2,Gehaltstabelle_alt!$A$14:$A$24,1,FALSE)),MIN(D194+2,MAX(Gehaltstabelle_alt!$H$5:$H$34)),IF(ISNA(VLOOKUP(D194+3,Gehaltstabelle_alt!$A$14:$A$24,1,FALSE)),MIN(D194+3,MAX(Gehaltstabelle_alt!$H$5:$H$34)),IF(ISNA(VLOOKUP(D194+4,Gehaltstabelle_alt!$A$14:$A$24,1,FALSE)),MIN(D194+4,MAX(Gehaltstabelle_alt!$H$5:$H$34)),MAX(Gehaltstabelle_alt!$H$5:$H$34)))),D194))))</f>
        <v/>
      </c>
      <c r="E195" t="str">
        <f>IF(MONTH($E$6)=1,D195,IF(D196="",IF(A195="","",IF(D195=MAX(Gehaltstabelle_alt!$H$5:$H$34),Alt_Gehalt!D195,IF(MOD(B195+1,2)=0,IF(ISNA(VLOOKUP(D195+1+2*Dienstprüfung_1Jahr,Gehaltstabelle_alt!$A$14:$A$24,1,FALSE)),MIN(D195+1+2*Dienstprüfung_1Jahr,MAX(Gehaltstabelle_alt!$H$5:$H$34)),IF(ISNA(VLOOKUP(D195+2+2*Dienstprüfung_1Jahr,Gehaltstabelle_alt!$A$14:$A$24,1,FALSE)),MIN(D195+2+2*Dienstprüfung_1Jahr,MAX(Gehaltstabelle_alt!$H$5:$H$34)),IF(ISNA(VLOOKUP(D195+3+2*Dienstprüfung_1Jahr,Gehaltstabelle_alt!$A$14:$A$24,1,FALSE)),MIN(D195+3+2*Dienstprüfung_1Jahr,MAX(Gehaltstabelle_alt!$H$5:$H$34)),D195))),IF(Dienstprüfung_1Jahr,IF(ISNA(VLOOKUP(D195+2,Gehaltstabelle_alt!$A$14:$A$24,1,FALSE)),MIN(D195+2,MAX(Gehaltstabelle_alt!$H$5:$H$34)),IF(ISNA(VLOOKUP(D195+3,Gehaltstabelle_alt!$A$14:$A$24,1,FALSE)),MIN(D195+3,MAX(Gehaltstabelle_alt!$H$5:$H$34)),IF(ISNA(VLOOKUP(D195+4,Gehaltstabelle_alt!$A$14:$A$24,1,FALSE)),MIN(D195+4,MAX(Gehaltstabelle_alt!$H$5:$H$34)),MAX(Gehaltstabelle_alt!$H$5:$H$34)))),D195)))),D196))</f>
        <v/>
      </c>
      <c r="F195" t="str">
        <f>IF(D195="","",HLOOKUP(C195,Gehaltstabelle_alt!$I$3:$R$34,Alt_Gehalt!D195+2,FALSE))</f>
        <v/>
      </c>
      <c r="G195" t="str">
        <f>IF(E195="","",HLOOKUP(C195,Gehaltstabelle_alt!$I$3:$R$34,Alt_Gehalt!E195+2,FALSE))</f>
        <v/>
      </c>
      <c r="H195">
        <f>IF(F195="",0,IF(F195&lt;=Gehaltstabelle_alt!$B$2,Gehaltstabelle_alt!$E$2,IF(F195&lt;=Gehaltstabelle_alt!$B$3,Gehaltstabelle_alt!$E$3,IF(F195&lt;=Gehaltstabelle_alt!$B$4,Gehaltstabelle_alt!$E$4,IF(F195&lt;=Gehaltstabelle_alt!$B$5,Gehaltstabelle_alt!$E$5,IF(F195&lt;=Gehaltstabelle_alt!$B$6,Gehaltstabelle_alt!$E$6,Gehaltstabelle_alt!$E$7)))))+IF(F195="","",IF(AND(D195&gt;Gehaltstabelle_alt!$C$10,C195="a"),Gehaltstabelle_alt!$E$11,Gehaltstabelle_alt!$E$10))+Gehaltsrechner!$G$10)+IF(Dienstprüfung_akt,(HLOOKUP(C195,Gehaltstabelle_alt!$I$3:$R$34,Dienstprüfer_akt_Stufe+2,FALSE)-HLOOKUP(C195,Gehaltstabelle_alt!$I$3:$R$34,D195+2,FALSE))*Anteil_Dienstprüfung,0)</f>
        <v>0</v>
      </c>
      <c r="I195">
        <f>IF(G195="",0,IF(G195&lt;=Gehaltstabelle_alt!$B$2,Gehaltstabelle_alt!$E$2,IF(G195&lt;=Gehaltstabelle_alt!$B$3,Gehaltstabelle_alt!$E$3,IF(G195&lt;=Gehaltstabelle_alt!$B$4,Gehaltstabelle_alt!$E$4,IF(G195&lt;=Gehaltstabelle_alt!$B$5,Gehaltstabelle_alt!$E$5,IF(G195&lt;=Gehaltstabelle_alt!$B$6,Gehaltstabelle_alt!$E$6,Gehaltstabelle_alt!$E$7)))))+IF(G195="","",IF(AND(D195&gt;Gehaltstabelle_alt!$C$10,C195="a"),Gehaltstabelle_alt!$E$11,Gehaltstabelle_alt!$E$10))+Gehaltsrechner!$G$10)+IF(Dienstprüfung_akt,(HLOOKUP(C195,Gehaltstabelle_alt!$I$3:$R$34,Dienstprüfer_akt_Stufe+2,FALSE)-HLOOKUP(C195,Gehaltstabelle_alt!$I$3:$R$34,D195+2,FALSE))*Anteil_Dienstprüfung,0)</f>
        <v>0</v>
      </c>
      <c r="J195">
        <f>IF(H195="","",Gehaltsrechner!$G$9)</f>
        <v>137.29</v>
      </c>
      <c r="K195" s="19" t="str">
        <f t="shared" si="12"/>
        <v/>
      </c>
      <c r="M195" s="19"/>
    </row>
    <row r="196" spans="1:13" x14ac:dyDescent="0.25">
      <c r="A196" t="str">
        <f t="shared" si="10"/>
        <v/>
      </c>
      <c r="B196" t="str">
        <f t="shared" si="9"/>
        <v/>
      </c>
      <c r="C196" t="str">
        <f t="shared" si="11"/>
        <v/>
      </c>
      <c r="D196" t="str">
        <f>IF(A196="","",IF(D195=MAX(Gehaltstabelle_alt!$H$5:$H$34),Alt_Gehalt!D195,IF(MOD(B196,2)=0,IF(ISNA(VLOOKUP(D195+1+2*Dienstprüfung_1Jahr,Gehaltstabelle_alt!$A$14:$A$24,1,FALSE)),MIN(D195+1+2*Dienstprüfung_1Jahr,MAX(Gehaltstabelle_alt!$H$5:$H$34)),IF(ISNA(VLOOKUP(D195+2+2*Dienstprüfung_1Jahr,Gehaltstabelle_alt!$A$14:$A$24,1,FALSE)),MIN(D195+2+2*Dienstprüfung_1Jahr,MAX(Gehaltstabelle_alt!$H$5:$H$34)),IF(ISNA(VLOOKUP(D195+3+2*Dienstprüfung_1Jahr,Gehaltstabelle_alt!$A$14:$A$24,1,FALSE)),MIN(D195+3+2*Dienstprüfung_1Jahr,MAX(Gehaltstabelle_alt!$H$5:$H$34)),D195))),IF(Dienstprüfung_1Jahr,IF(ISNA(VLOOKUP(D195+2,Gehaltstabelle_alt!$A$14:$A$24,1,FALSE)),MIN(D195+2,MAX(Gehaltstabelle_alt!$H$5:$H$34)),IF(ISNA(VLOOKUP(D195+3,Gehaltstabelle_alt!$A$14:$A$24,1,FALSE)),MIN(D195+3,MAX(Gehaltstabelle_alt!$H$5:$H$34)),IF(ISNA(VLOOKUP(D195+4,Gehaltstabelle_alt!$A$14:$A$24,1,FALSE)),MIN(D195+4,MAX(Gehaltstabelle_alt!$H$5:$H$34)),MAX(Gehaltstabelle_alt!$H$5:$H$34)))),D195))))</f>
        <v/>
      </c>
      <c r="E196" t="str">
        <f>IF(MONTH($E$6)=1,D196,IF(D197="",IF(A196="","",IF(D196=MAX(Gehaltstabelle_alt!$H$5:$H$34),Alt_Gehalt!D196,IF(MOD(B196+1,2)=0,IF(ISNA(VLOOKUP(D196+1+2*Dienstprüfung_1Jahr,Gehaltstabelle_alt!$A$14:$A$24,1,FALSE)),MIN(D196+1+2*Dienstprüfung_1Jahr,MAX(Gehaltstabelle_alt!$H$5:$H$34)),IF(ISNA(VLOOKUP(D196+2+2*Dienstprüfung_1Jahr,Gehaltstabelle_alt!$A$14:$A$24,1,FALSE)),MIN(D196+2+2*Dienstprüfung_1Jahr,MAX(Gehaltstabelle_alt!$H$5:$H$34)),IF(ISNA(VLOOKUP(D196+3+2*Dienstprüfung_1Jahr,Gehaltstabelle_alt!$A$14:$A$24,1,FALSE)),MIN(D196+3+2*Dienstprüfung_1Jahr,MAX(Gehaltstabelle_alt!$H$5:$H$34)),D196))),IF(Dienstprüfung_1Jahr,IF(ISNA(VLOOKUP(D196+2,Gehaltstabelle_alt!$A$14:$A$24,1,FALSE)),MIN(D196+2,MAX(Gehaltstabelle_alt!$H$5:$H$34)),IF(ISNA(VLOOKUP(D196+3,Gehaltstabelle_alt!$A$14:$A$24,1,FALSE)),MIN(D196+3,MAX(Gehaltstabelle_alt!$H$5:$H$34)),IF(ISNA(VLOOKUP(D196+4,Gehaltstabelle_alt!$A$14:$A$24,1,FALSE)),MIN(D196+4,MAX(Gehaltstabelle_alt!$H$5:$H$34)),MAX(Gehaltstabelle_alt!$H$5:$H$34)))),D196)))),D197))</f>
        <v/>
      </c>
      <c r="F196" t="str">
        <f>IF(D196="","",HLOOKUP(C196,Gehaltstabelle_alt!$I$3:$R$34,Alt_Gehalt!D196+2,FALSE))</f>
        <v/>
      </c>
      <c r="G196" t="str">
        <f>IF(E196="","",HLOOKUP(C196,Gehaltstabelle_alt!$I$3:$R$34,Alt_Gehalt!E196+2,FALSE))</f>
        <v/>
      </c>
      <c r="H196">
        <f>IF(F196="",0,IF(F196&lt;=Gehaltstabelle_alt!$B$2,Gehaltstabelle_alt!$E$2,IF(F196&lt;=Gehaltstabelle_alt!$B$3,Gehaltstabelle_alt!$E$3,IF(F196&lt;=Gehaltstabelle_alt!$B$4,Gehaltstabelle_alt!$E$4,IF(F196&lt;=Gehaltstabelle_alt!$B$5,Gehaltstabelle_alt!$E$5,IF(F196&lt;=Gehaltstabelle_alt!$B$6,Gehaltstabelle_alt!$E$6,Gehaltstabelle_alt!$E$7)))))+IF(F196="","",IF(AND(D196&gt;Gehaltstabelle_alt!$C$10,C196="a"),Gehaltstabelle_alt!$E$11,Gehaltstabelle_alt!$E$10))+Gehaltsrechner!$G$10)+IF(Dienstprüfung_akt,(HLOOKUP(C196,Gehaltstabelle_alt!$I$3:$R$34,Dienstprüfer_akt_Stufe+2,FALSE)-HLOOKUP(C196,Gehaltstabelle_alt!$I$3:$R$34,D196+2,FALSE))*Anteil_Dienstprüfung,0)</f>
        <v>0</v>
      </c>
      <c r="I196">
        <f>IF(G196="",0,IF(G196&lt;=Gehaltstabelle_alt!$B$2,Gehaltstabelle_alt!$E$2,IF(G196&lt;=Gehaltstabelle_alt!$B$3,Gehaltstabelle_alt!$E$3,IF(G196&lt;=Gehaltstabelle_alt!$B$4,Gehaltstabelle_alt!$E$4,IF(G196&lt;=Gehaltstabelle_alt!$B$5,Gehaltstabelle_alt!$E$5,IF(G196&lt;=Gehaltstabelle_alt!$B$6,Gehaltstabelle_alt!$E$6,Gehaltstabelle_alt!$E$7)))))+IF(G196="","",IF(AND(D196&gt;Gehaltstabelle_alt!$C$10,C196="a"),Gehaltstabelle_alt!$E$11,Gehaltstabelle_alt!$E$10))+Gehaltsrechner!$G$10)+IF(Dienstprüfung_akt,(HLOOKUP(C196,Gehaltstabelle_alt!$I$3:$R$34,Dienstprüfer_akt_Stufe+2,FALSE)-HLOOKUP(C196,Gehaltstabelle_alt!$I$3:$R$34,D196+2,FALSE))*Anteil_Dienstprüfung,0)</f>
        <v>0</v>
      </c>
      <c r="J196">
        <f>IF(H196="","",Gehaltsrechner!$G$9)</f>
        <v>137.29</v>
      </c>
      <c r="K196" s="19" t="str">
        <f t="shared" si="12"/>
        <v/>
      </c>
      <c r="M196" s="19"/>
    </row>
    <row r="197" spans="1:13" x14ac:dyDescent="0.25">
      <c r="A197" t="str">
        <f t="shared" si="10"/>
        <v/>
      </c>
      <c r="B197" t="str">
        <f t="shared" si="9"/>
        <v/>
      </c>
      <c r="C197" t="str">
        <f t="shared" si="11"/>
        <v/>
      </c>
      <c r="D197" t="str">
        <f>IF(A197="","",IF(D196=MAX(Gehaltstabelle_alt!$H$5:$H$34),Alt_Gehalt!D196,IF(MOD(B197,2)=0,IF(ISNA(VLOOKUP(D196+1+2*Dienstprüfung_1Jahr,Gehaltstabelle_alt!$A$14:$A$24,1,FALSE)),MIN(D196+1+2*Dienstprüfung_1Jahr,MAX(Gehaltstabelle_alt!$H$5:$H$34)),IF(ISNA(VLOOKUP(D196+2+2*Dienstprüfung_1Jahr,Gehaltstabelle_alt!$A$14:$A$24,1,FALSE)),MIN(D196+2+2*Dienstprüfung_1Jahr,MAX(Gehaltstabelle_alt!$H$5:$H$34)),IF(ISNA(VLOOKUP(D196+3+2*Dienstprüfung_1Jahr,Gehaltstabelle_alt!$A$14:$A$24,1,FALSE)),MIN(D196+3+2*Dienstprüfung_1Jahr,MAX(Gehaltstabelle_alt!$H$5:$H$34)),D196))),IF(Dienstprüfung_1Jahr,IF(ISNA(VLOOKUP(D196+2,Gehaltstabelle_alt!$A$14:$A$24,1,FALSE)),MIN(D196+2,MAX(Gehaltstabelle_alt!$H$5:$H$34)),IF(ISNA(VLOOKUP(D196+3,Gehaltstabelle_alt!$A$14:$A$24,1,FALSE)),MIN(D196+3,MAX(Gehaltstabelle_alt!$H$5:$H$34)),IF(ISNA(VLOOKUP(D196+4,Gehaltstabelle_alt!$A$14:$A$24,1,FALSE)),MIN(D196+4,MAX(Gehaltstabelle_alt!$H$5:$H$34)),MAX(Gehaltstabelle_alt!$H$5:$H$34)))),D196))))</f>
        <v/>
      </c>
      <c r="E197" t="str">
        <f>IF(MONTH($E$6)=1,D197,IF(D198="",IF(A197="","",IF(D197=MAX(Gehaltstabelle_alt!$H$5:$H$34),Alt_Gehalt!D197,IF(MOD(B197+1,2)=0,IF(ISNA(VLOOKUP(D197+1+2*Dienstprüfung_1Jahr,Gehaltstabelle_alt!$A$14:$A$24,1,FALSE)),MIN(D197+1+2*Dienstprüfung_1Jahr,MAX(Gehaltstabelle_alt!$H$5:$H$34)),IF(ISNA(VLOOKUP(D197+2+2*Dienstprüfung_1Jahr,Gehaltstabelle_alt!$A$14:$A$24,1,FALSE)),MIN(D197+2+2*Dienstprüfung_1Jahr,MAX(Gehaltstabelle_alt!$H$5:$H$34)),IF(ISNA(VLOOKUP(D197+3+2*Dienstprüfung_1Jahr,Gehaltstabelle_alt!$A$14:$A$24,1,FALSE)),MIN(D197+3+2*Dienstprüfung_1Jahr,MAX(Gehaltstabelle_alt!$H$5:$H$34)),D197))),IF(Dienstprüfung_1Jahr,IF(ISNA(VLOOKUP(D197+2,Gehaltstabelle_alt!$A$14:$A$24,1,FALSE)),MIN(D197+2,MAX(Gehaltstabelle_alt!$H$5:$H$34)),IF(ISNA(VLOOKUP(D197+3,Gehaltstabelle_alt!$A$14:$A$24,1,FALSE)),MIN(D197+3,MAX(Gehaltstabelle_alt!$H$5:$H$34)),IF(ISNA(VLOOKUP(D197+4,Gehaltstabelle_alt!$A$14:$A$24,1,FALSE)),MIN(D197+4,MAX(Gehaltstabelle_alt!$H$5:$H$34)),MAX(Gehaltstabelle_alt!$H$5:$H$34)))),D197)))),D198))</f>
        <v/>
      </c>
      <c r="F197" t="str">
        <f>IF(D197="","",HLOOKUP(C197,Gehaltstabelle_alt!$I$3:$R$34,Alt_Gehalt!D197+2,FALSE))</f>
        <v/>
      </c>
      <c r="G197" t="str">
        <f>IF(E197="","",HLOOKUP(C197,Gehaltstabelle_alt!$I$3:$R$34,Alt_Gehalt!E197+2,FALSE))</f>
        <v/>
      </c>
      <c r="H197">
        <f>IF(F197="",0,IF(F197&lt;=Gehaltstabelle_alt!$B$2,Gehaltstabelle_alt!$E$2,IF(F197&lt;=Gehaltstabelle_alt!$B$3,Gehaltstabelle_alt!$E$3,IF(F197&lt;=Gehaltstabelle_alt!$B$4,Gehaltstabelle_alt!$E$4,IF(F197&lt;=Gehaltstabelle_alt!$B$5,Gehaltstabelle_alt!$E$5,IF(F197&lt;=Gehaltstabelle_alt!$B$6,Gehaltstabelle_alt!$E$6,Gehaltstabelle_alt!$E$7)))))+IF(F197="","",IF(AND(D197&gt;Gehaltstabelle_alt!$C$10,C197="a"),Gehaltstabelle_alt!$E$11,Gehaltstabelle_alt!$E$10))+Gehaltsrechner!$G$10)+IF(Dienstprüfung_akt,(HLOOKUP(C197,Gehaltstabelle_alt!$I$3:$R$34,Dienstprüfer_akt_Stufe+2,FALSE)-HLOOKUP(C197,Gehaltstabelle_alt!$I$3:$R$34,D197+2,FALSE))*Anteil_Dienstprüfung,0)</f>
        <v>0</v>
      </c>
      <c r="I197">
        <f>IF(G197="",0,IF(G197&lt;=Gehaltstabelle_alt!$B$2,Gehaltstabelle_alt!$E$2,IF(G197&lt;=Gehaltstabelle_alt!$B$3,Gehaltstabelle_alt!$E$3,IF(G197&lt;=Gehaltstabelle_alt!$B$4,Gehaltstabelle_alt!$E$4,IF(G197&lt;=Gehaltstabelle_alt!$B$5,Gehaltstabelle_alt!$E$5,IF(G197&lt;=Gehaltstabelle_alt!$B$6,Gehaltstabelle_alt!$E$6,Gehaltstabelle_alt!$E$7)))))+IF(G197="","",IF(AND(D197&gt;Gehaltstabelle_alt!$C$10,C197="a"),Gehaltstabelle_alt!$E$11,Gehaltstabelle_alt!$E$10))+Gehaltsrechner!$G$10)+IF(Dienstprüfung_akt,(HLOOKUP(C197,Gehaltstabelle_alt!$I$3:$R$34,Dienstprüfer_akt_Stufe+2,FALSE)-HLOOKUP(C197,Gehaltstabelle_alt!$I$3:$R$34,D197+2,FALSE))*Anteil_Dienstprüfung,0)</f>
        <v>0</v>
      </c>
      <c r="J197">
        <f>IF(H197="","",Gehaltsrechner!$G$9)</f>
        <v>137.29</v>
      </c>
      <c r="K197" s="19" t="str">
        <f t="shared" si="12"/>
        <v/>
      </c>
      <c r="M197" s="19"/>
    </row>
    <row r="198" spans="1:13" x14ac:dyDescent="0.25">
      <c r="A198" t="str">
        <f t="shared" si="10"/>
        <v/>
      </c>
      <c r="B198" t="str">
        <f t="shared" si="9"/>
        <v/>
      </c>
      <c r="C198" t="str">
        <f t="shared" si="11"/>
        <v/>
      </c>
      <c r="D198" t="str">
        <f>IF(A198="","",IF(D197=MAX(Gehaltstabelle_alt!$H$5:$H$34),Alt_Gehalt!D197,IF(MOD(B198,2)=0,IF(ISNA(VLOOKUP(D197+1+2*Dienstprüfung_1Jahr,Gehaltstabelle_alt!$A$14:$A$24,1,FALSE)),MIN(D197+1+2*Dienstprüfung_1Jahr,MAX(Gehaltstabelle_alt!$H$5:$H$34)),IF(ISNA(VLOOKUP(D197+2+2*Dienstprüfung_1Jahr,Gehaltstabelle_alt!$A$14:$A$24,1,FALSE)),MIN(D197+2+2*Dienstprüfung_1Jahr,MAX(Gehaltstabelle_alt!$H$5:$H$34)),IF(ISNA(VLOOKUP(D197+3+2*Dienstprüfung_1Jahr,Gehaltstabelle_alt!$A$14:$A$24,1,FALSE)),MIN(D197+3+2*Dienstprüfung_1Jahr,MAX(Gehaltstabelle_alt!$H$5:$H$34)),D197))),IF(Dienstprüfung_1Jahr,IF(ISNA(VLOOKUP(D197+2,Gehaltstabelle_alt!$A$14:$A$24,1,FALSE)),MIN(D197+2,MAX(Gehaltstabelle_alt!$H$5:$H$34)),IF(ISNA(VLOOKUP(D197+3,Gehaltstabelle_alt!$A$14:$A$24,1,FALSE)),MIN(D197+3,MAX(Gehaltstabelle_alt!$H$5:$H$34)),IF(ISNA(VLOOKUP(D197+4,Gehaltstabelle_alt!$A$14:$A$24,1,FALSE)),MIN(D197+4,MAX(Gehaltstabelle_alt!$H$5:$H$34)),MAX(Gehaltstabelle_alt!$H$5:$H$34)))),D197))))</f>
        <v/>
      </c>
      <c r="E198" t="str">
        <f>IF(MONTH($E$6)=1,D198,IF(D199="",IF(A198="","",IF(D198=MAX(Gehaltstabelle_alt!$H$5:$H$34),Alt_Gehalt!D198,IF(MOD(B198+1,2)=0,IF(ISNA(VLOOKUP(D198+1+2*Dienstprüfung_1Jahr,Gehaltstabelle_alt!$A$14:$A$24,1,FALSE)),MIN(D198+1+2*Dienstprüfung_1Jahr,MAX(Gehaltstabelle_alt!$H$5:$H$34)),IF(ISNA(VLOOKUP(D198+2+2*Dienstprüfung_1Jahr,Gehaltstabelle_alt!$A$14:$A$24,1,FALSE)),MIN(D198+2+2*Dienstprüfung_1Jahr,MAX(Gehaltstabelle_alt!$H$5:$H$34)),IF(ISNA(VLOOKUP(D198+3+2*Dienstprüfung_1Jahr,Gehaltstabelle_alt!$A$14:$A$24,1,FALSE)),MIN(D198+3+2*Dienstprüfung_1Jahr,MAX(Gehaltstabelle_alt!$H$5:$H$34)),D198))),IF(Dienstprüfung_1Jahr,IF(ISNA(VLOOKUP(D198+2,Gehaltstabelle_alt!$A$14:$A$24,1,FALSE)),MIN(D198+2,MAX(Gehaltstabelle_alt!$H$5:$H$34)),IF(ISNA(VLOOKUP(D198+3,Gehaltstabelle_alt!$A$14:$A$24,1,FALSE)),MIN(D198+3,MAX(Gehaltstabelle_alt!$H$5:$H$34)),IF(ISNA(VLOOKUP(D198+4,Gehaltstabelle_alt!$A$14:$A$24,1,FALSE)),MIN(D198+4,MAX(Gehaltstabelle_alt!$H$5:$H$34)),MAX(Gehaltstabelle_alt!$H$5:$H$34)))),D198)))),D199))</f>
        <v/>
      </c>
      <c r="F198" t="str">
        <f>IF(D198="","",HLOOKUP(C198,Gehaltstabelle_alt!$I$3:$R$34,Alt_Gehalt!D198+2,FALSE))</f>
        <v/>
      </c>
      <c r="G198" t="str">
        <f>IF(E198="","",HLOOKUP(C198,Gehaltstabelle_alt!$I$3:$R$34,Alt_Gehalt!E198+2,FALSE))</f>
        <v/>
      </c>
      <c r="H198">
        <f>IF(F198="",0,IF(F198&lt;=Gehaltstabelle_alt!$B$2,Gehaltstabelle_alt!$E$2,IF(F198&lt;=Gehaltstabelle_alt!$B$3,Gehaltstabelle_alt!$E$3,IF(F198&lt;=Gehaltstabelle_alt!$B$4,Gehaltstabelle_alt!$E$4,IF(F198&lt;=Gehaltstabelle_alt!$B$5,Gehaltstabelle_alt!$E$5,IF(F198&lt;=Gehaltstabelle_alt!$B$6,Gehaltstabelle_alt!$E$6,Gehaltstabelle_alt!$E$7)))))+IF(F198="","",IF(AND(D198&gt;Gehaltstabelle_alt!$C$10,C198="a"),Gehaltstabelle_alt!$E$11,Gehaltstabelle_alt!$E$10))+Gehaltsrechner!$G$10)+IF(Dienstprüfung_akt,(HLOOKUP(C198,Gehaltstabelle_alt!$I$3:$R$34,Dienstprüfer_akt_Stufe+2,FALSE)-HLOOKUP(C198,Gehaltstabelle_alt!$I$3:$R$34,D198+2,FALSE))*Anteil_Dienstprüfung,0)</f>
        <v>0</v>
      </c>
      <c r="I198">
        <f>IF(G198="",0,IF(G198&lt;=Gehaltstabelle_alt!$B$2,Gehaltstabelle_alt!$E$2,IF(G198&lt;=Gehaltstabelle_alt!$B$3,Gehaltstabelle_alt!$E$3,IF(G198&lt;=Gehaltstabelle_alt!$B$4,Gehaltstabelle_alt!$E$4,IF(G198&lt;=Gehaltstabelle_alt!$B$5,Gehaltstabelle_alt!$E$5,IF(G198&lt;=Gehaltstabelle_alt!$B$6,Gehaltstabelle_alt!$E$6,Gehaltstabelle_alt!$E$7)))))+IF(G198="","",IF(AND(D198&gt;Gehaltstabelle_alt!$C$10,C198="a"),Gehaltstabelle_alt!$E$11,Gehaltstabelle_alt!$E$10))+Gehaltsrechner!$G$10)+IF(Dienstprüfung_akt,(HLOOKUP(C198,Gehaltstabelle_alt!$I$3:$R$34,Dienstprüfer_akt_Stufe+2,FALSE)-HLOOKUP(C198,Gehaltstabelle_alt!$I$3:$R$34,D198+2,FALSE))*Anteil_Dienstprüfung,0)</f>
        <v>0</v>
      </c>
      <c r="J198">
        <f>IF(H198="","",Gehaltsrechner!$G$9)</f>
        <v>137.29</v>
      </c>
      <c r="K198" s="19" t="str">
        <f t="shared" si="12"/>
        <v/>
      </c>
      <c r="M198" s="19"/>
    </row>
    <row r="199" spans="1:13" x14ac:dyDescent="0.25">
      <c r="A199" t="str">
        <f t="shared" si="10"/>
        <v/>
      </c>
      <c r="B199" t="str">
        <f t="shared" si="9"/>
        <v/>
      </c>
      <c r="C199" t="str">
        <f t="shared" si="11"/>
        <v/>
      </c>
      <c r="D199" t="str">
        <f>IF(A199="","",IF(D198=MAX(Gehaltstabelle_alt!$H$5:$H$34),Alt_Gehalt!D198,IF(MOD(B199,2)=0,IF(ISNA(VLOOKUP(D198+1+2*Dienstprüfung_1Jahr,Gehaltstabelle_alt!$A$14:$A$24,1,FALSE)),MIN(D198+1+2*Dienstprüfung_1Jahr,MAX(Gehaltstabelle_alt!$H$5:$H$34)),IF(ISNA(VLOOKUP(D198+2+2*Dienstprüfung_1Jahr,Gehaltstabelle_alt!$A$14:$A$24,1,FALSE)),MIN(D198+2+2*Dienstprüfung_1Jahr,MAX(Gehaltstabelle_alt!$H$5:$H$34)),IF(ISNA(VLOOKUP(D198+3+2*Dienstprüfung_1Jahr,Gehaltstabelle_alt!$A$14:$A$24,1,FALSE)),MIN(D198+3+2*Dienstprüfung_1Jahr,MAX(Gehaltstabelle_alt!$H$5:$H$34)),D198))),IF(Dienstprüfung_1Jahr,IF(ISNA(VLOOKUP(D198+2,Gehaltstabelle_alt!$A$14:$A$24,1,FALSE)),MIN(D198+2,MAX(Gehaltstabelle_alt!$H$5:$H$34)),IF(ISNA(VLOOKUP(D198+3,Gehaltstabelle_alt!$A$14:$A$24,1,FALSE)),MIN(D198+3,MAX(Gehaltstabelle_alt!$H$5:$H$34)),IF(ISNA(VLOOKUP(D198+4,Gehaltstabelle_alt!$A$14:$A$24,1,FALSE)),MIN(D198+4,MAX(Gehaltstabelle_alt!$H$5:$H$34)),MAX(Gehaltstabelle_alt!$H$5:$H$34)))),D198))))</f>
        <v/>
      </c>
      <c r="E199" t="str">
        <f>IF(MONTH($E$6)=1,D199,IF(D200="",IF(A199="","",IF(D199=MAX(Gehaltstabelle_alt!$H$5:$H$34),Alt_Gehalt!D199,IF(MOD(B199+1,2)=0,IF(ISNA(VLOOKUP(D199+1+2*Dienstprüfung_1Jahr,Gehaltstabelle_alt!$A$14:$A$24,1,FALSE)),MIN(D199+1+2*Dienstprüfung_1Jahr,MAX(Gehaltstabelle_alt!$H$5:$H$34)),IF(ISNA(VLOOKUP(D199+2+2*Dienstprüfung_1Jahr,Gehaltstabelle_alt!$A$14:$A$24,1,FALSE)),MIN(D199+2+2*Dienstprüfung_1Jahr,MAX(Gehaltstabelle_alt!$H$5:$H$34)),IF(ISNA(VLOOKUP(D199+3+2*Dienstprüfung_1Jahr,Gehaltstabelle_alt!$A$14:$A$24,1,FALSE)),MIN(D199+3+2*Dienstprüfung_1Jahr,MAX(Gehaltstabelle_alt!$H$5:$H$34)),D199))),IF(Dienstprüfung_1Jahr,IF(ISNA(VLOOKUP(D199+2,Gehaltstabelle_alt!$A$14:$A$24,1,FALSE)),MIN(D199+2,MAX(Gehaltstabelle_alt!$H$5:$H$34)),IF(ISNA(VLOOKUP(D199+3,Gehaltstabelle_alt!$A$14:$A$24,1,FALSE)),MIN(D199+3,MAX(Gehaltstabelle_alt!$H$5:$H$34)),IF(ISNA(VLOOKUP(D199+4,Gehaltstabelle_alt!$A$14:$A$24,1,FALSE)),MIN(D199+4,MAX(Gehaltstabelle_alt!$H$5:$H$34)),MAX(Gehaltstabelle_alt!$H$5:$H$34)))),D199)))),D200))</f>
        <v/>
      </c>
      <c r="F199" t="str">
        <f>IF(D199="","",HLOOKUP(C199,Gehaltstabelle_alt!$I$3:$R$34,Alt_Gehalt!D199+2,FALSE))</f>
        <v/>
      </c>
      <c r="G199" t="str">
        <f>IF(E199="","",HLOOKUP(C199,Gehaltstabelle_alt!$I$3:$R$34,Alt_Gehalt!E199+2,FALSE))</f>
        <v/>
      </c>
      <c r="H199">
        <f>IF(F199="",0,IF(F199&lt;=Gehaltstabelle_alt!$B$2,Gehaltstabelle_alt!$E$2,IF(F199&lt;=Gehaltstabelle_alt!$B$3,Gehaltstabelle_alt!$E$3,IF(F199&lt;=Gehaltstabelle_alt!$B$4,Gehaltstabelle_alt!$E$4,IF(F199&lt;=Gehaltstabelle_alt!$B$5,Gehaltstabelle_alt!$E$5,IF(F199&lt;=Gehaltstabelle_alt!$B$6,Gehaltstabelle_alt!$E$6,Gehaltstabelle_alt!$E$7)))))+IF(F199="","",IF(AND(D199&gt;Gehaltstabelle_alt!$C$10,C199="a"),Gehaltstabelle_alt!$E$11,Gehaltstabelle_alt!$E$10))+Gehaltsrechner!$G$10)+IF(Dienstprüfung_akt,(HLOOKUP(C199,Gehaltstabelle_alt!$I$3:$R$34,Dienstprüfer_akt_Stufe+2,FALSE)-HLOOKUP(C199,Gehaltstabelle_alt!$I$3:$R$34,D199+2,FALSE))*Anteil_Dienstprüfung,0)</f>
        <v>0</v>
      </c>
      <c r="I199">
        <f>IF(G199="",0,IF(G199&lt;=Gehaltstabelle_alt!$B$2,Gehaltstabelle_alt!$E$2,IF(G199&lt;=Gehaltstabelle_alt!$B$3,Gehaltstabelle_alt!$E$3,IF(G199&lt;=Gehaltstabelle_alt!$B$4,Gehaltstabelle_alt!$E$4,IF(G199&lt;=Gehaltstabelle_alt!$B$5,Gehaltstabelle_alt!$E$5,IF(G199&lt;=Gehaltstabelle_alt!$B$6,Gehaltstabelle_alt!$E$6,Gehaltstabelle_alt!$E$7)))))+IF(G199="","",IF(AND(D199&gt;Gehaltstabelle_alt!$C$10,C199="a"),Gehaltstabelle_alt!$E$11,Gehaltstabelle_alt!$E$10))+Gehaltsrechner!$G$10)+IF(Dienstprüfung_akt,(HLOOKUP(C199,Gehaltstabelle_alt!$I$3:$R$34,Dienstprüfer_akt_Stufe+2,FALSE)-HLOOKUP(C199,Gehaltstabelle_alt!$I$3:$R$34,D199+2,FALSE))*Anteil_Dienstprüfung,0)</f>
        <v>0</v>
      </c>
      <c r="J199">
        <f>IF(H199="","",Gehaltsrechner!$G$9)</f>
        <v>137.29</v>
      </c>
      <c r="K199" s="19" t="str">
        <f t="shared" si="12"/>
        <v/>
      </c>
      <c r="M199" s="19"/>
    </row>
    <row r="200" spans="1:13" x14ac:dyDescent="0.25">
      <c r="A200" t="str">
        <f t="shared" si="10"/>
        <v/>
      </c>
      <c r="B200" t="str">
        <f t="shared" si="9"/>
        <v/>
      </c>
      <c r="C200" t="str">
        <f t="shared" si="11"/>
        <v/>
      </c>
      <c r="D200" t="str">
        <f>IF(A200="","",IF(D199=MAX(Gehaltstabelle_alt!$H$5:$H$34),Alt_Gehalt!D199,IF(MOD(B200,2)=0,IF(ISNA(VLOOKUP(D199+1+2*Dienstprüfung_1Jahr,Gehaltstabelle_alt!$A$14:$A$24,1,FALSE)),MIN(D199+1+2*Dienstprüfung_1Jahr,MAX(Gehaltstabelle_alt!$H$5:$H$34)),IF(ISNA(VLOOKUP(D199+2+2*Dienstprüfung_1Jahr,Gehaltstabelle_alt!$A$14:$A$24,1,FALSE)),MIN(D199+2+2*Dienstprüfung_1Jahr,MAX(Gehaltstabelle_alt!$H$5:$H$34)),IF(ISNA(VLOOKUP(D199+3+2*Dienstprüfung_1Jahr,Gehaltstabelle_alt!$A$14:$A$24,1,FALSE)),MIN(D199+3+2*Dienstprüfung_1Jahr,MAX(Gehaltstabelle_alt!$H$5:$H$34)),D199))),IF(Dienstprüfung_1Jahr,IF(ISNA(VLOOKUP(D199+2,Gehaltstabelle_alt!$A$14:$A$24,1,FALSE)),MIN(D199+2,MAX(Gehaltstabelle_alt!$H$5:$H$34)),IF(ISNA(VLOOKUP(D199+3,Gehaltstabelle_alt!$A$14:$A$24,1,FALSE)),MIN(D199+3,MAX(Gehaltstabelle_alt!$H$5:$H$34)),IF(ISNA(VLOOKUP(D199+4,Gehaltstabelle_alt!$A$14:$A$24,1,FALSE)),MIN(D199+4,MAX(Gehaltstabelle_alt!$H$5:$H$34)),MAX(Gehaltstabelle_alt!$H$5:$H$34)))),D199))))</f>
        <v/>
      </c>
      <c r="E200" t="str">
        <f>IF(MONTH($E$6)=1,D200,IF(D201="",IF(A200="","",IF(D200=MAX(Gehaltstabelle_alt!$H$5:$H$34),Alt_Gehalt!D200,IF(MOD(B200+1,2)=0,IF(ISNA(VLOOKUP(D200+1+2*Dienstprüfung_1Jahr,Gehaltstabelle_alt!$A$14:$A$24,1,FALSE)),MIN(D200+1+2*Dienstprüfung_1Jahr,MAX(Gehaltstabelle_alt!$H$5:$H$34)),IF(ISNA(VLOOKUP(D200+2+2*Dienstprüfung_1Jahr,Gehaltstabelle_alt!$A$14:$A$24,1,FALSE)),MIN(D200+2+2*Dienstprüfung_1Jahr,MAX(Gehaltstabelle_alt!$H$5:$H$34)),IF(ISNA(VLOOKUP(D200+3+2*Dienstprüfung_1Jahr,Gehaltstabelle_alt!$A$14:$A$24,1,FALSE)),MIN(D200+3+2*Dienstprüfung_1Jahr,MAX(Gehaltstabelle_alt!$H$5:$H$34)),D200))),IF(Dienstprüfung_1Jahr,IF(ISNA(VLOOKUP(D200+2,Gehaltstabelle_alt!$A$14:$A$24,1,FALSE)),MIN(D200+2,MAX(Gehaltstabelle_alt!$H$5:$H$34)),IF(ISNA(VLOOKUP(D200+3,Gehaltstabelle_alt!$A$14:$A$24,1,FALSE)),MIN(D200+3,MAX(Gehaltstabelle_alt!$H$5:$H$34)),IF(ISNA(VLOOKUP(D200+4,Gehaltstabelle_alt!$A$14:$A$24,1,FALSE)),MIN(D200+4,MAX(Gehaltstabelle_alt!$H$5:$H$34)),MAX(Gehaltstabelle_alt!$H$5:$H$34)))),D200)))),D201))</f>
        <v/>
      </c>
      <c r="F200" t="str">
        <f>IF(D200="","",HLOOKUP(C200,Gehaltstabelle_alt!$I$3:$R$34,Alt_Gehalt!D200+2,FALSE))</f>
        <v/>
      </c>
      <c r="G200" t="str">
        <f>IF(E200="","",HLOOKUP(C200,Gehaltstabelle_alt!$I$3:$R$34,Alt_Gehalt!E200+2,FALSE))</f>
        <v/>
      </c>
      <c r="H200">
        <f>IF(F200="",0,IF(F200&lt;=Gehaltstabelle_alt!$B$2,Gehaltstabelle_alt!$E$2,IF(F200&lt;=Gehaltstabelle_alt!$B$3,Gehaltstabelle_alt!$E$3,IF(F200&lt;=Gehaltstabelle_alt!$B$4,Gehaltstabelle_alt!$E$4,IF(F200&lt;=Gehaltstabelle_alt!$B$5,Gehaltstabelle_alt!$E$5,IF(F200&lt;=Gehaltstabelle_alt!$B$6,Gehaltstabelle_alt!$E$6,Gehaltstabelle_alt!$E$7)))))+IF(F200="","",IF(AND(D200&gt;Gehaltstabelle_alt!$C$10,C200="a"),Gehaltstabelle_alt!$E$11,Gehaltstabelle_alt!$E$10))+Gehaltsrechner!$G$10)+IF(Dienstprüfung_akt,(HLOOKUP(C200,Gehaltstabelle_alt!$I$3:$R$34,Dienstprüfer_akt_Stufe+2,FALSE)-HLOOKUP(C200,Gehaltstabelle_alt!$I$3:$R$34,D200+2,FALSE))*Anteil_Dienstprüfung,0)</f>
        <v>0</v>
      </c>
      <c r="I200">
        <f>IF(G200="",0,IF(G200&lt;=Gehaltstabelle_alt!$B$2,Gehaltstabelle_alt!$E$2,IF(G200&lt;=Gehaltstabelle_alt!$B$3,Gehaltstabelle_alt!$E$3,IF(G200&lt;=Gehaltstabelle_alt!$B$4,Gehaltstabelle_alt!$E$4,IF(G200&lt;=Gehaltstabelle_alt!$B$5,Gehaltstabelle_alt!$E$5,IF(G200&lt;=Gehaltstabelle_alt!$B$6,Gehaltstabelle_alt!$E$6,Gehaltstabelle_alt!$E$7)))))+IF(G200="","",IF(AND(D200&gt;Gehaltstabelle_alt!$C$10,C200="a"),Gehaltstabelle_alt!$E$11,Gehaltstabelle_alt!$E$10))+Gehaltsrechner!$G$10)+IF(Dienstprüfung_akt,(HLOOKUP(C200,Gehaltstabelle_alt!$I$3:$R$34,Dienstprüfer_akt_Stufe+2,FALSE)-HLOOKUP(C200,Gehaltstabelle_alt!$I$3:$R$34,D200+2,FALSE))*Anteil_Dienstprüfung,0)</f>
        <v>0</v>
      </c>
      <c r="J200">
        <f>IF(H200="","",Gehaltsrechner!$G$9)</f>
        <v>137.29</v>
      </c>
      <c r="K200" s="19" t="str">
        <f t="shared" si="12"/>
        <v/>
      </c>
      <c r="M200" s="19"/>
    </row>
    <row r="201" spans="1:13" x14ac:dyDescent="0.25">
      <c r="A201" t="str">
        <f t="shared" si="10"/>
        <v/>
      </c>
      <c r="B201" t="str">
        <f t="shared" si="9"/>
        <v/>
      </c>
      <c r="C201" t="str">
        <f t="shared" si="11"/>
        <v/>
      </c>
      <c r="D201" t="str">
        <f>IF(A201="","",IF(D200=MAX(Gehaltstabelle_alt!$H$5:$H$34),Alt_Gehalt!D200,IF(MOD(B201,2)=0,IF(ISNA(VLOOKUP(D200+1+2*Dienstprüfung_1Jahr,Gehaltstabelle_alt!$A$14:$A$24,1,FALSE)),MIN(D200+1+2*Dienstprüfung_1Jahr,MAX(Gehaltstabelle_alt!$H$5:$H$34)),IF(ISNA(VLOOKUP(D200+2+2*Dienstprüfung_1Jahr,Gehaltstabelle_alt!$A$14:$A$24,1,FALSE)),MIN(D200+2+2*Dienstprüfung_1Jahr,MAX(Gehaltstabelle_alt!$H$5:$H$34)),IF(ISNA(VLOOKUP(D200+3+2*Dienstprüfung_1Jahr,Gehaltstabelle_alt!$A$14:$A$24,1,FALSE)),MIN(D200+3+2*Dienstprüfung_1Jahr,MAX(Gehaltstabelle_alt!$H$5:$H$34)),D200))),IF(Dienstprüfung_1Jahr,IF(ISNA(VLOOKUP(D200+2,Gehaltstabelle_alt!$A$14:$A$24,1,FALSE)),MIN(D200+2,MAX(Gehaltstabelle_alt!$H$5:$H$34)),IF(ISNA(VLOOKUP(D200+3,Gehaltstabelle_alt!$A$14:$A$24,1,FALSE)),MIN(D200+3,MAX(Gehaltstabelle_alt!$H$5:$H$34)),IF(ISNA(VLOOKUP(D200+4,Gehaltstabelle_alt!$A$14:$A$24,1,FALSE)),MIN(D200+4,MAX(Gehaltstabelle_alt!$H$5:$H$34)),MAX(Gehaltstabelle_alt!$H$5:$H$34)))),D200))))</f>
        <v/>
      </c>
      <c r="E201" t="str">
        <f>IF(MONTH($E$6)=1,D201,IF(D202="",IF(A201="","",IF(D201=MAX(Gehaltstabelle_alt!$H$5:$H$34),Alt_Gehalt!D201,IF(MOD(B201+1,2)=0,IF(ISNA(VLOOKUP(D201+1+2*Dienstprüfung_1Jahr,Gehaltstabelle_alt!$A$14:$A$24,1,FALSE)),MIN(D201+1+2*Dienstprüfung_1Jahr,MAX(Gehaltstabelle_alt!$H$5:$H$34)),IF(ISNA(VLOOKUP(D201+2+2*Dienstprüfung_1Jahr,Gehaltstabelle_alt!$A$14:$A$24,1,FALSE)),MIN(D201+2+2*Dienstprüfung_1Jahr,MAX(Gehaltstabelle_alt!$H$5:$H$34)),IF(ISNA(VLOOKUP(D201+3+2*Dienstprüfung_1Jahr,Gehaltstabelle_alt!$A$14:$A$24,1,FALSE)),MIN(D201+3+2*Dienstprüfung_1Jahr,MAX(Gehaltstabelle_alt!$H$5:$H$34)),D201))),IF(Dienstprüfung_1Jahr,IF(ISNA(VLOOKUP(D201+2,Gehaltstabelle_alt!$A$14:$A$24,1,FALSE)),MIN(D201+2,MAX(Gehaltstabelle_alt!$H$5:$H$34)),IF(ISNA(VLOOKUP(D201+3,Gehaltstabelle_alt!$A$14:$A$24,1,FALSE)),MIN(D201+3,MAX(Gehaltstabelle_alt!$H$5:$H$34)),IF(ISNA(VLOOKUP(D201+4,Gehaltstabelle_alt!$A$14:$A$24,1,FALSE)),MIN(D201+4,MAX(Gehaltstabelle_alt!$H$5:$H$34)),MAX(Gehaltstabelle_alt!$H$5:$H$34)))),D201)))),D202))</f>
        <v/>
      </c>
      <c r="F201" t="str">
        <f>IF(D201="","",HLOOKUP(C201,Gehaltstabelle_alt!$I$3:$R$34,Alt_Gehalt!D201+2,FALSE))</f>
        <v/>
      </c>
      <c r="G201" t="str">
        <f>IF(E201="","",HLOOKUP(C201,Gehaltstabelle_alt!$I$3:$R$34,Alt_Gehalt!E201+2,FALSE))</f>
        <v/>
      </c>
      <c r="H201">
        <f>IF(F201="",0,IF(F201&lt;=Gehaltstabelle_alt!$B$2,Gehaltstabelle_alt!$E$2,IF(F201&lt;=Gehaltstabelle_alt!$B$3,Gehaltstabelle_alt!$E$3,IF(F201&lt;=Gehaltstabelle_alt!$B$4,Gehaltstabelle_alt!$E$4,IF(F201&lt;=Gehaltstabelle_alt!$B$5,Gehaltstabelle_alt!$E$5,IF(F201&lt;=Gehaltstabelle_alt!$B$6,Gehaltstabelle_alt!$E$6,Gehaltstabelle_alt!$E$7)))))+IF(F201="","",IF(AND(D201&gt;Gehaltstabelle_alt!$C$10,C201="a"),Gehaltstabelle_alt!$E$11,Gehaltstabelle_alt!$E$10))+Gehaltsrechner!$G$10)+IF(Dienstprüfung_akt,(HLOOKUP(C201,Gehaltstabelle_alt!$I$3:$R$34,Dienstprüfer_akt_Stufe+2,FALSE)-HLOOKUP(C201,Gehaltstabelle_alt!$I$3:$R$34,D201+2,FALSE))*Anteil_Dienstprüfung,0)</f>
        <v>0</v>
      </c>
      <c r="I201">
        <f>IF(G201="",0,IF(G201&lt;=Gehaltstabelle_alt!$B$2,Gehaltstabelle_alt!$E$2,IF(G201&lt;=Gehaltstabelle_alt!$B$3,Gehaltstabelle_alt!$E$3,IF(G201&lt;=Gehaltstabelle_alt!$B$4,Gehaltstabelle_alt!$E$4,IF(G201&lt;=Gehaltstabelle_alt!$B$5,Gehaltstabelle_alt!$E$5,IF(G201&lt;=Gehaltstabelle_alt!$B$6,Gehaltstabelle_alt!$E$6,Gehaltstabelle_alt!$E$7)))))+IF(G201="","",IF(AND(D201&gt;Gehaltstabelle_alt!$C$10,C201="a"),Gehaltstabelle_alt!$E$11,Gehaltstabelle_alt!$E$10))+Gehaltsrechner!$G$10)+IF(Dienstprüfung_akt,(HLOOKUP(C201,Gehaltstabelle_alt!$I$3:$R$34,Dienstprüfer_akt_Stufe+2,FALSE)-HLOOKUP(C201,Gehaltstabelle_alt!$I$3:$R$34,D201+2,FALSE))*Anteil_Dienstprüfung,0)</f>
        <v>0</v>
      </c>
      <c r="J201">
        <f>IF(H201="","",Gehaltsrechner!$G$9)</f>
        <v>137.29</v>
      </c>
      <c r="K201" s="19" t="str">
        <f t="shared" si="12"/>
        <v/>
      </c>
      <c r="M201" s="19"/>
    </row>
    <row r="202" spans="1:13" x14ac:dyDescent="0.25">
      <c r="A202" t="str">
        <f t="shared" si="10"/>
        <v/>
      </c>
      <c r="B202" t="str">
        <f t="shared" ref="B202:B265" si="13">IF(A202="","",IF(A202&lt;YEAR($E$6),-1,IF(AND(A202=YEAR($E$6),MONTH($E$6)=1),0,IF(AND(A202=YEAR($E$6),MONTH($E$6)=7),-1,B201+1))))</f>
        <v/>
      </c>
      <c r="C202" t="str">
        <f t="shared" si="11"/>
        <v/>
      </c>
      <c r="D202" t="str">
        <f>IF(A202="","",IF(D201=MAX(Gehaltstabelle_alt!$H$5:$H$34),Alt_Gehalt!D201,IF(MOD(B202,2)=0,IF(ISNA(VLOOKUP(D201+1+2*Dienstprüfung_1Jahr,Gehaltstabelle_alt!$A$14:$A$24,1,FALSE)),MIN(D201+1+2*Dienstprüfung_1Jahr,MAX(Gehaltstabelle_alt!$H$5:$H$34)),IF(ISNA(VLOOKUP(D201+2+2*Dienstprüfung_1Jahr,Gehaltstabelle_alt!$A$14:$A$24,1,FALSE)),MIN(D201+2+2*Dienstprüfung_1Jahr,MAX(Gehaltstabelle_alt!$H$5:$H$34)),IF(ISNA(VLOOKUP(D201+3+2*Dienstprüfung_1Jahr,Gehaltstabelle_alt!$A$14:$A$24,1,FALSE)),MIN(D201+3+2*Dienstprüfung_1Jahr,MAX(Gehaltstabelle_alt!$H$5:$H$34)),D201))),IF(Dienstprüfung_1Jahr,IF(ISNA(VLOOKUP(D201+2,Gehaltstabelle_alt!$A$14:$A$24,1,FALSE)),MIN(D201+2,MAX(Gehaltstabelle_alt!$H$5:$H$34)),IF(ISNA(VLOOKUP(D201+3,Gehaltstabelle_alt!$A$14:$A$24,1,FALSE)),MIN(D201+3,MAX(Gehaltstabelle_alt!$H$5:$H$34)),IF(ISNA(VLOOKUP(D201+4,Gehaltstabelle_alt!$A$14:$A$24,1,FALSE)),MIN(D201+4,MAX(Gehaltstabelle_alt!$H$5:$H$34)),MAX(Gehaltstabelle_alt!$H$5:$H$34)))),D201))))</f>
        <v/>
      </c>
      <c r="E202" t="str">
        <f>IF(MONTH($E$6)=1,D202,IF(D203="",IF(A202="","",IF(D202=MAX(Gehaltstabelle_alt!$H$5:$H$34),Alt_Gehalt!D202,IF(MOD(B202+1,2)=0,IF(ISNA(VLOOKUP(D202+1+2*Dienstprüfung_1Jahr,Gehaltstabelle_alt!$A$14:$A$24,1,FALSE)),MIN(D202+1+2*Dienstprüfung_1Jahr,MAX(Gehaltstabelle_alt!$H$5:$H$34)),IF(ISNA(VLOOKUP(D202+2+2*Dienstprüfung_1Jahr,Gehaltstabelle_alt!$A$14:$A$24,1,FALSE)),MIN(D202+2+2*Dienstprüfung_1Jahr,MAX(Gehaltstabelle_alt!$H$5:$H$34)),IF(ISNA(VLOOKUP(D202+3+2*Dienstprüfung_1Jahr,Gehaltstabelle_alt!$A$14:$A$24,1,FALSE)),MIN(D202+3+2*Dienstprüfung_1Jahr,MAX(Gehaltstabelle_alt!$H$5:$H$34)),D202))),IF(Dienstprüfung_1Jahr,IF(ISNA(VLOOKUP(D202+2,Gehaltstabelle_alt!$A$14:$A$24,1,FALSE)),MIN(D202+2,MAX(Gehaltstabelle_alt!$H$5:$H$34)),IF(ISNA(VLOOKUP(D202+3,Gehaltstabelle_alt!$A$14:$A$24,1,FALSE)),MIN(D202+3,MAX(Gehaltstabelle_alt!$H$5:$H$34)),IF(ISNA(VLOOKUP(D202+4,Gehaltstabelle_alt!$A$14:$A$24,1,FALSE)),MIN(D202+4,MAX(Gehaltstabelle_alt!$H$5:$H$34)),MAX(Gehaltstabelle_alt!$H$5:$H$34)))),D202)))),D203))</f>
        <v/>
      </c>
      <c r="F202" t="str">
        <f>IF(D202="","",HLOOKUP(C202,Gehaltstabelle_alt!$I$3:$R$34,Alt_Gehalt!D202+2,FALSE))</f>
        <v/>
      </c>
      <c r="G202" t="str">
        <f>IF(E202="","",HLOOKUP(C202,Gehaltstabelle_alt!$I$3:$R$34,Alt_Gehalt!E202+2,FALSE))</f>
        <v/>
      </c>
      <c r="H202">
        <f>IF(F202="",0,IF(F202&lt;=Gehaltstabelle_alt!$B$2,Gehaltstabelle_alt!$E$2,IF(F202&lt;=Gehaltstabelle_alt!$B$3,Gehaltstabelle_alt!$E$3,IF(F202&lt;=Gehaltstabelle_alt!$B$4,Gehaltstabelle_alt!$E$4,IF(F202&lt;=Gehaltstabelle_alt!$B$5,Gehaltstabelle_alt!$E$5,IF(F202&lt;=Gehaltstabelle_alt!$B$6,Gehaltstabelle_alt!$E$6,Gehaltstabelle_alt!$E$7)))))+IF(F202="","",IF(AND(D202&gt;Gehaltstabelle_alt!$C$10,C202="a"),Gehaltstabelle_alt!$E$11,Gehaltstabelle_alt!$E$10))+Gehaltsrechner!$G$10)+IF(Dienstprüfung_akt,(HLOOKUP(C202,Gehaltstabelle_alt!$I$3:$R$34,Dienstprüfer_akt_Stufe+2,FALSE)-HLOOKUP(C202,Gehaltstabelle_alt!$I$3:$R$34,D202+2,FALSE))*Anteil_Dienstprüfung,0)</f>
        <v>0</v>
      </c>
      <c r="I202">
        <f>IF(G202="",0,IF(G202&lt;=Gehaltstabelle_alt!$B$2,Gehaltstabelle_alt!$E$2,IF(G202&lt;=Gehaltstabelle_alt!$B$3,Gehaltstabelle_alt!$E$3,IF(G202&lt;=Gehaltstabelle_alt!$B$4,Gehaltstabelle_alt!$E$4,IF(G202&lt;=Gehaltstabelle_alt!$B$5,Gehaltstabelle_alt!$E$5,IF(G202&lt;=Gehaltstabelle_alt!$B$6,Gehaltstabelle_alt!$E$6,Gehaltstabelle_alt!$E$7)))))+IF(G202="","",IF(AND(D202&gt;Gehaltstabelle_alt!$C$10,C202="a"),Gehaltstabelle_alt!$E$11,Gehaltstabelle_alt!$E$10))+Gehaltsrechner!$G$10)+IF(Dienstprüfung_akt,(HLOOKUP(C202,Gehaltstabelle_alt!$I$3:$R$34,Dienstprüfer_akt_Stufe+2,FALSE)-HLOOKUP(C202,Gehaltstabelle_alt!$I$3:$R$34,D202+2,FALSE))*Anteil_Dienstprüfung,0)</f>
        <v>0</v>
      </c>
      <c r="J202">
        <f>IF(H202="","",Gehaltsrechner!$G$9)</f>
        <v>137.29</v>
      </c>
      <c r="K202" s="19" t="str">
        <f t="shared" si="12"/>
        <v/>
      </c>
      <c r="M202" s="19"/>
    </row>
    <row r="203" spans="1:13" x14ac:dyDescent="0.25">
      <c r="A203" t="str">
        <f t="shared" ref="A203:A266" si="14">IF(YEAR($E$1)+70&lt;=A202,"",A202+1)</f>
        <v/>
      </c>
      <c r="B203" t="str">
        <f t="shared" si="13"/>
        <v/>
      </c>
      <c r="C203" t="str">
        <f t="shared" ref="C203:C266" si="15">IF(B203="","",C202)</f>
        <v/>
      </c>
      <c r="D203" t="str">
        <f>IF(A203="","",IF(D202=MAX(Gehaltstabelle_alt!$H$5:$H$34),Alt_Gehalt!D202,IF(MOD(B203,2)=0,IF(ISNA(VLOOKUP(D202+1+2*Dienstprüfung_1Jahr,Gehaltstabelle_alt!$A$14:$A$24,1,FALSE)),MIN(D202+1+2*Dienstprüfung_1Jahr,MAX(Gehaltstabelle_alt!$H$5:$H$34)),IF(ISNA(VLOOKUP(D202+2+2*Dienstprüfung_1Jahr,Gehaltstabelle_alt!$A$14:$A$24,1,FALSE)),MIN(D202+2+2*Dienstprüfung_1Jahr,MAX(Gehaltstabelle_alt!$H$5:$H$34)),IF(ISNA(VLOOKUP(D202+3+2*Dienstprüfung_1Jahr,Gehaltstabelle_alt!$A$14:$A$24,1,FALSE)),MIN(D202+3+2*Dienstprüfung_1Jahr,MAX(Gehaltstabelle_alt!$H$5:$H$34)),D202))),IF(Dienstprüfung_1Jahr,IF(ISNA(VLOOKUP(D202+2,Gehaltstabelle_alt!$A$14:$A$24,1,FALSE)),MIN(D202+2,MAX(Gehaltstabelle_alt!$H$5:$H$34)),IF(ISNA(VLOOKUP(D202+3,Gehaltstabelle_alt!$A$14:$A$24,1,FALSE)),MIN(D202+3,MAX(Gehaltstabelle_alt!$H$5:$H$34)),IF(ISNA(VLOOKUP(D202+4,Gehaltstabelle_alt!$A$14:$A$24,1,FALSE)),MIN(D202+4,MAX(Gehaltstabelle_alt!$H$5:$H$34)),MAX(Gehaltstabelle_alt!$H$5:$H$34)))),D202))))</f>
        <v/>
      </c>
      <c r="E203" t="str">
        <f>IF(MONTH($E$6)=1,D203,IF(D204="",IF(A203="","",IF(D203=MAX(Gehaltstabelle_alt!$H$5:$H$34),Alt_Gehalt!D203,IF(MOD(B203+1,2)=0,IF(ISNA(VLOOKUP(D203+1+2*Dienstprüfung_1Jahr,Gehaltstabelle_alt!$A$14:$A$24,1,FALSE)),MIN(D203+1+2*Dienstprüfung_1Jahr,MAX(Gehaltstabelle_alt!$H$5:$H$34)),IF(ISNA(VLOOKUP(D203+2+2*Dienstprüfung_1Jahr,Gehaltstabelle_alt!$A$14:$A$24,1,FALSE)),MIN(D203+2+2*Dienstprüfung_1Jahr,MAX(Gehaltstabelle_alt!$H$5:$H$34)),IF(ISNA(VLOOKUP(D203+3+2*Dienstprüfung_1Jahr,Gehaltstabelle_alt!$A$14:$A$24,1,FALSE)),MIN(D203+3+2*Dienstprüfung_1Jahr,MAX(Gehaltstabelle_alt!$H$5:$H$34)),D203))),IF(Dienstprüfung_1Jahr,IF(ISNA(VLOOKUP(D203+2,Gehaltstabelle_alt!$A$14:$A$24,1,FALSE)),MIN(D203+2,MAX(Gehaltstabelle_alt!$H$5:$H$34)),IF(ISNA(VLOOKUP(D203+3,Gehaltstabelle_alt!$A$14:$A$24,1,FALSE)),MIN(D203+3,MAX(Gehaltstabelle_alt!$H$5:$H$34)),IF(ISNA(VLOOKUP(D203+4,Gehaltstabelle_alt!$A$14:$A$24,1,FALSE)),MIN(D203+4,MAX(Gehaltstabelle_alt!$H$5:$H$34)),MAX(Gehaltstabelle_alt!$H$5:$H$34)))),D203)))),D204))</f>
        <v/>
      </c>
      <c r="F203" t="str">
        <f>IF(D203="","",HLOOKUP(C203,Gehaltstabelle_alt!$I$3:$R$34,Alt_Gehalt!D203+2,FALSE))</f>
        <v/>
      </c>
      <c r="G203" t="str">
        <f>IF(E203="","",HLOOKUP(C203,Gehaltstabelle_alt!$I$3:$R$34,Alt_Gehalt!E203+2,FALSE))</f>
        <v/>
      </c>
      <c r="H203">
        <f>IF(F203="",0,IF(F203&lt;=Gehaltstabelle_alt!$B$2,Gehaltstabelle_alt!$E$2,IF(F203&lt;=Gehaltstabelle_alt!$B$3,Gehaltstabelle_alt!$E$3,IF(F203&lt;=Gehaltstabelle_alt!$B$4,Gehaltstabelle_alt!$E$4,IF(F203&lt;=Gehaltstabelle_alt!$B$5,Gehaltstabelle_alt!$E$5,IF(F203&lt;=Gehaltstabelle_alt!$B$6,Gehaltstabelle_alt!$E$6,Gehaltstabelle_alt!$E$7)))))+IF(F203="","",IF(AND(D203&gt;Gehaltstabelle_alt!$C$10,C203="a"),Gehaltstabelle_alt!$E$11,Gehaltstabelle_alt!$E$10))+Gehaltsrechner!$G$10)+IF(Dienstprüfung_akt,(HLOOKUP(C203,Gehaltstabelle_alt!$I$3:$R$34,Dienstprüfer_akt_Stufe+2,FALSE)-HLOOKUP(C203,Gehaltstabelle_alt!$I$3:$R$34,D203+2,FALSE))*Anteil_Dienstprüfung,0)</f>
        <v>0</v>
      </c>
      <c r="I203">
        <f>IF(G203="",0,IF(G203&lt;=Gehaltstabelle_alt!$B$2,Gehaltstabelle_alt!$E$2,IF(G203&lt;=Gehaltstabelle_alt!$B$3,Gehaltstabelle_alt!$E$3,IF(G203&lt;=Gehaltstabelle_alt!$B$4,Gehaltstabelle_alt!$E$4,IF(G203&lt;=Gehaltstabelle_alt!$B$5,Gehaltstabelle_alt!$E$5,IF(G203&lt;=Gehaltstabelle_alt!$B$6,Gehaltstabelle_alt!$E$6,Gehaltstabelle_alt!$E$7)))))+IF(G203="","",IF(AND(D203&gt;Gehaltstabelle_alt!$C$10,C203="a"),Gehaltstabelle_alt!$E$11,Gehaltstabelle_alt!$E$10))+Gehaltsrechner!$G$10)+IF(Dienstprüfung_akt,(HLOOKUP(C203,Gehaltstabelle_alt!$I$3:$R$34,Dienstprüfer_akt_Stufe+2,FALSE)-HLOOKUP(C203,Gehaltstabelle_alt!$I$3:$R$34,D203+2,FALSE))*Anteil_Dienstprüfung,0)</f>
        <v>0</v>
      </c>
      <c r="J203">
        <f>IF(H203="","",Gehaltsrechner!$G$9)</f>
        <v>137.29</v>
      </c>
      <c r="K203" s="19" t="str">
        <f t="shared" si="12"/>
        <v/>
      </c>
      <c r="M203" s="19"/>
    </row>
    <row r="204" spans="1:13" x14ac:dyDescent="0.25">
      <c r="A204" t="str">
        <f t="shared" si="14"/>
        <v/>
      </c>
      <c r="B204" t="str">
        <f t="shared" si="13"/>
        <v/>
      </c>
      <c r="C204" t="str">
        <f t="shared" si="15"/>
        <v/>
      </c>
      <c r="D204" t="str">
        <f>IF(A204="","",IF(D203=MAX(Gehaltstabelle_alt!$H$5:$H$34),Alt_Gehalt!D203,IF(MOD(B204,2)=0,IF(ISNA(VLOOKUP(D203+1+2*Dienstprüfung_1Jahr,Gehaltstabelle_alt!$A$14:$A$24,1,FALSE)),MIN(D203+1+2*Dienstprüfung_1Jahr,MAX(Gehaltstabelle_alt!$H$5:$H$34)),IF(ISNA(VLOOKUP(D203+2+2*Dienstprüfung_1Jahr,Gehaltstabelle_alt!$A$14:$A$24,1,FALSE)),MIN(D203+2+2*Dienstprüfung_1Jahr,MAX(Gehaltstabelle_alt!$H$5:$H$34)),IF(ISNA(VLOOKUP(D203+3+2*Dienstprüfung_1Jahr,Gehaltstabelle_alt!$A$14:$A$24,1,FALSE)),MIN(D203+3+2*Dienstprüfung_1Jahr,MAX(Gehaltstabelle_alt!$H$5:$H$34)),D203))),IF(Dienstprüfung_1Jahr,IF(ISNA(VLOOKUP(D203+2,Gehaltstabelle_alt!$A$14:$A$24,1,FALSE)),MIN(D203+2,MAX(Gehaltstabelle_alt!$H$5:$H$34)),IF(ISNA(VLOOKUP(D203+3,Gehaltstabelle_alt!$A$14:$A$24,1,FALSE)),MIN(D203+3,MAX(Gehaltstabelle_alt!$H$5:$H$34)),IF(ISNA(VLOOKUP(D203+4,Gehaltstabelle_alt!$A$14:$A$24,1,FALSE)),MIN(D203+4,MAX(Gehaltstabelle_alt!$H$5:$H$34)),MAX(Gehaltstabelle_alt!$H$5:$H$34)))),D203))))</f>
        <v/>
      </c>
      <c r="E204" t="str">
        <f>IF(MONTH($E$6)=1,D204,IF(D205="",IF(A204="","",IF(D204=MAX(Gehaltstabelle_alt!$H$5:$H$34),Alt_Gehalt!D204,IF(MOD(B204+1,2)=0,IF(ISNA(VLOOKUP(D204+1+2*Dienstprüfung_1Jahr,Gehaltstabelle_alt!$A$14:$A$24,1,FALSE)),MIN(D204+1+2*Dienstprüfung_1Jahr,MAX(Gehaltstabelle_alt!$H$5:$H$34)),IF(ISNA(VLOOKUP(D204+2+2*Dienstprüfung_1Jahr,Gehaltstabelle_alt!$A$14:$A$24,1,FALSE)),MIN(D204+2+2*Dienstprüfung_1Jahr,MAX(Gehaltstabelle_alt!$H$5:$H$34)),IF(ISNA(VLOOKUP(D204+3+2*Dienstprüfung_1Jahr,Gehaltstabelle_alt!$A$14:$A$24,1,FALSE)),MIN(D204+3+2*Dienstprüfung_1Jahr,MAX(Gehaltstabelle_alt!$H$5:$H$34)),D204))),IF(Dienstprüfung_1Jahr,IF(ISNA(VLOOKUP(D204+2,Gehaltstabelle_alt!$A$14:$A$24,1,FALSE)),MIN(D204+2,MAX(Gehaltstabelle_alt!$H$5:$H$34)),IF(ISNA(VLOOKUP(D204+3,Gehaltstabelle_alt!$A$14:$A$24,1,FALSE)),MIN(D204+3,MAX(Gehaltstabelle_alt!$H$5:$H$34)),IF(ISNA(VLOOKUP(D204+4,Gehaltstabelle_alt!$A$14:$A$24,1,FALSE)),MIN(D204+4,MAX(Gehaltstabelle_alt!$H$5:$H$34)),MAX(Gehaltstabelle_alt!$H$5:$H$34)))),D204)))),D205))</f>
        <v/>
      </c>
      <c r="F204" t="str">
        <f>IF(D204="","",HLOOKUP(C204,Gehaltstabelle_alt!$I$3:$R$34,Alt_Gehalt!D204+2,FALSE))</f>
        <v/>
      </c>
      <c r="G204" t="str">
        <f>IF(E204="","",HLOOKUP(C204,Gehaltstabelle_alt!$I$3:$R$34,Alt_Gehalt!E204+2,FALSE))</f>
        <v/>
      </c>
      <c r="H204">
        <f>IF(F204="",0,IF(F204&lt;=Gehaltstabelle_alt!$B$2,Gehaltstabelle_alt!$E$2,IF(F204&lt;=Gehaltstabelle_alt!$B$3,Gehaltstabelle_alt!$E$3,IF(F204&lt;=Gehaltstabelle_alt!$B$4,Gehaltstabelle_alt!$E$4,IF(F204&lt;=Gehaltstabelle_alt!$B$5,Gehaltstabelle_alt!$E$5,IF(F204&lt;=Gehaltstabelle_alt!$B$6,Gehaltstabelle_alt!$E$6,Gehaltstabelle_alt!$E$7)))))+IF(F204="","",IF(AND(D204&gt;Gehaltstabelle_alt!$C$10,C204="a"),Gehaltstabelle_alt!$E$11,Gehaltstabelle_alt!$E$10))+Gehaltsrechner!$G$10)+IF(Dienstprüfung_akt,(HLOOKUP(C204,Gehaltstabelle_alt!$I$3:$R$34,Dienstprüfer_akt_Stufe+2,FALSE)-HLOOKUP(C204,Gehaltstabelle_alt!$I$3:$R$34,D204+2,FALSE))*Anteil_Dienstprüfung,0)</f>
        <v>0</v>
      </c>
      <c r="I204">
        <f>IF(G204="",0,IF(G204&lt;=Gehaltstabelle_alt!$B$2,Gehaltstabelle_alt!$E$2,IF(G204&lt;=Gehaltstabelle_alt!$B$3,Gehaltstabelle_alt!$E$3,IF(G204&lt;=Gehaltstabelle_alt!$B$4,Gehaltstabelle_alt!$E$4,IF(G204&lt;=Gehaltstabelle_alt!$B$5,Gehaltstabelle_alt!$E$5,IF(G204&lt;=Gehaltstabelle_alt!$B$6,Gehaltstabelle_alt!$E$6,Gehaltstabelle_alt!$E$7)))))+IF(G204="","",IF(AND(D204&gt;Gehaltstabelle_alt!$C$10,C204="a"),Gehaltstabelle_alt!$E$11,Gehaltstabelle_alt!$E$10))+Gehaltsrechner!$G$10)+IF(Dienstprüfung_akt,(HLOOKUP(C204,Gehaltstabelle_alt!$I$3:$R$34,Dienstprüfer_akt_Stufe+2,FALSE)-HLOOKUP(C204,Gehaltstabelle_alt!$I$3:$R$34,D204+2,FALSE))*Anteil_Dienstprüfung,0)</f>
        <v>0</v>
      </c>
      <c r="J204">
        <f>IF(H204="","",Gehaltsrechner!$G$9)</f>
        <v>137.29</v>
      </c>
      <c r="K204" s="19" t="str">
        <f t="shared" si="12"/>
        <v/>
      </c>
      <c r="M204" s="19"/>
    </row>
    <row r="205" spans="1:13" x14ac:dyDescent="0.25">
      <c r="A205" t="str">
        <f t="shared" si="14"/>
        <v/>
      </c>
      <c r="B205" t="str">
        <f t="shared" si="13"/>
        <v/>
      </c>
      <c r="C205" t="str">
        <f t="shared" si="15"/>
        <v/>
      </c>
      <c r="D205" t="str">
        <f>IF(A205="","",IF(D204=MAX(Gehaltstabelle_alt!$H$5:$H$34),Alt_Gehalt!D204,IF(MOD(B205,2)=0,IF(ISNA(VLOOKUP(D204+1+2*Dienstprüfung_1Jahr,Gehaltstabelle_alt!$A$14:$A$24,1,FALSE)),MIN(D204+1+2*Dienstprüfung_1Jahr,MAX(Gehaltstabelle_alt!$H$5:$H$34)),IF(ISNA(VLOOKUP(D204+2+2*Dienstprüfung_1Jahr,Gehaltstabelle_alt!$A$14:$A$24,1,FALSE)),MIN(D204+2+2*Dienstprüfung_1Jahr,MAX(Gehaltstabelle_alt!$H$5:$H$34)),IF(ISNA(VLOOKUP(D204+3+2*Dienstprüfung_1Jahr,Gehaltstabelle_alt!$A$14:$A$24,1,FALSE)),MIN(D204+3+2*Dienstprüfung_1Jahr,MAX(Gehaltstabelle_alt!$H$5:$H$34)),D204))),IF(Dienstprüfung_1Jahr,IF(ISNA(VLOOKUP(D204+2,Gehaltstabelle_alt!$A$14:$A$24,1,FALSE)),MIN(D204+2,MAX(Gehaltstabelle_alt!$H$5:$H$34)),IF(ISNA(VLOOKUP(D204+3,Gehaltstabelle_alt!$A$14:$A$24,1,FALSE)),MIN(D204+3,MAX(Gehaltstabelle_alt!$H$5:$H$34)),IF(ISNA(VLOOKUP(D204+4,Gehaltstabelle_alt!$A$14:$A$24,1,FALSE)),MIN(D204+4,MAX(Gehaltstabelle_alt!$H$5:$H$34)),MAX(Gehaltstabelle_alt!$H$5:$H$34)))),D204))))</f>
        <v/>
      </c>
      <c r="E205" t="str">
        <f>IF(MONTH($E$6)=1,D205,IF(D206="",IF(A205="","",IF(D205=MAX(Gehaltstabelle_alt!$H$5:$H$34),Alt_Gehalt!D205,IF(MOD(B205+1,2)=0,IF(ISNA(VLOOKUP(D205+1+2*Dienstprüfung_1Jahr,Gehaltstabelle_alt!$A$14:$A$24,1,FALSE)),MIN(D205+1+2*Dienstprüfung_1Jahr,MAX(Gehaltstabelle_alt!$H$5:$H$34)),IF(ISNA(VLOOKUP(D205+2+2*Dienstprüfung_1Jahr,Gehaltstabelle_alt!$A$14:$A$24,1,FALSE)),MIN(D205+2+2*Dienstprüfung_1Jahr,MAX(Gehaltstabelle_alt!$H$5:$H$34)),IF(ISNA(VLOOKUP(D205+3+2*Dienstprüfung_1Jahr,Gehaltstabelle_alt!$A$14:$A$24,1,FALSE)),MIN(D205+3+2*Dienstprüfung_1Jahr,MAX(Gehaltstabelle_alt!$H$5:$H$34)),D205))),IF(Dienstprüfung_1Jahr,IF(ISNA(VLOOKUP(D205+2,Gehaltstabelle_alt!$A$14:$A$24,1,FALSE)),MIN(D205+2,MAX(Gehaltstabelle_alt!$H$5:$H$34)),IF(ISNA(VLOOKUP(D205+3,Gehaltstabelle_alt!$A$14:$A$24,1,FALSE)),MIN(D205+3,MAX(Gehaltstabelle_alt!$H$5:$H$34)),IF(ISNA(VLOOKUP(D205+4,Gehaltstabelle_alt!$A$14:$A$24,1,FALSE)),MIN(D205+4,MAX(Gehaltstabelle_alt!$H$5:$H$34)),MAX(Gehaltstabelle_alt!$H$5:$H$34)))),D205)))),D206))</f>
        <v/>
      </c>
      <c r="F205" t="str">
        <f>IF(D205="","",HLOOKUP(C205,Gehaltstabelle_alt!$I$3:$R$34,Alt_Gehalt!D205+2,FALSE))</f>
        <v/>
      </c>
      <c r="G205" t="str">
        <f>IF(E205="","",HLOOKUP(C205,Gehaltstabelle_alt!$I$3:$R$34,Alt_Gehalt!E205+2,FALSE))</f>
        <v/>
      </c>
      <c r="H205">
        <f>IF(F205="",0,IF(F205&lt;=Gehaltstabelle_alt!$B$2,Gehaltstabelle_alt!$E$2,IF(F205&lt;=Gehaltstabelle_alt!$B$3,Gehaltstabelle_alt!$E$3,IF(F205&lt;=Gehaltstabelle_alt!$B$4,Gehaltstabelle_alt!$E$4,IF(F205&lt;=Gehaltstabelle_alt!$B$5,Gehaltstabelle_alt!$E$5,IF(F205&lt;=Gehaltstabelle_alt!$B$6,Gehaltstabelle_alt!$E$6,Gehaltstabelle_alt!$E$7)))))+IF(F205="","",IF(AND(D205&gt;Gehaltstabelle_alt!$C$10,C205="a"),Gehaltstabelle_alt!$E$11,Gehaltstabelle_alt!$E$10))+Gehaltsrechner!$G$10)+IF(Dienstprüfung_akt,(HLOOKUP(C205,Gehaltstabelle_alt!$I$3:$R$34,Dienstprüfer_akt_Stufe+2,FALSE)-HLOOKUP(C205,Gehaltstabelle_alt!$I$3:$R$34,D205+2,FALSE))*Anteil_Dienstprüfung,0)</f>
        <v>0</v>
      </c>
      <c r="I205">
        <f>IF(G205="",0,IF(G205&lt;=Gehaltstabelle_alt!$B$2,Gehaltstabelle_alt!$E$2,IF(G205&lt;=Gehaltstabelle_alt!$B$3,Gehaltstabelle_alt!$E$3,IF(G205&lt;=Gehaltstabelle_alt!$B$4,Gehaltstabelle_alt!$E$4,IF(G205&lt;=Gehaltstabelle_alt!$B$5,Gehaltstabelle_alt!$E$5,IF(G205&lt;=Gehaltstabelle_alt!$B$6,Gehaltstabelle_alt!$E$6,Gehaltstabelle_alt!$E$7)))))+IF(G205="","",IF(AND(D205&gt;Gehaltstabelle_alt!$C$10,C205="a"),Gehaltstabelle_alt!$E$11,Gehaltstabelle_alt!$E$10))+Gehaltsrechner!$G$10)+IF(Dienstprüfung_akt,(HLOOKUP(C205,Gehaltstabelle_alt!$I$3:$R$34,Dienstprüfer_akt_Stufe+2,FALSE)-HLOOKUP(C205,Gehaltstabelle_alt!$I$3:$R$34,D205+2,FALSE))*Anteil_Dienstprüfung,0)</f>
        <v>0</v>
      </c>
      <c r="J205">
        <f>IF(H205="","",Gehaltsrechner!$G$9)</f>
        <v>137.29</v>
      </c>
      <c r="K205" s="19" t="str">
        <f t="shared" si="12"/>
        <v/>
      </c>
      <c r="M205" s="19"/>
    </row>
    <row r="206" spans="1:13" x14ac:dyDescent="0.25">
      <c r="A206" t="str">
        <f t="shared" si="14"/>
        <v/>
      </c>
      <c r="B206" t="str">
        <f t="shared" si="13"/>
        <v/>
      </c>
      <c r="C206" t="str">
        <f t="shared" si="15"/>
        <v/>
      </c>
      <c r="D206" t="str">
        <f>IF(A206="","",IF(D205=MAX(Gehaltstabelle_alt!$H$5:$H$34),Alt_Gehalt!D205,IF(MOD(B206,2)=0,IF(ISNA(VLOOKUP(D205+1+2*Dienstprüfung_1Jahr,Gehaltstabelle_alt!$A$14:$A$24,1,FALSE)),MIN(D205+1+2*Dienstprüfung_1Jahr,MAX(Gehaltstabelle_alt!$H$5:$H$34)),IF(ISNA(VLOOKUP(D205+2+2*Dienstprüfung_1Jahr,Gehaltstabelle_alt!$A$14:$A$24,1,FALSE)),MIN(D205+2+2*Dienstprüfung_1Jahr,MAX(Gehaltstabelle_alt!$H$5:$H$34)),IF(ISNA(VLOOKUP(D205+3+2*Dienstprüfung_1Jahr,Gehaltstabelle_alt!$A$14:$A$24,1,FALSE)),MIN(D205+3+2*Dienstprüfung_1Jahr,MAX(Gehaltstabelle_alt!$H$5:$H$34)),D205))),IF(Dienstprüfung_1Jahr,IF(ISNA(VLOOKUP(D205+2,Gehaltstabelle_alt!$A$14:$A$24,1,FALSE)),MIN(D205+2,MAX(Gehaltstabelle_alt!$H$5:$H$34)),IF(ISNA(VLOOKUP(D205+3,Gehaltstabelle_alt!$A$14:$A$24,1,FALSE)),MIN(D205+3,MAX(Gehaltstabelle_alt!$H$5:$H$34)),IF(ISNA(VLOOKUP(D205+4,Gehaltstabelle_alt!$A$14:$A$24,1,FALSE)),MIN(D205+4,MAX(Gehaltstabelle_alt!$H$5:$H$34)),MAX(Gehaltstabelle_alt!$H$5:$H$34)))),D205))))</f>
        <v/>
      </c>
      <c r="E206" t="str">
        <f>IF(MONTH($E$6)=1,D206,IF(D207="",IF(A206="","",IF(D206=MAX(Gehaltstabelle_alt!$H$5:$H$34),Alt_Gehalt!D206,IF(MOD(B206+1,2)=0,IF(ISNA(VLOOKUP(D206+1+2*Dienstprüfung_1Jahr,Gehaltstabelle_alt!$A$14:$A$24,1,FALSE)),MIN(D206+1+2*Dienstprüfung_1Jahr,MAX(Gehaltstabelle_alt!$H$5:$H$34)),IF(ISNA(VLOOKUP(D206+2+2*Dienstprüfung_1Jahr,Gehaltstabelle_alt!$A$14:$A$24,1,FALSE)),MIN(D206+2+2*Dienstprüfung_1Jahr,MAX(Gehaltstabelle_alt!$H$5:$H$34)),IF(ISNA(VLOOKUP(D206+3+2*Dienstprüfung_1Jahr,Gehaltstabelle_alt!$A$14:$A$24,1,FALSE)),MIN(D206+3+2*Dienstprüfung_1Jahr,MAX(Gehaltstabelle_alt!$H$5:$H$34)),D206))),IF(Dienstprüfung_1Jahr,IF(ISNA(VLOOKUP(D206+2,Gehaltstabelle_alt!$A$14:$A$24,1,FALSE)),MIN(D206+2,MAX(Gehaltstabelle_alt!$H$5:$H$34)),IF(ISNA(VLOOKUP(D206+3,Gehaltstabelle_alt!$A$14:$A$24,1,FALSE)),MIN(D206+3,MAX(Gehaltstabelle_alt!$H$5:$H$34)),IF(ISNA(VLOOKUP(D206+4,Gehaltstabelle_alt!$A$14:$A$24,1,FALSE)),MIN(D206+4,MAX(Gehaltstabelle_alt!$H$5:$H$34)),MAX(Gehaltstabelle_alt!$H$5:$H$34)))),D206)))),D207))</f>
        <v/>
      </c>
      <c r="F206" t="str">
        <f>IF(D206="","",HLOOKUP(C206,Gehaltstabelle_alt!$I$3:$R$34,Alt_Gehalt!D206+2,FALSE))</f>
        <v/>
      </c>
      <c r="G206" t="str">
        <f>IF(E206="","",HLOOKUP(C206,Gehaltstabelle_alt!$I$3:$R$34,Alt_Gehalt!E206+2,FALSE))</f>
        <v/>
      </c>
      <c r="H206">
        <f>IF(F206="",0,IF(F206&lt;=Gehaltstabelle_alt!$B$2,Gehaltstabelle_alt!$E$2,IF(F206&lt;=Gehaltstabelle_alt!$B$3,Gehaltstabelle_alt!$E$3,IF(F206&lt;=Gehaltstabelle_alt!$B$4,Gehaltstabelle_alt!$E$4,IF(F206&lt;=Gehaltstabelle_alt!$B$5,Gehaltstabelle_alt!$E$5,IF(F206&lt;=Gehaltstabelle_alt!$B$6,Gehaltstabelle_alt!$E$6,Gehaltstabelle_alt!$E$7)))))+IF(F206="","",IF(AND(D206&gt;Gehaltstabelle_alt!$C$10,C206="a"),Gehaltstabelle_alt!$E$11,Gehaltstabelle_alt!$E$10))+Gehaltsrechner!$G$10)+IF(Dienstprüfung_akt,(HLOOKUP(C206,Gehaltstabelle_alt!$I$3:$R$34,Dienstprüfer_akt_Stufe+2,FALSE)-HLOOKUP(C206,Gehaltstabelle_alt!$I$3:$R$34,D206+2,FALSE))*Anteil_Dienstprüfung,0)</f>
        <v>0</v>
      </c>
      <c r="I206">
        <f>IF(G206="",0,IF(G206&lt;=Gehaltstabelle_alt!$B$2,Gehaltstabelle_alt!$E$2,IF(G206&lt;=Gehaltstabelle_alt!$B$3,Gehaltstabelle_alt!$E$3,IF(G206&lt;=Gehaltstabelle_alt!$B$4,Gehaltstabelle_alt!$E$4,IF(G206&lt;=Gehaltstabelle_alt!$B$5,Gehaltstabelle_alt!$E$5,IF(G206&lt;=Gehaltstabelle_alt!$B$6,Gehaltstabelle_alt!$E$6,Gehaltstabelle_alt!$E$7)))))+IF(G206="","",IF(AND(D206&gt;Gehaltstabelle_alt!$C$10,C206="a"),Gehaltstabelle_alt!$E$11,Gehaltstabelle_alt!$E$10))+Gehaltsrechner!$G$10)+IF(Dienstprüfung_akt,(HLOOKUP(C206,Gehaltstabelle_alt!$I$3:$R$34,Dienstprüfer_akt_Stufe+2,FALSE)-HLOOKUP(C206,Gehaltstabelle_alt!$I$3:$R$34,D206+2,FALSE))*Anteil_Dienstprüfung,0)</f>
        <v>0</v>
      </c>
      <c r="J206">
        <f>IF(H206="","",Gehaltsrechner!$G$9)</f>
        <v>137.29</v>
      </c>
      <c r="K206" s="19" t="str">
        <f t="shared" si="12"/>
        <v/>
      </c>
      <c r="M206" s="19"/>
    </row>
    <row r="207" spans="1:13" x14ac:dyDescent="0.25">
      <c r="A207" t="str">
        <f t="shared" si="14"/>
        <v/>
      </c>
      <c r="B207" t="str">
        <f t="shared" si="13"/>
        <v/>
      </c>
      <c r="C207" t="str">
        <f t="shared" si="15"/>
        <v/>
      </c>
      <c r="D207" t="str">
        <f>IF(A207="","",IF(D206=MAX(Gehaltstabelle_alt!$H$5:$H$34),Alt_Gehalt!D206,IF(MOD(B207,2)=0,IF(ISNA(VLOOKUP(D206+1+2*Dienstprüfung_1Jahr,Gehaltstabelle_alt!$A$14:$A$24,1,FALSE)),MIN(D206+1+2*Dienstprüfung_1Jahr,MAX(Gehaltstabelle_alt!$H$5:$H$34)),IF(ISNA(VLOOKUP(D206+2+2*Dienstprüfung_1Jahr,Gehaltstabelle_alt!$A$14:$A$24,1,FALSE)),MIN(D206+2+2*Dienstprüfung_1Jahr,MAX(Gehaltstabelle_alt!$H$5:$H$34)),IF(ISNA(VLOOKUP(D206+3+2*Dienstprüfung_1Jahr,Gehaltstabelle_alt!$A$14:$A$24,1,FALSE)),MIN(D206+3+2*Dienstprüfung_1Jahr,MAX(Gehaltstabelle_alt!$H$5:$H$34)),D206))),IF(Dienstprüfung_1Jahr,IF(ISNA(VLOOKUP(D206+2,Gehaltstabelle_alt!$A$14:$A$24,1,FALSE)),MIN(D206+2,MAX(Gehaltstabelle_alt!$H$5:$H$34)),IF(ISNA(VLOOKUP(D206+3,Gehaltstabelle_alt!$A$14:$A$24,1,FALSE)),MIN(D206+3,MAX(Gehaltstabelle_alt!$H$5:$H$34)),IF(ISNA(VLOOKUP(D206+4,Gehaltstabelle_alt!$A$14:$A$24,1,FALSE)),MIN(D206+4,MAX(Gehaltstabelle_alt!$H$5:$H$34)),MAX(Gehaltstabelle_alt!$H$5:$H$34)))),D206))))</f>
        <v/>
      </c>
      <c r="E207" t="str">
        <f>IF(MONTH($E$6)=1,D207,IF(D208="",IF(A207="","",IF(D207=MAX(Gehaltstabelle_alt!$H$5:$H$34),Alt_Gehalt!D207,IF(MOD(B207+1,2)=0,IF(ISNA(VLOOKUP(D207+1+2*Dienstprüfung_1Jahr,Gehaltstabelle_alt!$A$14:$A$24,1,FALSE)),MIN(D207+1+2*Dienstprüfung_1Jahr,MAX(Gehaltstabelle_alt!$H$5:$H$34)),IF(ISNA(VLOOKUP(D207+2+2*Dienstprüfung_1Jahr,Gehaltstabelle_alt!$A$14:$A$24,1,FALSE)),MIN(D207+2+2*Dienstprüfung_1Jahr,MAX(Gehaltstabelle_alt!$H$5:$H$34)),IF(ISNA(VLOOKUP(D207+3+2*Dienstprüfung_1Jahr,Gehaltstabelle_alt!$A$14:$A$24,1,FALSE)),MIN(D207+3+2*Dienstprüfung_1Jahr,MAX(Gehaltstabelle_alt!$H$5:$H$34)),D207))),IF(Dienstprüfung_1Jahr,IF(ISNA(VLOOKUP(D207+2,Gehaltstabelle_alt!$A$14:$A$24,1,FALSE)),MIN(D207+2,MAX(Gehaltstabelle_alt!$H$5:$H$34)),IF(ISNA(VLOOKUP(D207+3,Gehaltstabelle_alt!$A$14:$A$24,1,FALSE)),MIN(D207+3,MAX(Gehaltstabelle_alt!$H$5:$H$34)),IF(ISNA(VLOOKUP(D207+4,Gehaltstabelle_alt!$A$14:$A$24,1,FALSE)),MIN(D207+4,MAX(Gehaltstabelle_alt!$H$5:$H$34)),MAX(Gehaltstabelle_alt!$H$5:$H$34)))),D207)))),D208))</f>
        <v/>
      </c>
      <c r="F207" t="str">
        <f>IF(D207="","",HLOOKUP(C207,Gehaltstabelle_alt!$I$3:$R$34,Alt_Gehalt!D207+2,FALSE))</f>
        <v/>
      </c>
      <c r="G207" t="str">
        <f>IF(E207="","",HLOOKUP(C207,Gehaltstabelle_alt!$I$3:$R$34,Alt_Gehalt!E207+2,FALSE))</f>
        <v/>
      </c>
      <c r="H207">
        <f>IF(F207="",0,IF(F207&lt;=Gehaltstabelle_alt!$B$2,Gehaltstabelle_alt!$E$2,IF(F207&lt;=Gehaltstabelle_alt!$B$3,Gehaltstabelle_alt!$E$3,IF(F207&lt;=Gehaltstabelle_alt!$B$4,Gehaltstabelle_alt!$E$4,IF(F207&lt;=Gehaltstabelle_alt!$B$5,Gehaltstabelle_alt!$E$5,IF(F207&lt;=Gehaltstabelle_alt!$B$6,Gehaltstabelle_alt!$E$6,Gehaltstabelle_alt!$E$7)))))+IF(F207="","",IF(AND(D207&gt;Gehaltstabelle_alt!$C$10,C207="a"),Gehaltstabelle_alt!$E$11,Gehaltstabelle_alt!$E$10))+Gehaltsrechner!$G$10)+IF(Dienstprüfung_akt,(HLOOKUP(C207,Gehaltstabelle_alt!$I$3:$R$34,Dienstprüfer_akt_Stufe+2,FALSE)-HLOOKUP(C207,Gehaltstabelle_alt!$I$3:$R$34,D207+2,FALSE))*Anteil_Dienstprüfung,0)</f>
        <v>0</v>
      </c>
      <c r="I207">
        <f>IF(G207="",0,IF(G207&lt;=Gehaltstabelle_alt!$B$2,Gehaltstabelle_alt!$E$2,IF(G207&lt;=Gehaltstabelle_alt!$B$3,Gehaltstabelle_alt!$E$3,IF(G207&lt;=Gehaltstabelle_alt!$B$4,Gehaltstabelle_alt!$E$4,IF(G207&lt;=Gehaltstabelle_alt!$B$5,Gehaltstabelle_alt!$E$5,IF(G207&lt;=Gehaltstabelle_alt!$B$6,Gehaltstabelle_alt!$E$6,Gehaltstabelle_alt!$E$7)))))+IF(G207="","",IF(AND(D207&gt;Gehaltstabelle_alt!$C$10,C207="a"),Gehaltstabelle_alt!$E$11,Gehaltstabelle_alt!$E$10))+Gehaltsrechner!$G$10)+IF(Dienstprüfung_akt,(HLOOKUP(C207,Gehaltstabelle_alt!$I$3:$R$34,Dienstprüfer_akt_Stufe+2,FALSE)-HLOOKUP(C207,Gehaltstabelle_alt!$I$3:$R$34,D207+2,FALSE))*Anteil_Dienstprüfung,0)</f>
        <v>0</v>
      </c>
      <c r="J207">
        <f>IF(H207="","",Gehaltsrechner!$G$9)</f>
        <v>137.29</v>
      </c>
      <c r="K207" s="19" t="str">
        <f t="shared" si="12"/>
        <v/>
      </c>
      <c r="M207" s="19"/>
    </row>
    <row r="208" spans="1:13" x14ac:dyDescent="0.25">
      <c r="A208" t="str">
        <f t="shared" si="14"/>
        <v/>
      </c>
      <c r="B208" t="str">
        <f t="shared" si="13"/>
        <v/>
      </c>
      <c r="C208" t="str">
        <f t="shared" si="15"/>
        <v/>
      </c>
      <c r="D208" t="str">
        <f>IF(A208="","",IF(D207=MAX(Gehaltstabelle_alt!$H$5:$H$34),Alt_Gehalt!D207,IF(MOD(B208,2)=0,IF(ISNA(VLOOKUP(D207+1+2*Dienstprüfung_1Jahr,Gehaltstabelle_alt!$A$14:$A$24,1,FALSE)),MIN(D207+1+2*Dienstprüfung_1Jahr,MAX(Gehaltstabelle_alt!$H$5:$H$34)),IF(ISNA(VLOOKUP(D207+2+2*Dienstprüfung_1Jahr,Gehaltstabelle_alt!$A$14:$A$24,1,FALSE)),MIN(D207+2+2*Dienstprüfung_1Jahr,MAX(Gehaltstabelle_alt!$H$5:$H$34)),IF(ISNA(VLOOKUP(D207+3+2*Dienstprüfung_1Jahr,Gehaltstabelle_alt!$A$14:$A$24,1,FALSE)),MIN(D207+3+2*Dienstprüfung_1Jahr,MAX(Gehaltstabelle_alt!$H$5:$H$34)),D207))),IF(Dienstprüfung_1Jahr,IF(ISNA(VLOOKUP(D207+2,Gehaltstabelle_alt!$A$14:$A$24,1,FALSE)),MIN(D207+2,MAX(Gehaltstabelle_alt!$H$5:$H$34)),IF(ISNA(VLOOKUP(D207+3,Gehaltstabelle_alt!$A$14:$A$24,1,FALSE)),MIN(D207+3,MAX(Gehaltstabelle_alt!$H$5:$H$34)),IF(ISNA(VLOOKUP(D207+4,Gehaltstabelle_alt!$A$14:$A$24,1,FALSE)),MIN(D207+4,MAX(Gehaltstabelle_alt!$H$5:$H$34)),MAX(Gehaltstabelle_alt!$H$5:$H$34)))),D207))))</f>
        <v/>
      </c>
      <c r="E208" t="str">
        <f>IF(MONTH($E$6)=1,D208,IF(D209="",IF(A208="","",IF(D208=MAX(Gehaltstabelle_alt!$H$5:$H$34),Alt_Gehalt!D208,IF(MOD(B208+1,2)=0,IF(ISNA(VLOOKUP(D208+1+2*Dienstprüfung_1Jahr,Gehaltstabelle_alt!$A$14:$A$24,1,FALSE)),MIN(D208+1+2*Dienstprüfung_1Jahr,MAX(Gehaltstabelle_alt!$H$5:$H$34)),IF(ISNA(VLOOKUP(D208+2+2*Dienstprüfung_1Jahr,Gehaltstabelle_alt!$A$14:$A$24,1,FALSE)),MIN(D208+2+2*Dienstprüfung_1Jahr,MAX(Gehaltstabelle_alt!$H$5:$H$34)),IF(ISNA(VLOOKUP(D208+3+2*Dienstprüfung_1Jahr,Gehaltstabelle_alt!$A$14:$A$24,1,FALSE)),MIN(D208+3+2*Dienstprüfung_1Jahr,MAX(Gehaltstabelle_alt!$H$5:$H$34)),D208))),IF(Dienstprüfung_1Jahr,IF(ISNA(VLOOKUP(D208+2,Gehaltstabelle_alt!$A$14:$A$24,1,FALSE)),MIN(D208+2,MAX(Gehaltstabelle_alt!$H$5:$H$34)),IF(ISNA(VLOOKUP(D208+3,Gehaltstabelle_alt!$A$14:$A$24,1,FALSE)),MIN(D208+3,MAX(Gehaltstabelle_alt!$H$5:$H$34)),IF(ISNA(VLOOKUP(D208+4,Gehaltstabelle_alt!$A$14:$A$24,1,FALSE)),MIN(D208+4,MAX(Gehaltstabelle_alt!$H$5:$H$34)),MAX(Gehaltstabelle_alt!$H$5:$H$34)))),D208)))),D209))</f>
        <v/>
      </c>
      <c r="F208" t="str">
        <f>IF(D208="","",HLOOKUP(C208,Gehaltstabelle_alt!$I$3:$R$34,Alt_Gehalt!D208+2,FALSE))</f>
        <v/>
      </c>
      <c r="G208" t="str">
        <f>IF(E208="","",HLOOKUP(C208,Gehaltstabelle_alt!$I$3:$R$34,Alt_Gehalt!E208+2,FALSE))</f>
        <v/>
      </c>
      <c r="H208">
        <f>IF(F208="",0,IF(F208&lt;=Gehaltstabelle_alt!$B$2,Gehaltstabelle_alt!$E$2,IF(F208&lt;=Gehaltstabelle_alt!$B$3,Gehaltstabelle_alt!$E$3,IF(F208&lt;=Gehaltstabelle_alt!$B$4,Gehaltstabelle_alt!$E$4,IF(F208&lt;=Gehaltstabelle_alt!$B$5,Gehaltstabelle_alt!$E$5,IF(F208&lt;=Gehaltstabelle_alt!$B$6,Gehaltstabelle_alt!$E$6,Gehaltstabelle_alt!$E$7)))))+IF(F208="","",IF(AND(D208&gt;Gehaltstabelle_alt!$C$10,C208="a"),Gehaltstabelle_alt!$E$11,Gehaltstabelle_alt!$E$10))+Gehaltsrechner!$G$10)+IF(Dienstprüfung_akt,(HLOOKUP(C208,Gehaltstabelle_alt!$I$3:$R$34,Dienstprüfer_akt_Stufe+2,FALSE)-HLOOKUP(C208,Gehaltstabelle_alt!$I$3:$R$34,D208+2,FALSE))*Anteil_Dienstprüfung,0)</f>
        <v>0</v>
      </c>
      <c r="I208">
        <f>IF(G208="",0,IF(G208&lt;=Gehaltstabelle_alt!$B$2,Gehaltstabelle_alt!$E$2,IF(G208&lt;=Gehaltstabelle_alt!$B$3,Gehaltstabelle_alt!$E$3,IF(G208&lt;=Gehaltstabelle_alt!$B$4,Gehaltstabelle_alt!$E$4,IF(G208&lt;=Gehaltstabelle_alt!$B$5,Gehaltstabelle_alt!$E$5,IF(G208&lt;=Gehaltstabelle_alt!$B$6,Gehaltstabelle_alt!$E$6,Gehaltstabelle_alt!$E$7)))))+IF(G208="","",IF(AND(D208&gt;Gehaltstabelle_alt!$C$10,C208="a"),Gehaltstabelle_alt!$E$11,Gehaltstabelle_alt!$E$10))+Gehaltsrechner!$G$10)+IF(Dienstprüfung_akt,(HLOOKUP(C208,Gehaltstabelle_alt!$I$3:$R$34,Dienstprüfer_akt_Stufe+2,FALSE)-HLOOKUP(C208,Gehaltstabelle_alt!$I$3:$R$34,D208+2,FALSE))*Anteil_Dienstprüfung,0)</f>
        <v>0</v>
      </c>
      <c r="J208">
        <f>IF(H208="","",Gehaltsrechner!$G$9)</f>
        <v>137.29</v>
      </c>
      <c r="K208" s="19" t="str">
        <f t="shared" si="12"/>
        <v/>
      </c>
      <c r="M208" s="19"/>
    </row>
    <row r="209" spans="1:13" x14ac:dyDescent="0.25">
      <c r="A209" t="str">
        <f t="shared" si="14"/>
        <v/>
      </c>
      <c r="B209" t="str">
        <f t="shared" si="13"/>
        <v/>
      </c>
      <c r="C209" t="str">
        <f t="shared" si="15"/>
        <v/>
      </c>
      <c r="D209" t="str">
        <f>IF(A209="","",IF(D208=MAX(Gehaltstabelle_alt!$H$5:$H$34),Alt_Gehalt!D208,IF(MOD(B209,2)=0,IF(ISNA(VLOOKUP(D208+1+2*Dienstprüfung_1Jahr,Gehaltstabelle_alt!$A$14:$A$24,1,FALSE)),MIN(D208+1+2*Dienstprüfung_1Jahr,MAX(Gehaltstabelle_alt!$H$5:$H$34)),IF(ISNA(VLOOKUP(D208+2+2*Dienstprüfung_1Jahr,Gehaltstabelle_alt!$A$14:$A$24,1,FALSE)),MIN(D208+2+2*Dienstprüfung_1Jahr,MAX(Gehaltstabelle_alt!$H$5:$H$34)),IF(ISNA(VLOOKUP(D208+3+2*Dienstprüfung_1Jahr,Gehaltstabelle_alt!$A$14:$A$24,1,FALSE)),MIN(D208+3+2*Dienstprüfung_1Jahr,MAX(Gehaltstabelle_alt!$H$5:$H$34)),D208))),IF(Dienstprüfung_1Jahr,IF(ISNA(VLOOKUP(D208+2,Gehaltstabelle_alt!$A$14:$A$24,1,FALSE)),MIN(D208+2,MAX(Gehaltstabelle_alt!$H$5:$H$34)),IF(ISNA(VLOOKUP(D208+3,Gehaltstabelle_alt!$A$14:$A$24,1,FALSE)),MIN(D208+3,MAX(Gehaltstabelle_alt!$H$5:$H$34)),IF(ISNA(VLOOKUP(D208+4,Gehaltstabelle_alt!$A$14:$A$24,1,FALSE)),MIN(D208+4,MAX(Gehaltstabelle_alt!$H$5:$H$34)),MAX(Gehaltstabelle_alt!$H$5:$H$34)))),D208))))</f>
        <v/>
      </c>
      <c r="E209" t="str">
        <f>IF(MONTH($E$6)=1,D209,IF(D210="",IF(A209="","",IF(D209=MAX(Gehaltstabelle_alt!$H$5:$H$34),Alt_Gehalt!D209,IF(MOD(B209+1,2)=0,IF(ISNA(VLOOKUP(D209+1+2*Dienstprüfung_1Jahr,Gehaltstabelle_alt!$A$14:$A$24,1,FALSE)),MIN(D209+1+2*Dienstprüfung_1Jahr,MAX(Gehaltstabelle_alt!$H$5:$H$34)),IF(ISNA(VLOOKUP(D209+2+2*Dienstprüfung_1Jahr,Gehaltstabelle_alt!$A$14:$A$24,1,FALSE)),MIN(D209+2+2*Dienstprüfung_1Jahr,MAX(Gehaltstabelle_alt!$H$5:$H$34)),IF(ISNA(VLOOKUP(D209+3+2*Dienstprüfung_1Jahr,Gehaltstabelle_alt!$A$14:$A$24,1,FALSE)),MIN(D209+3+2*Dienstprüfung_1Jahr,MAX(Gehaltstabelle_alt!$H$5:$H$34)),D209))),IF(Dienstprüfung_1Jahr,IF(ISNA(VLOOKUP(D209+2,Gehaltstabelle_alt!$A$14:$A$24,1,FALSE)),MIN(D209+2,MAX(Gehaltstabelle_alt!$H$5:$H$34)),IF(ISNA(VLOOKUP(D209+3,Gehaltstabelle_alt!$A$14:$A$24,1,FALSE)),MIN(D209+3,MAX(Gehaltstabelle_alt!$H$5:$H$34)),IF(ISNA(VLOOKUP(D209+4,Gehaltstabelle_alt!$A$14:$A$24,1,FALSE)),MIN(D209+4,MAX(Gehaltstabelle_alt!$H$5:$H$34)),MAX(Gehaltstabelle_alt!$H$5:$H$34)))),D209)))),D210))</f>
        <v/>
      </c>
      <c r="F209" t="str">
        <f>IF(D209="","",HLOOKUP(C209,Gehaltstabelle_alt!$I$3:$R$34,Alt_Gehalt!D209+2,FALSE))</f>
        <v/>
      </c>
      <c r="G209" t="str">
        <f>IF(E209="","",HLOOKUP(C209,Gehaltstabelle_alt!$I$3:$R$34,Alt_Gehalt!E209+2,FALSE))</f>
        <v/>
      </c>
      <c r="H209">
        <f>IF(F209="",0,IF(F209&lt;=Gehaltstabelle_alt!$B$2,Gehaltstabelle_alt!$E$2,IF(F209&lt;=Gehaltstabelle_alt!$B$3,Gehaltstabelle_alt!$E$3,IF(F209&lt;=Gehaltstabelle_alt!$B$4,Gehaltstabelle_alt!$E$4,IF(F209&lt;=Gehaltstabelle_alt!$B$5,Gehaltstabelle_alt!$E$5,IF(F209&lt;=Gehaltstabelle_alt!$B$6,Gehaltstabelle_alt!$E$6,Gehaltstabelle_alt!$E$7)))))+IF(F209="","",IF(AND(D209&gt;Gehaltstabelle_alt!$C$10,C209="a"),Gehaltstabelle_alt!$E$11,Gehaltstabelle_alt!$E$10))+Gehaltsrechner!$G$10)+IF(Dienstprüfung_akt,(HLOOKUP(C209,Gehaltstabelle_alt!$I$3:$R$34,Dienstprüfer_akt_Stufe+2,FALSE)-HLOOKUP(C209,Gehaltstabelle_alt!$I$3:$R$34,D209+2,FALSE))*Anteil_Dienstprüfung,0)</f>
        <v>0</v>
      </c>
      <c r="I209">
        <f>IF(G209="",0,IF(G209&lt;=Gehaltstabelle_alt!$B$2,Gehaltstabelle_alt!$E$2,IF(G209&lt;=Gehaltstabelle_alt!$B$3,Gehaltstabelle_alt!$E$3,IF(G209&lt;=Gehaltstabelle_alt!$B$4,Gehaltstabelle_alt!$E$4,IF(G209&lt;=Gehaltstabelle_alt!$B$5,Gehaltstabelle_alt!$E$5,IF(G209&lt;=Gehaltstabelle_alt!$B$6,Gehaltstabelle_alt!$E$6,Gehaltstabelle_alt!$E$7)))))+IF(G209="","",IF(AND(D209&gt;Gehaltstabelle_alt!$C$10,C209="a"),Gehaltstabelle_alt!$E$11,Gehaltstabelle_alt!$E$10))+Gehaltsrechner!$G$10)+IF(Dienstprüfung_akt,(HLOOKUP(C209,Gehaltstabelle_alt!$I$3:$R$34,Dienstprüfer_akt_Stufe+2,FALSE)-HLOOKUP(C209,Gehaltstabelle_alt!$I$3:$R$34,D209+2,FALSE))*Anteil_Dienstprüfung,0)</f>
        <v>0</v>
      </c>
      <c r="J209">
        <f>IF(H209="","",Gehaltsrechner!$G$9)</f>
        <v>137.29</v>
      </c>
      <c r="K209" s="19" t="str">
        <f t="shared" si="12"/>
        <v/>
      </c>
      <c r="M209" s="19"/>
    </row>
    <row r="210" spans="1:13" x14ac:dyDescent="0.25">
      <c r="A210" t="str">
        <f t="shared" si="14"/>
        <v/>
      </c>
      <c r="B210" t="str">
        <f t="shared" si="13"/>
        <v/>
      </c>
      <c r="C210" t="str">
        <f t="shared" si="15"/>
        <v/>
      </c>
      <c r="D210" t="str">
        <f>IF(A210="","",IF(D209=MAX(Gehaltstabelle_alt!$H$5:$H$34),Alt_Gehalt!D209,IF(MOD(B210,2)=0,IF(ISNA(VLOOKUP(D209+1+2*Dienstprüfung_1Jahr,Gehaltstabelle_alt!$A$14:$A$24,1,FALSE)),MIN(D209+1+2*Dienstprüfung_1Jahr,MAX(Gehaltstabelle_alt!$H$5:$H$34)),IF(ISNA(VLOOKUP(D209+2+2*Dienstprüfung_1Jahr,Gehaltstabelle_alt!$A$14:$A$24,1,FALSE)),MIN(D209+2+2*Dienstprüfung_1Jahr,MAX(Gehaltstabelle_alt!$H$5:$H$34)),IF(ISNA(VLOOKUP(D209+3+2*Dienstprüfung_1Jahr,Gehaltstabelle_alt!$A$14:$A$24,1,FALSE)),MIN(D209+3+2*Dienstprüfung_1Jahr,MAX(Gehaltstabelle_alt!$H$5:$H$34)),D209))),IF(Dienstprüfung_1Jahr,IF(ISNA(VLOOKUP(D209+2,Gehaltstabelle_alt!$A$14:$A$24,1,FALSE)),MIN(D209+2,MAX(Gehaltstabelle_alt!$H$5:$H$34)),IF(ISNA(VLOOKUP(D209+3,Gehaltstabelle_alt!$A$14:$A$24,1,FALSE)),MIN(D209+3,MAX(Gehaltstabelle_alt!$H$5:$H$34)),IF(ISNA(VLOOKUP(D209+4,Gehaltstabelle_alt!$A$14:$A$24,1,FALSE)),MIN(D209+4,MAX(Gehaltstabelle_alt!$H$5:$H$34)),MAX(Gehaltstabelle_alt!$H$5:$H$34)))),D209))))</f>
        <v/>
      </c>
      <c r="E210" t="str">
        <f>IF(MONTH($E$6)=1,D210,IF(D211="",IF(A210="","",IF(D210=MAX(Gehaltstabelle_alt!$H$5:$H$34),Alt_Gehalt!D210,IF(MOD(B210+1,2)=0,IF(ISNA(VLOOKUP(D210+1+2*Dienstprüfung_1Jahr,Gehaltstabelle_alt!$A$14:$A$24,1,FALSE)),MIN(D210+1+2*Dienstprüfung_1Jahr,MAX(Gehaltstabelle_alt!$H$5:$H$34)),IF(ISNA(VLOOKUP(D210+2+2*Dienstprüfung_1Jahr,Gehaltstabelle_alt!$A$14:$A$24,1,FALSE)),MIN(D210+2+2*Dienstprüfung_1Jahr,MAX(Gehaltstabelle_alt!$H$5:$H$34)),IF(ISNA(VLOOKUP(D210+3+2*Dienstprüfung_1Jahr,Gehaltstabelle_alt!$A$14:$A$24,1,FALSE)),MIN(D210+3+2*Dienstprüfung_1Jahr,MAX(Gehaltstabelle_alt!$H$5:$H$34)),D210))),IF(Dienstprüfung_1Jahr,IF(ISNA(VLOOKUP(D210+2,Gehaltstabelle_alt!$A$14:$A$24,1,FALSE)),MIN(D210+2,MAX(Gehaltstabelle_alt!$H$5:$H$34)),IF(ISNA(VLOOKUP(D210+3,Gehaltstabelle_alt!$A$14:$A$24,1,FALSE)),MIN(D210+3,MAX(Gehaltstabelle_alt!$H$5:$H$34)),IF(ISNA(VLOOKUP(D210+4,Gehaltstabelle_alt!$A$14:$A$24,1,FALSE)),MIN(D210+4,MAX(Gehaltstabelle_alt!$H$5:$H$34)),MAX(Gehaltstabelle_alt!$H$5:$H$34)))),D210)))),D211))</f>
        <v/>
      </c>
      <c r="F210" t="str">
        <f>IF(D210="","",HLOOKUP(C210,Gehaltstabelle_alt!$I$3:$R$34,Alt_Gehalt!D210+2,FALSE))</f>
        <v/>
      </c>
      <c r="G210" t="str">
        <f>IF(E210="","",HLOOKUP(C210,Gehaltstabelle_alt!$I$3:$R$34,Alt_Gehalt!E210+2,FALSE))</f>
        <v/>
      </c>
      <c r="H210">
        <f>IF(F210="",0,IF(F210&lt;=Gehaltstabelle_alt!$B$2,Gehaltstabelle_alt!$E$2,IF(F210&lt;=Gehaltstabelle_alt!$B$3,Gehaltstabelle_alt!$E$3,IF(F210&lt;=Gehaltstabelle_alt!$B$4,Gehaltstabelle_alt!$E$4,IF(F210&lt;=Gehaltstabelle_alt!$B$5,Gehaltstabelle_alt!$E$5,IF(F210&lt;=Gehaltstabelle_alt!$B$6,Gehaltstabelle_alt!$E$6,Gehaltstabelle_alt!$E$7)))))+IF(F210="","",IF(AND(D210&gt;Gehaltstabelle_alt!$C$10,C210="a"),Gehaltstabelle_alt!$E$11,Gehaltstabelle_alt!$E$10))+Gehaltsrechner!$G$10)+IF(Dienstprüfung_akt,(HLOOKUP(C210,Gehaltstabelle_alt!$I$3:$R$34,Dienstprüfer_akt_Stufe+2,FALSE)-HLOOKUP(C210,Gehaltstabelle_alt!$I$3:$R$34,D210+2,FALSE))*Anteil_Dienstprüfung,0)</f>
        <v>0</v>
      </c>
      <c r="I210">
        <f>IF(G210="",0,IF(G210&lt;=Gehaltstabelle_alt!$B$2,Gehaltstabelle_alt!$E$2,IF(G210&lt;=Gehaltstabelle_alt!$B$3,Gehaltstabelle_alt!$E$3,IF(G210&lt;=Gehaltstabelle_alt!$B$4,Gehaltstabelle_alt!$E$4,IF(G210&lt;=Gehaltstabelle_alt!$B$5,Gehaltstabelle_alt!$E$5,IF(G210&lt;=Gehaltstabelle_alt!$B$6,Gehaltstabelle_alt!$E$6,Gehaltstabelle_alt!$E$7)))))+IF(G210="","",IF(AND(D210&gt;Gehaltstabelle_alt!$C$10,C210="a"),Gehaltstabelle_alt!$E$11,Gehaltstabelle_alt!$E$10))+Gehaltsrechner!$G$10)+IF(Dienstprüfung_akt,(HLOOKUP(C210,Gehaltstabelle_alt!$I$3:$R$34,Dienstprüfer_akt_Stufe+2,FALSE)-HLOOKUP(C210,Gehaltstabelle_alt!$I$3:$R$34,D210+2,FALSE))*Anteil_Dienstprüfung,0)</f>
        <v>0</v>
      </c>
      <c r="J210">
        <f>IF(H210="","",Gehaltsrechner!$G$9)</f>
        <v>137.29</v>
      </c>
      <c r="K210" s="19" t="str">
        <f t="shared" si="12"/>
        <v/>
      </c>
      <c r="M210" s="19"/>
    </row>
    <row r="211" spans="1:13" x14ac:dyDescent="0.25">
      <c r="A211" t="str">
        <f t="shared" si="14"/>
        <v/>
      </c>
      <c r="B211" t="str">
        <f t="shared" si="13"/>
        <v/>
      </c>
      <c r="C211" t="str">
        <f t="shared" si="15"/>
        <v/>
      </c>
      <c r="D211" t="str">
        <f>IF(A211="","",IF(D210=MAX(Gehaltstabelle_alt!$H$5:$H$34),Alt_Gehalt!D210,IF(MOD(B211,2)=0,IF(ISNA(VLOOKUP(D210+1+2*Dienstprüfung_1Jahr,Gehaltstabelle_alt!$A$14:$A$24,1,FALSE)),MIN(D210+1+2*Dienstprüfung_1Jahr,MAX(Gehaltstabelle_alt!$H$5:$H$34)),IF(ISNA(VLOOKUP(D210+2+2*Dienstprüfung_1Jahr,Gehaltstabelle_alt!$A$14:$A$24,1,FALSE)),MIN(D210+2+2*Dienstprüfung_1Jahr,MAX(Gehaltstabelle_alt!$H$5:$H$34)),IF(ISNA(VLOOKUP(D210+3+2*Dienstprüfung_1Jahr,Gehaltstabelle_alt!$A$14:$A$24,1,FALSE)),MIN(D210+3+2*Dienstprüfung_1Jahr,MAX(Gehaltstabelle_alt!$H$5:$H$34)),D210))),IF(Dienstprüfung_1Jahr,IF(ISNA(VLOOKUP(D210+2,Gehaltstabelle_alt!$A$14:$A$24,1,FALSE)),MIN(D210+2,MAX(Gehaltstabelle_alt!$H$5:$H$34)),IF(ISNA(VLOOKUP(D210+3,Gehaltstabelle_alt!$A$14:$A$24,1,FALSE)),MIN(D210+3,MAX(Gehaltstabelle_alt!$H$5:$H$34)),IF(ISNA(VLOOKUP(D210+4,Gehaltstabelle_alt!$A$14:$A$24,1,FALSE)),MIN(D210+4,MAX(Gehaltstabelle_alt!$H$5:$H$34)),MAX(Gehaltstabelle_alt!$H$5:$H$34)))),D210))))</f>
        <v/>
      </c>
      <c r="E211" t="str">
        <f>IF(MONTH($E$6)=1,D211,IF(D212="",IF(A211="","",IF(D211=MAX(Gehaltstabelle_alt!$H$5:$H$34),Alt_Gehalt!D211,IF(MOD(B211+1,2)=0,IF(ISNA(VLOOKUP(D211+1+2*Dienstprüfung_1Jahr,Gehaltstabelle_alt!$A$14:$A$24,1,FALSE)),MIN(D211+1+2*Dienstprüfung_1Jahr,MAX(Gehaltstabelle_alt!$H$5:$H$34)),IF(ISNA(VLOOKUP(D211+2+2*Dienstprüfung_1Jahr,Gehaltstabelle_alt!$A$14:$A$24,1,FALSE)),MIN(D211+2+2*Dienstprüfung_1Jahr,MAX(Gehaltstabelle_alt!$H$5:$H$34)),IF(ISNA(VLOOKUP(D211+3+2*Dienstprüfung_1Jahr,Gehaltstabelle_alt!$A$14:$A$24,1,FALSE)),MIN(D211+3+2*Dienstprüfung_1Jahr,MAX(Gehaltstabelle_alt!$H$5:$H$34)),D211))),IF(Dienstprüfung_1Jahr,IF(ISNA(VLOOKUP(D211+2,Gehaltstabelle_alt!$A$14:$A$24,1,FALSE)),MIN(D211+2,MAX(Gehaltstabelle_alt!$H$5:$H$34)),IF(ISNA(VLOOKUP(D211+3,Gehaltstabelle_alt!$A$14:$A$24,1,FALSE)),MIN(D211+3,MAX(Gehaltstabelle_alt!$H$5:$H$34)),IF(ISNA(VLOOKUP(D211+4,Gehaltstabelle_alt!$A$14:$A$24,1,FALSE)),MIN(D211+4,MAX(Gehaltstabelle_alt!$H$5:$H$34)),MAX(Gehaltstabelle_alt!$H$5:$H$34)))),D211)))),D212))</f>
        <v/>
      </c>
      <c r="F211" t="str">
        <f>IF(D211="","",HLOOKUP(C211,Gehaltstabelle_alt!$I$3:$R$34,Alt_Gehalt!D211+2,FALSE))</f>
        <v/>
      </c>
      <c r="G211" t="str">
        <f>IF(E211="","",HLOOKUP(C211,Gehaltstabelle_alt!$I$3:$R$34,Alt_Gehalt!E211+2,FALSE))</f>
        <v/>
      </c>
      <c r="H211">
        <f>IF(F211="",0,IF(F211&lt;=Gehaltstabelle_alt!$B$2,Gehaltstabelle_alt!$E$2,IF(F211&lt;=Gehaltstabelle_alt!$B$3,Gehaltstabelle_alt!$E$3,IF(F211&lt;=Gehaltstabelle_alt!$B$4,Gehaltstabelle_alt!$E$4,IF(F211&lt;=Gehaltstabelle_alt!$B$5,Gehaltstabelle_alt!$E$5,IF(F211&lt;=Gehaltstabelle_alt!$B$6,Gehaltstabelle_alt!$E$6,Gehaltstabelle_alt!$E$7)))))+IF(F211="","",IF(AND(D211&gt;Gehaltstabelle_alt!$C$10,C211="a"),Gehaltstabelle_alt!$E$11,Gehaltstabelle_alt!$E$10))+Gehaltsrechner!$G$10)+IF(Dienstprüfung_akt,(HLOOKUP(C211,Gehaltstabelle_alt!$I$3:$R$34,Dienstprüfer_akt_Stufe+2,FALSE)-HLOOKUP(C211,Gehaltstabelle_alt!$I$3:$R$34,D211+2,FALSE))*Anteil_Dienstprüfung,0)</f>
        <v>0</v>
      </c>
      <c r="I211">
        <f>IF(G211="",0,IF(G211&lt;=Gehaltstabelle_alt!$B$2,Gehaltstabelle_alt!$E$2,IF(G211&lt;=Gehaltstabelle_alt!$B$3,Gehaltstabelle_alt!$E$3,IF(G211&lt;=Gehaltstabelle_alt!$B$4,Gehaltstabelle_alt!$E$4,IF(G211&lt;=Gehaltstabelle_alt!$B$5,Gehaltstabelle_alt!$E$5,IF(G211&lt;=Gehaltstabelle_alt!$B$6,Gehaltstabelle_alt!$E$6,Gehaltstabelle_alt!$E$7)))))+IF(G211="","",IF(AND(D211&gt;Gehaltstabelle_alt!$C$10,C211="a"),Gehaltstabelle_alt!$E$11,Gehaltstabelle_alt!$E$10))+Gehaltsrechner!$G$10)+IF(Dienstprüfung_akt,(HLOOKUP(C211,Gehaltstabelle_alt!$I$3:$R$34,Dienstprüfer_akt_Stufe+2,FALSE)-HLOOKUP(C211,Gehaltstabelle_alt!$I$3:$R$34,D211+2,FALSE))*Anteil_Dienstprüfung,0)</f>
        <v>0</v>
      </c>
      <c r="J211">
        <f>IF(H211="","",Gehaltsrechner!$G$9)</f>
        <v>137.29</v>
      </c>
      <c r="K211" s="19" t="str">
        <f t="shared" si="12"/>
        <v/>
      </c>
      <c r="M211" s="19"/>
    </row>
    <row r="212" spans="1:13" x14ac:dyDescent="0.25">
      <c r="A212" t="str">
        <f t="shared" si="14"/>
        <v/>
      </c>
      <c r="B212" t="str">
        <f t="shared" si="13"/>
        <v/>
      </c>
      <c r="C212" t="str">
        <f t="shared" si="15"/>
        <v/>
      </c>
      <c r="D212" t="str">
        <f>IF(A212="","",IF(D211=MAX(Gehaltstabelle_alt!$H$5:$H$34),Alt_Gehalt!D211,IF(MOD(B212,2)=0,IF(ISNA(VLOOKUP(D211+1+2*Dienstprüfung_1Jahr,Gehaltstabelle_alt!$A$14:$A$24,1,FALSE)),MIN(D211+1+2*Dienstprüfung_1Jahr,MAX(Gehaltstabelle_alt!$H$5:$H$34)),IF(ISNA(VLOOKUP(D211+2+2*Dienstprüfung_1Jahr,Gehaltstabelle_alt!$A$14:$A$24,1,FALSE)),MIN(D211+2+2*Dienstprüfung_1Jahr,MAX(Gehaltstabelle_alt!$H$5:$H$34)),IF(ISNA(VLOOKUP(D211+3+2*Dienstprüfung_1Jahr,Gehaltstabelle_alt!$A$14:$A$24,1,FALSE)),MIN(D211+3+2*Dienstprüfung_1Jahr,MAX(Gehaltstabelle_alt!$H$5:$H$34)),D211))),IF(Dienstprüfung_1Jahr,IF(ISNA(VLOOKUP(D211+2,Gehaltstabelle_alt!$A$14:$A$24,1,FALSE)),MIN(D211+2,MAX(Gehaltstabelle_alt!$H$5:$H$34)),IF(ISNA(VLOOKUP(D211+3,Gehaltstabelle_alt!$A$14:$A$24,1,FALSE)),MIN(D211+3,MAX(Gehaltstabelle_alt!$H$5:$H$34)),IF(ISNA(VLOOKUP(D211+4,Gehaltstabelle_alt!$A$14:$A$24,1,FALSE)),MIN(D211+4,MAX(Gehaltstabelle_alt!$H$5:$H$34)),MAX(Gehaltstabelle_alt!$H$5:$H$34)))),D211))))</f>
        <v/>
      </c>
      <c r="E212" t="str">
        <f>IF(MONTH($E$6)=1,D212,IF(D213="",IF(A212="","",IF(D212=MAX(Gehaltstabelle_alt!$H$5:$H$34),Alt_Gehalt!D212,IF(MOD(B212+1,2)=0,IF(ISNA(VLOOKUP(D212+1+2*Dienstprüfung_1Jahr,Gehaltstabelle_alt!$A$14:$A$24,1,FALSE)),MIN(D212+1+2*Dienstprüfung_1Jahr,MAX(Gehaltstabelle_alt!$H$5:$H$34)),IF(ISNA(VLOOKUP(D212+2+2*Dienstprüfung_1Jahr,Gehaltstabelle_alt!$A$14:$A$24,1,FALSE)),MIN(D212+2+2*Dienstprüfung_1Jahr,MAX(Gehaltstabelle_alt!$H$5:$H$34)),IF(ISNA(VLOOKUP(D212+3+2*Dienstprüfung_1Jahr,Gehaltstabelle_alt!$A$14:$A$24,1,FALSE)),MIN(D212+3+2*Dienstprüfung_1Jahr,MAX(Gehaltstabelle_alt!$H$5:$H$34)),D212))),IF(Dienstprüfung_1Jahr,IF(ISNA(VLOOKUP(D212+2,Gehaltstabelle_alt!$A$14:$A$24,1,FALSE)),MIN(D212+2,MAX(Gehaltstabelle_alt!$H$5:$H$34)),IF(ISNA(VLOOKUP(D212+3,Gehaltstabelle_alt!$A$14:$A$24,1,FALSE)),MIN(D212+3,MAX(Gehaltstabelle_alt!$H$5:$H$34)),IF(ISNA(VLOOKUP(D212+4,Gehaltstabelle_alt!$A$14:$A$24,1,FALSE)),MIN(D212+4,MAX(Gehaltstabelle_alt!$H$5:$H$34)),MAX(Gehaltstabelle_alt!$H$5:$H$34)))),D212)))),D213))</f>
        <v/>
      </c>
      <c r="F212" t="str">
        <f>IF(D212="","",HLOOKUP(C212,Gehaltstabelle_alt!$I$3:$R$34,Alt_Gehalt!D212+2,FALSE))</f>
        <v/>
      </c>
      <c r="G212" t="str">
        <f>IF(E212="","",HLOOKUP(C212,Gehaltstabelle_alt!$I$3:$R$34,Alt_Gehalt!E212+2,FALSE))</f>
        <v/>
      </c>
      <c r="H212">
        <f>IF(F212="",0,IF(F212&lt;=Gehaltstabelle_alt!$B$2,Gehaltstabelle_alt!$E$2,IF(F212&lt;=Gehaltstabelle_alt!$B$3,Gehaltstabelle_alt!$E$3,IF(F212&lt;=Gehaltstabelle_alt!$B$4,Gehaltstabelle_alt!$E$4,IF(F212&lt;=Gehaltstabelle_alt!$B$5,Gehaltstabelle_alt!$E$5,IF(F212&lt;=Gehaltstabelle_alt!$B$6,Gehaltstabelle_alt!$E$6,Gehaltstabelle_alt!$E$7)))))+IF(F212="","",IF(AND(D212&gt;Gehaltstabelle_alt!$C$10,C212="a"),Gehaltstabelle_alt!$E$11,Gehaltstabelle_alt!$E$10))+Gehaltsrechner!$G$10)+IF(Dienstprüfung_akt,(HLOOKUP(C212,Gehaltstabelle_alt!$I$3:$R$34,Dienstprüfer_akt_Stufe+2,FALSE)-HLOOKUP(C212,Gehaltstabelle_alt!$I$3:$R$34,D212+2,FALSE))*Anteil_Dienstprüfung,0)</f>
        <v>0</v>
      </c>
      <c r="I212">
        <f>IF(G212="",0,IF(G212&lt;=Gehaltstabelle_alt!$B$2,Gehaltstabelle_alt!$E$2,IF(G212&lt;=Gehaltstabelle_alt!$B$3,Gehaltstabelle_alt!$E$3,IF(G212&lt;=Gehaltstabelle_alt!$B$4,Gehaltstabelle_alt!$E$4,IF(G212&lt;=Gehaltstabelle_alt!$B$5,Gehaltstabelle_alt!$E$5,IF(G212&lt;=Gehaltstabelle_alt!$B$6,Gehaltstabelle_alt!$E$6,Gehaltstabelle_alt!$E$7)))))+IF(G212="","",IF(AND(D212&gt;Gehaltstabelle_alt!$C$10,C212="a"),Gehaltstabelle_alt!$E$11,Gehaltstabelle_alt!$E$10))+Gehaltsrechner!$G$10)+IF(Dienstprüfung_akt,(HLOOKUP(C212,Gehaltstabelle_alt!$I$3:$R$34,Dienstprüfer_akt_Stufe+2,FALSE)-HLOOKUP(C212,Gehaltstabelle_alt!$I$3:$R$34,D212+2,FALSE))*Anteil_Dienstprüfung,0)</f>
        <v>0</v>
      </c>
      <c r="J212">
        <f>IF(H212="","",Gehaltsrechner!$G$9)</f>
        <v>137.29</v>
      </c>
      <c r="K212" s="19" t="str">
        <f t="shared" si="12"/>
        <v/>
      </c>
      <c r="M212" s="19"/>
    </row>
    <row r="213" spans="1:13" x14ac:dyDescent="0.25">
      <c r="A213" t="str">
        <f t="shared" si="14"/>
        <v/>
      </c>
      <c r="B213" t="str">
        <f t="shared" si="13"/>
        <v/>
      </c>
      <c r="C213" t="str">
        <f t="shared" si="15"/>
        <v/>
      </c>
      <c r="D213" t="str">
        <f>IF(A213="","",IF(D212=MAX(Gehaltstabelle_alt!$H$5:$H$34),Alt_Gehalt!D212,IF(MOD(B213,2)=0,IF(ISNA(VLOOKUP(D212+1+2*Dienstprüfung_1Jahr,Gehaltstabelle_alt!$A$14:$A$24,1,FALSE)),MIN(D212+1+2*Dienstprüfung_1Jahr,MAX(Gehaltstabelle_alt!$H$5:$H$34)),IF(ISNA(VLOOKUP(D212+2+2*Dienstprüfung_1Jahr,Gehaltstabelle_alt!$A$14:$A$24,1,FALSE)),MIN(D212+2+2*Dienstprüfung_1Jahr,MAX(Gehaltstabelle_alt!$H$5:$H$34)),IF(ISNA(VLOOKUP(D212+3+2*Dienstprüfung_1Jahr,Gehaltstabelle_alt!$A$14:$A$24,1,FALSE)),MIN(D212+3+2*Dienstprüfung_1Jahr,MAX(Gehaltstabelle_alt!$H$5:$H$34)),D212))),IF(Dienstprüfung_1Jahr,IF(ISNA(VLOOKUP(D212+2,Gehaltstabelle_alt!$A$14:$A$24,1,FALSE)),MIN(D212+2,MAX(Gehaltstabelle_alt!$H$5:$H$34)),IF(ISNA(VLOOKUP(D212+3,Gehaltstabelle_alt!$A$14:$A$24,1,FALSE)),MIN(D212+3,MAX(Gehaltstabelle_alt!$H$5:$H$34)),IF(ISNA(VLOOKUP(D212+4,Gehaltstabelle_alt!$A$14:$A$24,1,FALSE)),MIN(D212+4,MAX(Gehaltstabelle_alt!$H$5:$H$34)),MAX(Gehaltstabelle_alt!$H$5:$H$34)))),D212))))</f>
        <v/>
      </c>
      <c r="E213" t="str">
        <f>IF(MONTH($E$6)=1,D213,IF(D214="",IF(A213="","",IF(D213=MAX(Gehaltstabelle_alt!$H$5:$H$34),Alt_Gehalt!D213,IF(MOD(B213+1,2)=0,IF(ISNA(VLOOKUP(D213+1+2*Dienstprüfung_1Jahr,Gehaltstabelle_alt!$A$14:$A$24,1,FALSE)),MIN(D213+1+2*Dienstprüfung_1Jahr,MAX(Gehaltstabelle_alt!$H$5:$H$34)),IF(ISNA(VLOOKUP(D213+2+2*Dienstprüfung_1Jahr,Gehaltstabelle_alt!$A$14:$A$24,1,FALSE)),MIN(D213+2+2*Dienstprüfung_1Jahr,MAX(Gehaltstabelle_alt!$H$5:$H$34)),IF(ISNA(VLOOKUP(D213+3+2*Dienstprüfung_1Jahr,Gehaltstabelle_alt!$A$14:$A$24,1,FALSE)),MIN(D213+3+2*Dienstprüfung_1Jahr,MAX(Gehaltstabelle_alt!$H$5:$H$34)),D213))),IF(Dienstprüfung_1Jahr,IF(ISNA(VLOOKUP(D213+2,Gehaltstabelle_alt!$A$14:$A$24,1,FALSE)),MIN(D213+2,MAX(Gehaltstabelle_alt!$H$5:$H$34)),IF(ISNA(VLOOKUP(D213+3,Gehaltstabelle_alt!$A$14:$A$24,1,FALSE)),MIN(D213+3,MAX(Gehaltstabelle_alt!$H$5:$H$34)),IF(ISNA(VLOOKUP(D213+4,Gehaltstabelle_alt!$A$14:$A$24,1,FALSE)),MIN(D213+4,MAX(Gehaltstabelle_alt!$H$5:$H$34)),MAX(Gehaltstabelle_alt!$H$5:$H$34)))),D213)))),D214))</f>
        <v/>
      </c>
      <c r="F213" t="str">
        <f>IF(D213="","",HLOOKUP(C213,Gehaltstabelle_alt!$I$3:$R$34,Alt_Gehalt!D213+2,FALSE))</f>
        <v/>
      </c>
      <c r="G213" t="str">
        <f>IF(E213="","",HLOOKUP(C213,Gehaltstabelle_alt!$I$3:$R$34,Alt_Gehalt!E213+2,FALSE))</f>
        <v/>
      </c>
      <c r="H213">
        <f>IF(F213="",0,IF(F213&lt;=Gehaltstabelle_alt!$B$2,Gehaltstabelle_alt!$E$2,IF(F213&lt;=Gehaltstabelle_alt!$B$3,Gehaltstabelle_alt!$E$3,IF(F213&lt;=Gehaltstabelle_alt!$B$4,Gehaltstabelle_alt!$E$4,IF(F213&lt;=Gehaltstabelle_alt!$B$5,Gehaltstabelle_alt!$E$5,IF(F213&lt;=Gehaltstabelle_alt!$B$6,Gehaltstabelle_alt!$E$6,Gehaltstabelle_alt!$E$7)))))+IF(F213="","",IF(AND(D213&gt;Gehaltstabelle_alt!$C$10,C213="a"),Gehaltstabelle_alt!$E$11,Gehaltstabelle_alt!$E$10))+Gehaltsrechner!$G$10)+IF(Dienstprüfung_akt,(HLOOKUP(C213,Gehaltstabelle_alt!$I$3:$R$34,Dienstprüfer_akt_Stufe+2,FALSE)-HLOOKUP(C213,Gehaltstabelle_alt!$I$3:$R$34,D213+2,FALSE))*Anteil_Dienstprüfung,0)</f>
        <v>0</v>
      </c>
      <c r="I213">
        <f>IF(G213="",0,IF(G213&lt;=Gehaltstabelle_alt!$B$2,Gehaltstabelle_alt!$E$2,IF(G213&lt;=Gehaltstabelle_alt!$B$3,Gehaltstabelle_alt!$E$3,IF(G213&lt;=Gehaltstabelle_alt!$B$4,Gehaltstabelle_alt!$E$4,IF(G213&lt;=Gehaltstabelle_alt!$B$5,Gehaltstabelle_alt!$E$5,IF(G213&lt;=Gehaltstabelle_alt!$B$6,Gehaltstabelle_alt!$E$6,Gehaltstabelle_alt!$E$7)))))+IF(G213="","",IF(AND(D213&gt;Gehaltstabelle_alt!$C$10,C213="a"),Gehaltstabelle_alt!$E$11,Gehaltstabelle_alt!$E$10))+Gehaltsrechner!$G$10)+IF(Dienstprüfung_akt,(HLOOKUP(C213,Gehaltstabelle_alt!$I$3:$R$34,Dienstprüfer_akt_Stufe+2,FALSE)-HLOOKUP(C213,Gehaltstabelle_alt!$I$3:$R$34,D213+2,FALSE))*Anteil_Dienstprüfung,0)</f>
        <v>0</v>
      </c>
      <c r="J213">
        <f>IF(H213="","",Gehaltsrechner!$G$9)</f>
        <v>137.29</v>
      </c>
      <c r="K213" s="19" t="str">
        <f t="shared" si="12"/>
        <v/>
      </c>
      <c r="M213" s="19"/>
    </row>
    <row r="214" spans="1:13" x14ac:dyDescent="0.25">
      <c r="A214" t="str">
        <f t="shared" si="14"/>
        <v/>
      </c>
      <c r="B214" t="str">
        <f t="shared" si="13"/>
        <v/>
      </c>
      <c r="C214" t="str">
        <f t="shared" si="15"/>
        <v/>
      </c>
      <c r="D214" t="str">
        <f>IF(A214="","",IF(D213=MAX(Gehaltstabelle_alt!$H$5:$H$34),Alt_Gehalt!D213,IF(MOD(B214,2)=0,IF(ISNA(VLOOKUP(D213+1+2*Dienstprüfung_1Jahr,Gehaltstabelle_alt!$A$14:$A$24,1,FALSE)),MIN(D213+1+2*Dienstprüfung_1Jahr,MAX(Gehaltstabelle_alt!$H$5:$H$34)),IF(ISNA(VLOOKUP(D213+2+2*Dienstprüfung_1Jahr,Gehaltstabelle_alt!$A$14:$A$24,1,FALSE)),MIN(D213+2+2*Dienstprüfung_1Jahr,MAX(Gehaltstabelle_alt!$H$5:$H$34)),IF(ISNA(VLOOKUP(D213+3+2*Dienstprüfung_1Jahr,Gehaltstabelle_alt!$A$14:$A$24,1,FALSE)),MIN(D213+3+2*Dienstprüfung_1Jahr,MAX(Gehaltstabelle_alt!$H$5:$H$34)),D213))),IF(Dienstprüfung_1Jahr,IF(ISNA(VLOOKUP(D213+2,Gehaltstabelle_alt!$A$14:$A$24,1,FALSE)),MIN(D213+2,MAX(Gehaltstabelle_alt!$H$5:$H$34)),IF(ISNA(VLOOKUP(D213+3,Gehaltstabelle_alt!$A$14:$A$24,1,FALSE)),MIN(D213+3,MAX(Gehaltstabelle_alt!$H$5:$H$34)),IF(ISNA(VLOOKUP(D213+4,Gehaltstabelle_alt!$A$14:$A$24,1,FALSE)),MIN(D213+4,MAX(Gehaltstabelle_alt!$H$5:$H$34)),MAX(Gehaltstabelle_alt!$H$5:$H$34)))),D213))))</f>
        <v/>
      </c>
      <c r="E214" t="str">
        <f>IF(MONTH($E$6)=1,D214,IF(D215="",IF(A214="","",IF(D214=MAX(Gehaltstabelle_alt!$H$5:$H$34),Alt_Gehalt!D214,IF(MOD(B214+1,2)=0,IF(ISNA(VLOOKUP(D214+1+2*Dienstprüfung_1Jahr,Gehaltstabelle_alt!$A$14:$A$24,1,FALSE)),MIN(D214+1+2*Dienstprüfung_1Jahr,MAX(Gehaltstabelle_alt!$H$5:$H$34)),IF(ISNA(VLOOKUP(D214+2+2*Dienstprüfung_1Jahr,Gehaltstabelle_alt!$A$14:$A$24,1,FALSE)),MIN(D214+2+2*Dienstprüfung_1Jahr,MAX(Gehaltstabelle_alt!$H$5:$H$34)),IF(ISNA(VLOOKUP(D214+3+2*Dienstprüfung_1Jahr,Gehaltstabelle_alt!$A$14:$A$24,1,FALSE)),MIN(D214+3+2*Dienstprüfung_1Jahr,MAX(Gehaltstabelle_alt!$H$5:$H$34)),D214))),IF(Dienstprüfung_1Jahr,IF(ISNA(VLOOKUP(D214+2,Gehaltstabelle_alt!$A$14:$A$24,1,FALSE)),MIN(D214+2,MAX(Gehaltstabelle_alt!$H$5:$H$34)),IF(ISNA(VLOOKUP(D214+3,Gehaltstabelle_alt!$A$14:$A$24,1,FALSE)),MIN(D214+3,MAX(Gehaltstabelle_alt!$H$5:$H$34)),IF(ISNA(VLOOKUP(D214+4,Gehaltstabelle_alt!$A$14:$A$24,1,FALSE)),MIN(D214+4,MAX(Gehaltstabelle_alt!$H$5:$H$34)),MAX(Gehaltstabelle_alt!$H$5:$H$34)))),D214)))),D215))</f>
        <v/>
      </c>
      <c r="F214" t="str">
        <f>IF(D214="","",HLOOKUP(C214,Gehaltstabelle_alt!$I$3:$R$34,Alt_Gehalt!D214+2,FALSE))</f>
        <v/>
      </c>
      <c r="G214" t="str">
        <f>IF(E214="","",HLOOKUP(C214,Gehaltstabelle_alt!$I$3:$R$34,Alt_Gehalt!E214+2,FALSE))</f>
        <v/>
      </c>
      <c r="H214">
        <f>IF(F214="",0,IF(F214&lt;=Gehaltstabelle_alt!$B$2,Gehaltstabelle_alt!$E$2,IF(F214&lt;=Gehaltstabelle_alt!$B$3,Gehaltstabelle_alt!$E$3,IF(F214&lt;=Gehaltstabelle_alt!$B$4,Gehaltstabelle_alt!$E$4,IF(F214&lt;=Gehaltstabelle_alt!$B$5,Gehaltstabelle_alt!$E$5,IF(F214&lt;=Gehaltstabelle_alt!$B$6,Gehaltstabelle_alt!$E$6,Gehaltstabelle_alt!$E$7)))))+IF(F214="","",IF(AND(D214&gt;Gehaltstabelle_alt!$C$10,C214="a"),Gehaltstabelle_alt!$E$11,Gehaltstabelle_alt!$E$10))+Gehaltsrechner!$G$10)+IF(Dienstprüfung_akt,(HLOOKUP(C214,Gehaltstabelle_alt!$I$3:$R$34,Dienstprüfer_akt_Stufe+2,FALSE)-HLOOKUP(C214,Gehaltstabelle_alt!$I$3:$R$34,D214+2,FALSE))*Anteil_Dienstprüfung,0)</f>
        <v>0</v>
      </c>
      <c r="I214">
        <f>IF(G214="",0,IF(G214&lt;=Gehaltstabelle_alt!$B$2,Gehaltstabelle_alt!$E$2,IF(G214&lt;=Gehaltstabelle_alt!$B$3,Gehaltstabelle_alt!$E$3,IF(G214&lt;=Gehaltstabelle_alt!$B$4,Gehaltstabelle_alt!$E$4,IF(G214&lt;=Gehaltstabelle_alt!$B$5,Gehaltstabelle_alt!$E$5,IF(G214&lt;=Gehaltstabelle_alt!$B$6,Gehaltstabelle_alt!$E$6,Gehaltstabelle_alt!$E$7)))))+IF(G214="","",IF(AND(D214&gt;Gehaltstabelle_alt!$C$10,C214="a"),Gehaltstabelle_alt!$E$11,Gehaltstabelle_alt!$E$10))+Gehaltsrechner!$G$10)+IF(Dienstprüfung_akt,(HLOOKUP(C214,Gehaltstabelle_alt!$I$3:$R$34,Dienstprüfer_akt_Stufe+2,FALSE)-HLOOKUP(C214,Gehaltstabelle_alt!$I$3:$R$34,D214+2,FALSE))*Anteil_Dienstprüfung,0)</f>
        <v>0</v>
      </c>
      <c r="J214">
        <f>IF(H214="","",Gehaltsrechner!$G$9)</f>
        <v>137.29</v>
      </c>
      <c r="K214" s="19" t="str">
        <f t="shared" si="12"/>
        <v/>
      </c>
      <c r="M214" s="19"/>
    </row>
    <row r="215" spans="1:13" x14ac:dyDescent="0.25">
      <c r="A215" t="str">
        <f t="shared" si="14"/>
        <v/>
      </c>
      <c r="B215" t="str">
        <f t="shared" si="13"/>
        <v/>
      </c>
      <c r="C215" t="str">
        <f t="shared" si="15"/>
        <v/>
      </c>
      <c r="D215" t="str">
        <f>IF(A215="","",IF(D214=MAX(Gehaltstabelle_alt!$H$5:$H$34),Alt_Gehalt!D214,IF(MOD(B215,2)=0,IF(ISNA(VLOOKUP(D214+1+2*Dienstprüfung_1Jahr,Gehaltstabelle_alt!$A$14:$A$24,1,FALSE)),MIN(D214+1+2*Dienstprüfung_1Jahr,MAX(Gehaltstabelle_alt!$H$5:$H$34)),IF(ISNA(VLOOKUP(D214+2+2*Dienstprüfung_1Jahr,Gehaltstabelle_alt!$A$14:$A$24,1,FALSE)),MIN(D214+2+2*Dienstprüfung_1Jahr,MAX(Gehaltstabelle_alt!$H$5:$H$34)),IF(ISNA(VLOOKUP(D214+3+2*Dienstprüfung_1Jahr,Gehaltstabelle_alt!$A$14:$A$24,1,FALSE)),MIN(D214+3+2*Dienstprüfung_1Jahr,MAX(Gehaltstabelle_alt!$H$5:$H$34)),D214))),IF(Dienstprüfung_1Jahr,IF(ISNA(VLOOKUP(D214+2,Gehaltstabelle_alt!$A$14:$A$24,1,FALSE)),MIN(D214+2,MAX(Gehaltstabelle_alt!$H$5:$H$34)),IF(ISNA(VLOOKUP(D214+3,Gehaltstabelle_alt!$A$14:$A$24,1,FALSE)),MIN(D214+3,MAX(Gehaltstabelle_alt!$H$5:$H$34)),IF(ISNA(VLOOKUP(D214+4,Gehaltstabelle_alt!$A$14:$A$24,1,FALSE)),MIN(D214+4,MAX(Gehaltstabelle_alt!$H$5:$H$34)),MAX(Gehaltstabelle_alt!$H$5:$H$34)))),D214))))</f>
        <v/>
      </c>
      <c r="E215" t="str">
        <f>IF(MONTH($E$6)=1,D215,IF(D216="",IF(A215="","",IF(D215=MAX(Gehaltstabelle_alt!$H$5:$H$34),Alt_Gehalt!D215,IF(MOD(B215+1,2)=0,IF(ISNA(VLOOKUP(D215+1+2*Dienstprüfung_1Jahr,Gehaltstabelle_alt!$A$14:$A$24,1,FALSE)),MIN(D215+1+2*Dienstprüfung_1Jahr,MAX(Gehaltstabelle_alt!$H$5:$H$34)),IF(ISNA(VLOOKUP(D215+2+2*Dienstprüfung_1Jahr,Gehaltstabelle_alt!$A$14:$A$24,1,FALSE)),MIN(D215+2+2*Dienstprüfung_1Jahr,MAX(Gehaltstabelle_alt!$H$5:$H$34)),IF(ISNA(VLOOKUP(D215+3+2*Dienstprüfung_1Jahr,Gehaltstabelle_alt!$A$14:$A$24,1,FALSE)),MIN(D215+3+2*Dienstprüfung_1Jahr,MAX(Gehaltstabelle_alt!$H$5:$H$34)),D215))),IF(Dienstprüfung_1Jahr,IF(ISNA(VLOOKUP(D215+2,Gehaltstabelle_alt!$A$14:$A$24,1,FALSE)),MIN(D215+2,MAX(Gehaltstabelle_alt!$H$5:$H$34)),IF(ISNA(VLOOKUP(D215+3,Gehaltstabelle_alt!$A$14:$A$24,1,FALSE)),MIN(D215+3,MAX(Gehaltstabelle_alt!$H$5:$H$34)),IF(ISNA(VLOOKUP(D215+4,Gehaltstabelle_alt!$A$14:$A$24,1,FALSE)),MIN(D215+4,MAX(Gehaltstabelle_alt!$H$5:$H$34)),MAX(Gehaltstabelle_alt!$H$5:$H$34)))),D215)))),D216))</f>
        <v/>
      </c>
      <c r="F215" t="str">
        <f>IF(D215="","",HLOOKUP(C215,Gehaltstabelle_alt!$I$3:$R$34,Alt_Gehalt!D215+2,FALSE))</f>
        <v/>
      </c>
      <c r="G215" t="str">
        <f>IF(E215="","",HLOOKUP(C215,Gehaltstabelle_alt!$I$3:$R$34,Alt_Gehalt!E215+2,FALSE))</f>
        <v/>
      </c>
      <c r="H215">
        <f>IF(F215="",0,IF(F215&lt;=Gehaltstabelle_alt!$B$2,Gehaltstabelle_alt!$E$2,IF(F215&lt;=Gehaltstabelle_alt!$B$3,Gehaltstabelle_alt!$E$3,IF(F215&lt;=Gehaltstabelle_alt!$B$4,Gehaltstabelle_alt!$E$4,IF(F215&lt;=Gehaltstabelle_alt!$B$5,Gehaltstabelle_alt!$E$5,IF(F215&lt;=Gehaltstabelle_alt!$B$6,Gehaltstabelle_alt!$E$6,Gehaltstabelle_alt!$E$7)))))+IF(F215="","",IF(AND(D215&gt;Gehaltstabelle_alt!$C$10,C215="a"),Gehaltstabelle_alt!$E$11,Gehaltstabelle_alt!$E$10))+Gehaltsrechner!$G$10)+IF(Dienstprüfung_akt,(HLOOKUP(C215,Gehaltstabelle_alt!$I$3:$R$34,Dienstprüfer_akt_Stufe+2,FALSE)-HLOOKUP(C215,Gehaltstabelle_alt!$I$3:$R$34,D215+2,FALSE))*Anteil_Dienstprüfung,0)</f>
        <v>0</v>
      </c>
      <c r="I215">
        <f>IF(G215="",0,IF(G215&lt;=Gehaltstabelle_alt!$B$2,Gehaltstabelle_alt!$E$2,IF(G215&lt;=Gehaltstabelle_alt!$B$3,Gehaltstabelle_alt!$E$3,IF(G215&lt;=Gehaltstabelle_alt!$B$4,Gehaltstabelle_alt!$E$4,IF(G215&lt;=Gehaltstabelle_alt!$B$5,Gehaltstabelle_alt!$E$5,IF(G215&lt;=Gehaltstabelle_alt!$B$6,Gehaltstabelle_alt!$E$6,Gehaltstabelle_alt!$E$7)))))+IF(G215="","",IF(AND(D215&gt;Gehaltstabelle_alt!$C$10,C215="a"),Gehaltstabelle_alt!$E$11,Gehaltstabelle_alt!$E$10))+Gehaltsrechner!$G$10)+IF(Dienstprüfung_akt,(HLOOKUP(C215,Gehaltstabelle_alt!$I$3:$R$34,Dienstprüfer_akt_Stufe+2,FALSE)-HLOOKUP(C215,Gehaltstabelle_alt!$I$3:$R$34,D215+2,FALSE))*Anteil_Dienstprüfung,0)</f>
        <v>0</v>
      </c>
      <c r="J215">
        <f>IF(H215="","",Gehaltsrechner!$G$9)</f>
        <v>137.29</v>
      </c>
      <c r="K215" s="19" t="str">
        <f t="shared" si="12"/>
        <v/>
      </c>
      <c r="M215" s="19"/>
    </row>
    <row r="216" spans="1:13" x14ac:dyDescent="0.25">
      <c r="A216" t="str">
        <f t="shared" si="14"/>
        <v/>
      </c>
      <c r="B216" t="str">
        <f t="shared" si="13"/>
        <v/>
      </c>
      <c r="C216" t="str">
        <f t="shared" si="15"/>
        <v/>
      </c>
      <c r="D216" t="str">
        <f>IF(A216="","",IF(D215=MAX(Gehaltstabelle_alt!$H$5:$H$34),Alt_Gehalt!D215,IF(MOD(B216,2)=0,IF(ISNA(VLOOKUP(D215+1+2*Dienstprüfung_1Jahr,Gehaltstabelle_alt!$A$14:$A$24,1,FALSE)),MIN(D215+1+2*Dienstprüfung_1Jahr,MAX(Gehaltstabelle_alt!$H$5:$H$34)),IF(ISNA(VLOOKUP(D215+2+2*Dienstprüfung_1Jahr,Gehaltstabelle_alt!$A$14:$A$24,1,FALSE)),MIN(D215+2+2*Dienstprüfung_1Jahr,MAX(Gehaltstabelle_alt!$H$5:$H$34)),IF(ISNA(VLOOKUP(D215+3+2*Dienstprüfung_1Jahr,Gehaltstabelle_alt!$A$14:$A$24,1,FALSE)),MIN(D215+3+2*Dienstprüfung_1Jahr,MAX(Gehaltstabelle_alt!$H$5:$H$34)),D215))),IF(Dienstprüfung_1Jahr,IF(ISNA(VLOOKUP(D215+2,Gehaltstabelle_alt!$A$14:$A$24,1,FALSE)),MIN(D215+2,MAX(Gehaltstabelle_alt!$H$5:$H$34)),IF(ISNA(VLOOKUP(D215+3,Gehaltstabelle_alt!$A$14:$A$24,1,FALSE)),MIN(D215+3,MAX(Gehaltstabelle_alt!$H$5:$H$34)),IF(ISNA(VLOOKUP(D215+4,Gehaltstabelle_alt!$A$14:$A$24,1,FALSE)),MIN(D215+4,MAX(Gehaltstabelle_alt!$H$5:$H$34)),MAX(Gehaltstabelle_alt!$H$5:$H$34)))),D215))))</f>
        <v/>
      </c>
      <c r="E216" t="str">
        <f>IF(MONTH($E$6)=1,D216,IF(D217="",IF(A216="","",IF(D216=MAX(Gehaltstabelle_alt!$H$5:$H$34),Alt_Gehalt!D216,IF(MOD(B216+1,2)=0,IF(ISNA(VLOOKUP(D216+1+2*Dienstprüfung_1Jahr,Gehaltstabelle_alt!$A$14:$A$24,1,FALSE)),MIN(D216+1+2*Dienstprüfung_1Jahr,MAX(Gehaltstabelle_alt!$H$5:$H$34)),IF(ISNA(VLOOKUP(D216+2+2*Dienstprüfung_1Jahr,Gehaltstabelle_alt!$A$14:$A$24,1,FALSE)),MIN(D216+2+2*Dienstprüfung_1Jahr,MAX(Gehaltstabelle_alt!$H$5:$H$34)),IF(ISNA(VLOOKUP(D216+3+2*Dienstprüfung_1Jahr,Gehaltstabelle_alt!$A$14:$A$24,1,FALSE)),MIN(D216+3+2*Dienstprüfung_1Jahr,MAX(Gehaltstabelle_alt!$H$5:$H$34)),D216))),IF(Dienstprüfung_1Jahr,IF(ISNA(VLOOKUP(D216+2,Gehaltstabelle_alt!$A$14:$A$24,1,FALSE)),MIN(D216+2,MAX(Gehaltstabelle_alt!$H$5:$H$34)),IF(ISNA(VLOOKUP(D216+3,Gehaltstabelle_alt!$A$14:$A$24,1,FALSE)),MIN(D216+3,MAX(Gehaltstabelle_alt!$H$5:$H$34)),IF(ISNA(VLOOKUP(D216+4,Gehaltstabelle_alt!$A$14:$A$24,1,FALSE)),MIN(D216+4,MAX(Gehaltstabelle_alt!$H$5:$H$34)),MAX(Gehaltstabelle_alt!$H$5:$H$34)))),D216)))),D217))</f>
        <v/>
      </c>
      <c r="F216" t="str">
        <f>IF(D216="","",HLOOKUP(C216,Gehaltstabelle_alt!$I$3:$R$34,Alt_Gehalt!D216+2,FALSE))</f>
        <v/>
      </c>
      <c r="G216" t="str">
        <f>IF(E216="","",HLOOKUP(C216,Gehaltstabelle_alt!$I$3:$R$34,Alt_Gehalt!E216+2,FALSE))</f>
        <v/>
      </c>
      <c r="H216">
        <f>IF(F216="",0,IF(F216&lt;=Gehaltstabelle_alt!$B$2,Gehaltstabelle_alt!$E$2,IF(F216&lt;=Gehaltstabelle_alt!$B$3,Gehaltstabelle_alt!$E$3,IF(F216&lt;=Gehaltstabelle_alt!$B$4,Gehaltstabelle_alt!$E$4,IF(F216&lt;=Gehaltstabelle_alt!$B$5,Gehaltstabelle_alt!$E$5,IF(F216&lt;=Gehaltstabelle_alt!$B$6,Gehaltstabelle_alt!$E$6,Gehaltstabelle_alt!$E$7)))))+IF(F216="","",IF(AND(D216&gt;Gehaltstabelle_alt!$C$10,C216="a"),Gehaltstabelle_alt!$E$11,Gehaltstabelle_alt!$E$10))+Gehaltsrechner!$G$10)+IF(Dienstprüfung_akt,(HLOOKUP(C216,Gehaltstabelle_alt!$I$3:$R$34,Dienstprüfer_akt_Stufe+2,FALSE)-HLOOKUP(C216,Gehaltstabelle_alt!$I$3:$R$34,D216+2,FALSE))*Anteil_Dienstprüfung,0)</f>
        <v>0</v>
      </c>
      <c r="I216">
        <f>IF(G216="",0,IF(G216&lt;=Gehaltstabelle_alt!$B$2,Gehaltstabelle_alt!$E$2,IF(G216&lt;=Gehaltstabelle_alt!$B$3,Gehaltstabelle_alt!$E$3,IF(G216&lt;=Gehaltstabelle_alt!$B$4,Gehaltstabelle_alt!$E$4,IF(G216&lt;=Gehaltstabelle_alt!$B$5,Gehaltstabelle_alt!$E$5,IF(G216&lt;=Gehaltstabelle_alt!$B$6,Gehaltstabelle_alt!$E$6,Gehaltstabelle_alt!$E$7)))))+IF(G216="","",IF(AND(D216&gt;Gehaltstabelle_alt!$C$10,C216="a"),Gehaltstabelle_alt!$E$11,Gehaltstabelle_alt!$E$10))+Gehaltsrechner!$G$10)+IF(Dienstprüfung_akt,(HLOOKUP(C216,Gehaltstabelle_alt!$I$3:$R$34,Dienstprüfer_akt_Stufe+2,FALSE)-HLOOKUP(C216,Gehaltstabelle_alt!$I$3:$R$34,D216+2,FALSE))*Anteil_Dienstprüfung,0)</f>
        <v>0</v>
      </c>
      <c r="J216">
        <f>IF(H216="","",Gehaltsrechner!$G$9)</f>
        <v>137.29</v>
      </c>
      <c r="K216" s="19" t="str">
        <f t="shared" si="12"/>
        <v/>
      </c>
      <c r="M216" s="19"/>
    </row>
    <row r="217" spans="1:13" x14ac:dyDescent="0.25">
      <c r="A217" t="str">
        <f t="shared" si="14"/>
        <v/>
      </c>
      <c r="B217" t="str">
        <f t="shared" si="13"/>
        <v/>
      </c>
      <c r="C217" t="str">
        <f t="shared" si="15"/>
        <v/>
      </c>
      <c r="D217" t="str">
        <f>IF(A217="","",IF(D216=MAX(Gehaltstabelle_alt!$H$5:$H$34),Alt_Gehalt!D216,IF(MOD(B217,2)=0,IF(ISNA(VLOOKUP(D216+1+2*Dienstprüfung_1Jahr,Gehaltstabelle_alt!$A$14:$A$24,1,FALSE)),MIN(D216+1+2*Dienstprüfung_1Jahr,MAX(Gehaltstabelle_alt!$H$5:$H$34)),IF(ISNA(VLOOKUP(D216+2+2*Dienstprüfung_1Jahr,Gehaltstabelle_alt!$A$14:$A$24,1,FALSE)),MIN(D216+2+2*Dienstprüfung_1Jahr,MAX(Gehaltstabelle_alt!$H$5:$H$34)),IF(ISNA(VLOOKUP(D216+3+2*Dienstprüfung_1Jahr,Gehaltstabelle_alt!$A$14:$A$24,1,FALSE)),MIN(D216+3+2*Dienstprüfung_1Jahr,MAX(Gehaltstabelle_alt!$H$5:$H$34)),D216))),IF(Dienstprüfung_1Jahr,IF(ISNA(VLOOKUP(D216+2,Gehaltstabelle_alt!$A$14:$A$24,1,FALSE)),MIN(D216+2,MAX(Gehaltstabelle_alt!$H$5:$H$34)),IF(ISNA(VLOOKUP(D216+3,Gehaltstabelle_alt!$A$14:$A$24,1,FALSE)),MIN(D216+3,MAX(Gehaltstabelle_alt!$H$5:$H$34)),IF(ISNA(VLOOKUP(D216+4,Gehaltstabelle_alt!$A$14:$A$24,1,FALSE)),MIN(D216+4,MAX(Gehaltstabelle_alt!$H$5:$H$34)),MAX(Gehaltstabelle_alt!$H$5:$H$34)))),D216))))</f>
        <v/>
      </c>
      <c r="E217" t="str">
        <f>IF(MONTH($E$6)=1,D217,IF(D218="",IF(A217="","",IF(D217=MAX(Gehaltstabelle_alt!$H$5:$H$34),Alt_Gehalt!D217,IF(MOD(B217+1,2)=0,IF(ISNA(VLOOKUP(D217+1+2*Dienstprüfung_1Jahr,Gehaltstabelle_alt!$A$14:$A$24,1,FALSE)),MIN(D217+1+2*Dienstprüfung_1Jahr,MAX(Gehaltstabelle_alt!$H$5:$H$34)),IF(ISNA(VLOOKUP(D217+2+2*Dienstprüfung_1Jahr,Gehaltstabelle_alt!$A$14:$A$24,1,FALSE)),MIN(D217+2+2*Dienstprüfung_1Jahr,MAX(Gehaltstabelle_alt!$H$5:$H$34)),IF(ISNA(VLOOKUP(D217+3+2*Dienstprüfung_1Jahr,Gehaltstabelle_alt!$A$14:$A$24,1,FALSE)),MIN(D217+3+2*Dienstprüfung_1Jahr,MAX(Gehaltstabelle_alt!$H$5:$H$34)),D217))),IF(Dienstprüfung_1Jahr,IF(ISNA(VLOOKUP(D217+2,Gehaltstabelle_alt!$A$14:$A$24,1,FALSE)),MIN(D217+2,MAX(Gehaltstabelle_alt!$H$5:$H$34)),IF(ISNA(VLOOKUP(D217+3,Gehaltstabelle_alt!$A$14:$A$24,1,FALSE)),MIN(D217+3,MAX(Gehaltstabelle_alt!$H$5:$H$34)),IF(ISNA(VLOOKUP(D217+4,Gehaltstabelle_alt!$A$14:$A$24,1,FALSE)),MIN(D217+4,MAX(Gehaltstabelle_alt!$H$5:$H$34)),MAX(Gehaltstabelle_alt!$H$5:$H$34)))),D217)))),D218))</f>
        <v/>
      </c>
      <c r="F217" t="str">
        <f>IF(D217="","",HLOOKUP(C217,Gehaltstabelle_alt!$I$3:$R$34,Alt_Gehalt!D217+2,FALSE))</f>
        <v/>
      </c>
      <c r="G217" t="str">
        <f>IF(E217="","",HLOOKUP(C217,Gehaltstabelle_alt!$I$3:$R$34,Alt_Gehalt!E217+2,FALSE))</f>
        <v/>
      </c>
      <c r="H217">
        <f>IF(F217="",0,IF(F217&lt;=Gehaltstabelle_alt!$B$2,Gehaltstabelle_alt!$E$2,IF(F217&lt;=Gehaltstabelle_alt!$B$3,Gehaltstabelle_alt!$E$3,IF(F217&lt;=Gehaltstabelle_alt!$B$4,Gehaltstabelle_alt!$E$4,IF(F217&lt;=Gehaltstabelle_alt!$B$5,Gehaltstabelle_alt!$E$5,IF(F217&lt;=Gehaltstabelle_alt!$B$6,Gehaltstabelle_alt!$E$6,Gehaltstabelle_alt!$E$7)))))+IF(F217="","",IF(AND(D217&gt;Gehaltstabelle_alt!$C$10,C217="a"),Gehaltstabelle_alt!$E$11,Gehaltstabelle_alt!$E$10))+Gehaltsrechner!$G$10)+IF(Dienstprüfung_akt,(HLOOKUP(C217,Gehaltstabelle_alt!$I$3:$R$34,Dienstprüfer_akt_Stufe+2,FALSE)-HLOOKUP(C217,Gehaltstabelle_alt!$I$3:$R$34,D217+2,FALSE))*Anteil_Dienstprüfung,0)</f>
        <v>0</v>
      </c>
      <c r="I217">
        <f>IF(G217="",0,IF(G217&lt;=Gehaltstabelle_alt!$B$2,Gehaltstabelle_alt!$E$2,IF(G217&lt;=Gehaltstabelle_alt!$B$3,Gehaltstabelle_alt!$E$3,IF(G217&lt;=Gehaltstabelle_alt!$B$4,Gehaltstabelle_alt!$E$4,IF(G217&lt;=Gehaltstabelle_alt!$B$5,Gehaltstabelle_alt!$E$5,IF(G217&lt;=Gehaltstabelle_alt!$B$6,Gehaltstabelle_alt!$E$6,Gehaltstabelle_alt!$E$7)))))+IF(G217="","",IF(AND(D217&gt;Gehaltstabelle_alt!$C$10,C217="a"),Gehaltstabelle_alt!$E$11,Gehaltstabelle_alt!$E$10))+Gehaltsrechner!$G$10)+IF(Dienstprüfung_akt,(HLOOKUP(C217,Gehaltstabelle_alt!$I$3:$R$34,Dienstprüfer_akt_Stufe+2,FALSE)-HLOOKUP(C217,Gehaltstabelle_alt!$I$3:$R$34,D217+2,FALSE))*Anteil_Dienstprüfung,0)</f>
        <v>0</v>
      </c>
      <c r="J217">
        <f>IF(H217="","",Gehaltsrechner!$G$9)</f>
        <v>137.29</v>
      </c>
      <c r="K217" s="19" t="str">
        <f t="shared" si="12"/>
        <v/>
      </c>
      <c r="M217" s="19"/>
    </row>
    <row r="218" spans="1:13" x14ac:dyDescent="0.25">
      <c r="A218" t="str">
        <f t="shared" si="14"/>
        <v/>
      </c>
      <c r="B218" t="str">
        <f t="shared" si="13"/>
        <v/>
      </c>
      <c r="C218" t="str">
        <f t="shared" si="15"/>
        <v/>
      </c>
      <c r="D218" t="str">
        <f>IF(A218="","",IF(D217=MAX(Gehaltstabelle_alt!$H$5:$H$34),Alt_Gehalt!D217,IF(MOD(B218,2)=0,IF(ISNA(VLOOKUP(D217+1+2*Dienstprüfung_1Jahr,Gehaltstabelle_alt!$A$14:$A$24,1,FALSE)),MIN(D217+1+2*Dienstprüfung_1Jahr,MAX(Gehaltstabelle_alt!$H$5:$H$34)),IF(ISNA(VLOOKUP(D217+2+2*Dienstprüfung_1Jahr,Gehaltstabelle_alt!$A$14:$A$24,1,FALSE)),MIN(D217+2+2*Dienstprüfung_1Jahr,MAX(Gehaltstabelle_alt!$H$5:$H$34)),IF(ISNA(VLOOKUP(D217+3+2*Dienstprüfung_1Jahr,Gehaltstabelle_alt!$A$14:$A$24,1,FALSE)),MIN(D217+3+2*Dienstprüfung_1Jahr,MAX(Gehaltstabelle_alt!$H$5:$H$34)),D217))),IF(Dienstprüfung_1Jahr,IF(ISNA(VLOOKUP(D217+2,Gehaltstabelle_alt!$A$14:$A$24,1,FALSE)),MIN(D217+2,MAX(Gehaltstabelle_alt!$H$5:$H$34)),IF(ISNA(VLOOKUP(D217+3,Gehaltstabelle_alt!$A$14:$A$24,1,FALSE)),MIN(D217+3,MAX(Gehaltstabelle_alt!$H$5:$H$34)),IF(ISNA(VLOOKUP(D217+4,Gehaltstabelle_alt!$A$14:$A$24,1,FALSE)),MIN(D217+4,MAX(Gehaltstabelle_alt!$H$5:$H$34)),MAX(Gehaltstabelle_alt!$H$5:$H$34)))),D217))))</f>
        <v/>
      </c>
      <c r="E218" t="str">
        <f>IF(MONTH($E$6)=1,D218,IF(D219="",IF(A218="","",IF(D218=MAX(Gehaltstabelle_alt!$H$5:$H$34),Alt_Gehalt!D218,IF(MOD(B218+1,2)=0,IF(ISNA(VLOOKUP(D218+1+2*Dienstprüfung_1Jahr,Gehaltstabelle_alt!$A$14:$A$24,1,FALSE)),MIN(D218+1+2*Dienstprüfung_1Jahr,MAX(Gehaltstabelle_alt!$H$5:$H$34)),IF(ISNA(VLOOKUP(D218+2+2*Dienstprüfung_1Jahr,Gehaltstabelle_alt!$A$14:$A$24,1,FALSE)),MIN(D218+2+2*Dienstprüfung_1Jahr,MAX(Gehaltstabelle_alt!$H$5:$H$34)),IF(ISNA(VLOOKUP(D218+3+2*Dienstprüfung_1Jahr,Gehaltstabelle_alt!$A$14:$A$24,1,FALSE)),MIN(D218+3+2*Dienstprüfung_1Jahr,MAX(Gehaltstabelle_alt!$H$5:$H$34)),D218))),IF(Dienstprüfung_1Jahr,IF(ISNA(VLOOKUP(D218+2,Gehaltstabelle_alt!$A$14:$A$24,1,FALSE)),MIN(D218+2,MAX(Gehaltstabelle_alt!$H$5:$H$34)),IF(ISNA(VLOOKUP(D218+3,Gehaltstabelle_alt!$A$14:$A$24,1,FALSE)),MIN(D218+3,MAX(Gehaltstabelle_alt!$H$5:$H$34)),IF(ISNA(VLOOKUP(D218+4,Gehaltstabelle_alt!$A$14:$A$24,1,FALSE)),MIN(D218+4,MAX(Gehaltstabelle_alt!$H$5:$H$34)),MAX(Gehaltstabelle_alt!$H$5:$H$34)))),D218)))),D219))</f>
        <v/>
      </c>
      <c r="F218" t="str">
        <f>IF(D218="","",HLOOKUP(C218,Gehaltstabelle_alt!$I$3:$R$34,Alt_Gehalt!D218+2,FALSE))</f>
        <v/>
      </c>
      <c r="G218" t="str">
        <f>IF(E218="","",HLOOKUP(C218,Gehaltstabelle_alt!$I$3:$R$34,Alt_Gehalt!E218+2,FALSE))</f>
        <v/>
      </c>
      <c r="H218">
        <f>IF(F218="",0,IF(F218&lt;=Gehaltstabelle_alt!$B$2,Gehaltstabelle_alt!$E$2,IF(F218&lt;=Gehaltstabelle_alt!$B$3,Gehaltstabelle_alt!$E$3,IF(F218&lt;=Gehaltstabelle_alt!$B$4,Gehaltstabelle_alt!$E$4,IF(F218&lt;=Gehaltstabelle_alt!$B$5,Gehaltstabelle_alt!$E$5,IF(F218&lt;=Gehaltstabelle_alt!$B$6,Gehaltstabelle_alt!$E$6,Gehaltstabelle_alt!$E$7)))))+IF(F218="","",IF(AND(D218&gt;Gehaltstabelle_alt!$C$10,C218="a"),Gehaltstabelle_alt!$E$11,Gehaltstabelle_alt!$E$10))+Gehaltsrechner!$G$10)+IF(Dienstprüfung_akt,(HLOOKUP(C218,Gehaltstabelle_alt!$I$3:$R$34,Dienstprüfer_akt_Stufe+2,FALSE)-HLOOKUP(C218,Gehaltstabelle_alt!$I$3:$R$34,D218+2,FALSE))*Anteil_Dienstprüfung,0)</f>
        <v>0</v>
      </c>
      <c r="I218">
        <f>IF(G218="",0,IF(G218&lt;=Gehaltstabelle_alt!$B$2,Gehaltstabelle_alt!$E$2,IF(G218&lt;=Gehaltstabelle_alt!$B$3,Gehaltstabelle_alt!$E$3,IF(G218&lt;=Gehaltstabelle_alt!$B$4,Gehaltstabelle_alt!$E$4,IF(G218&lt;=Gehaltstabelle_alt!$B$5,Gehaltstabelle_alt!$E$5,IF(G218&lt;=Gehaltstabelle_alt!$B$6,Gehaltstabelle_alt!$E$6,Gehaltstabelle_alt!$E$7)))))+IF(G218="","",IF(AND(D218&gt;Gehaltstabelle_alt!$C$10,C218="a"),Gehaltstabelle_alt!$E$11,Gehaltstabelle_alt!$E$10))+Gehaltsrechner!$G$10)+IF(Dienstprüfung_akt,(HLOOKUP(C218,Gehaltstabelle_alt!$I$3:$R$34,Dienstprüfer_akt_Stufe+2,FALSE)-HLOOKUP(C218,Gehaltstabelle_alt!$I$3:$R$34,D218+2,FALSE))*Anteil_Dienstprüfung,0)</f>
        <v>0</v>
      </c>
      <c r="J218">
        <f>IF(H218="","",Gehaltsrechner!$G$9)</f>
        <v>137.29</v>
      </c>
      <c r="K218" s="19" t="str">
        <f t="shared" si="12"/>
        <v/>
      </c>
      <c r="M218" s="19"/>
    </row>
    <row r="219" spans="1:13" x14ac:dyDescent="0.25">
      <c r="A219" t="str">
        <f t="shared" si="14"/>
        <v/>
      </c>
      <c r="B219" t="str">
        <f t="shared" si="13"/>
        <v/>
      </c>
      <c r="C219" t="str">
        <f t="shared" si="15"/>
        <v/>
      </c>
      <c r="D219" t="str">
        <f>IF(A219="","",IF(D218=MAX(Gehaltstabelle_alt!$H$5:$H$34),Alt_Gehalt!D218,IF(MOD(B219,2)=0,IF(ISNA(VLOOKUP(D218+1+2*Dienstprüfung_1Jahr,Gehaltstabelle_alt!$A$14:$A$24,1,FALSE)),MIN(D218+1+2*Dienstprüfung_1Jahr,MAX(Gehaltstabelle_alt!$H$5:$H$34)),IF(ISNA(VLOOKUP(D218+2+2*Dienstprüfung_1Jahr,Gehaltstabelle_alt!$A$14:$A$24,1,FALSE)),MIN(D218+2+2*Dienstprüfung_1Jahr,MAX(Gehaltstabelle_alt!$H$5:$H$34)),IF(ISNA(VLOOKUP(D218+3+2*Dienstprüfung_1Jahr,Gehaltstabelle_alt!$A$14:$A$24,1,FALSE)),MIN(D218+3+2*Dienstprüfung_1Jahr,MAX(Gehaltstabelle_alt!$H$5:$H$34)),D218))),IF(Dienstprüfung_1Jahr,IF(ISNA(VLOOKUP(D218+2,Gehaltstabelle_alt!$A$14:$A$24,1,FALSE)),MIN(D218+2,MAX(Gehaltstabelle_alt!$H$5:$H$34)),IF(ISNA(VLOOKUP(D218+3,Gehaltstabelle_alt!$A$14:$A$24,1,FALSE)),MIN(D218+3,MAX(Gehaltstabelle_alt!$H$5:$H$34)),IF(ISNA(VLOOKUP(D218+4,Gehaltstabelle_alt!$A$14:$A$24,1,FALSE)),MIN(D218+4,MAX(Gehaltstabelle_alt!$H$5:$H$34)),MAX(Gehaltstabelle_alt!$H$5:$H$34)))),D218))))</f>
        <v/>
      </c>
      <c r="E219" t="str">
        <f>IF(MONTH($E$6)=1,D219,IF(D220="",IF(A219="","",IF(D219=MAX(Gehaltstabelle_alt!$H$5:$H$34),Alt_Gehalt!D219,IF(MOD(B219+1,2)=0,IF(ISNA(VLOOKUP(D219+1+2*Dienstprüfung_1Jahr,Gehaltstabelle_alt!$A$14:$A$24,1,FALSE)),MIN(D219+1+2*Dienstprüfung_1Jahr,MAX(Gehaltstabelle_alt!$H$5:$H$34)),IF(ISNA(VLOOKUP(D219+2+2*Dienstprüfung_1Jahr,Gehaltstabelle_alt!$A$14:$A$24,1,FALSE)),MIN(D219+2+2*Dienstprüfung_1Jahr,MAX(Gehaltstabelle_alt!$H$5:$H$34)),IF(ISNA(VLOOKUP(D219+3+2*Dienstprüfung_1Jahr,Gehaltstabelle_alt!$A$14:$A$24,1,FALSE)),MIN(D219+3+2*Dienstprüfung_1Jahr,MAX(Gehaltstabelle_alt!$H$5:$H$34)),D219))),IF(Dienstprüfung_1Jahr,IF(ISNA(VLOOKUP(D219+2,Gehaltstabelle_alt!$A$14:$A$24,1,FALSE)),MIN(D219+2,MAX(Gehaltstabelle_alt!$H$5:$H$34)),IF(ISNA(VLOOKUP(D219+3,Gehaltstabelle_alt!$A$14:$A$24,1,FALSE)),MIN(D219+3,MAX(Gehaltstabelle_alt!$H$5:$H$34)),IF(ISNA(VLOOKUP(D219+4,Gehaltstabelle_alt!$A$14:$A$24,1,FALSE)),MIN(D219+4,MAX(Gehaltstabelle_alt!$H$5:$H$34)),MAX(Gehaltstabelle_alt!$H$5:$H$34)))),D219)))),D220))</f>
        <v/>
      </c>
      <c r="F219" t="str">
        <f>IF(D219="","",HLOOKUP(C219,Gehaltstabelle_alt!$I$3:$R$34,Alt_Gehalt!D219+2,FALSE))</f>
        <v/>
      </c>
      <c r="G219" t="str">
        <f>IF(E219="","",HLOOKUP(C219,Gehaltstabelle_alt!$I$3:$R$34,Alt_Gehalt!E219+2,FALSE))</f>
        <v/>
      </c>
      <c r="H219">
        <f>IF(F219="",0,IF(F219&lt;=Gehaltstabelle_alt!$B$2,Gehaltstabelle_alt!$E$2,IF(F219&lt;=Gehaltstabelle_alt!$B$3,Gehaltstabelle_alt!$E$3,IF(F219&lt;=Gehaltstabelle_alt!$B$4,Gehaltstabelle_alt!$E$4,IF(F219&lt;=Gehaltstabelle_alt!$B$5,Gehaltstabelle_alt!$E$5,IF(F219&lt;=Gehaltstabelle_alt!$B$6,Gehaltstabelle_alt!$E$6,Gehaltstabelle_alt!$E$7)))))+IF(F219="","",IF(AND(D219&gt;Gehaltstabelle_alt!$C$10,C219="a"),Gehaltstabelle_alt!$E$11,Gehaltstabelle_alt!$E$10))+Gehaltsrechner!$G$10)+IF(Dienstprüfung_akt,(HLOOKUP(C219,Gehaltstabelle_alt!$I$3:$R$34,Dienstprüfer_akt_Stufe+2,FALSE)-HLOOKUP(C219,Gehaltstabelle_alt!$I$3:$R$34,D219+2,FALSE))*Anteil_Dienstprüfung,0)</f>
        <v>0</v>
      </c>
      <c r="I219">
        <f>IF(G219="",0,IF(G219&lt;=Gehaltstabelle_alt!$B$2,Gehaltstabelle_alt!$E$2,IF(G219&lt;=Gehaltstabelle_alt!$B$3,Gehaltstabelle_alt!$E$3,IF(G219&lt;=Gehaltstabelle_alt!$B$4,Gehaltstabelle_alt!$E$4,IF(G219&lt;=Gehaltstabelle_alt!$B$5,Gehaltstabelle_alt!$E$5,IF(G219&lt;=Gehaltstabelle_alt!$B$6,Gehaltstabelle_alt!$E$6,Gehaltstabelle_alt!$E$7)))))+IF(G219="","",IF(AND(D219&gt;Gehaltstabelle_alt!$C$10,C219="a"),Gehaltstabelle_alt!$E$11,Gehaltstabelle_alt!$E$10))+Gehaltsrechner!$G$10)+IF(Dienstprüfung_akt,(HLOOKUP(C219,Gehaltstabelle_alt!$I$3:$R$34,Dienstprüfer_akt_Stufe+2,FALSE)-HLOOKUP(C219,Gehaltstabelle_alt!$I$3:$R$34,D219+2,FALSE))*Anteil_Dienstprüfung,0)</f>
        <v>0</v>
      </c>
      <c r="J219">
        <f>IF(H219="","",Gehaltsrechner!$G$9)</f>
        <v>137.29</v>
      </c>
      <c r="K219" s="19" t="str">
        <f t="shared" si="12"/>
        <v/>
      </c>
      <c r="M219" s="19"/>
    </row>
    <row r="220" spans="1:13" x14ac:dyDescent="0.25">
      <c r="A220" t="str">
        <f t="shared" si="14"/>
        <v/>
      </c>
      <c r="B220" t="str">
        <f t="shared" si="13"/>
        <v/>
      </c>
      <c r="C220" t="str">
        <f t="shared" si="15"/>
        <v/>
      </c>
      <c r="D220" t="str">
        <f>IF(A220="","",IF(D219=MAX(Gehaltstabelle_alt!$H$5:$H$34),Alt_Gehalt!D219,IF(MOD(B220,2)=0,IF(ISNA(VLOOKUP(D219+1+2*Dienstprüfung_1Jahr,Gehaltstabelle_alt!$A$14:$A$24,1,FALSE)),MIN(D219+1+2*Dienstprüfung_1Jahr,MAX(Gehaltstabelle_alt!$H$5:$H$34)),IF(ISNA(VLOOKUP(D219+2+2*Dienstprüfung_1Jahr,Gehaltstabelle_alt!$A$14:$A$24,1,FALSE)),MIN(D219+2+2*Dienstprüfung_1Jahr,MAX(Gehaltstabelle_alt!$H$5:$H$34)),IF(ISNA(VLOOKUP(D219+3+2*Dienstprüfung_1Jahr,Gehaltstabelle_alt!$A$14:$A$24,1,FALSE)),MIN(D219+3+2*Dienstprüfung_1Jahr,MAX(Gehaltstabelle_alt!$H$5:$H$34)),D219))),IF(Dienstprüfung_1Jahr,IF(ISNA(VLOOKUP(D219+2,Gehaltstabelle_alt!$A$14:$A$24,1,FALSE)),MIN(D219+2,MAX(Gehaltstabelle_alt!$H$5:$H$34)),IF(ISNA(VLOOKUP(D219+3,Gehaltstabelle_alt!$A$14:$A$24,1,FALSE)),MIN(D219+3,MAX(Gehaltstabelle_alt!$H$5:$H$34)),IF(ISNA(VLOOKUP(D219+4,Gehaltstabelle_alt!$A$14:$A$24,1,FALSE)),MIN(D219+4,MAX(Gehaltstabelle_alt!$H$5:$H$34)),MAX(Gehaltstabelle_alt!$H$5:$H$34)))),D219))))</f>
        <v/>
      </c>
      <c r="E220" t="str">
        <f>IF(MONTH($E$6)=1,D220,IF(D221="",IF(A220="","",IF(D220=MAX(Gehaltstabelle_alt!$H$5:$H$34),Alt_Gehalt!D220,IF(MOD(B220+1,2)=0,IF(ISNA(VLOOKUP(D220+1+2*Dienstprüfung_1Jahr,Gehaltstabelle_alt!$A$14:$A$24,1,FALSE)),MIN(D220+1+2*Dienstprüfung_1Jahr,MAX(Gehaltstabelle_alt!$H$5:$H$34)),IF(ISNA(VLOOKUP(D220+2+2*Dienstprüfung_1Jahr,Gehaltstabelle_alt!$A$14:$A$24,1,FALSE)),MIN(D220+2+2*Dienstprüfung_1Jahr,MAX(Gehaltstabelle_alt!$H$5:$H$34)),IF(ISNA(VLOOKUP(D220+3+2*Dienstprüfung_1Jahr,Gehaltstabelle_alt!$A$14:$A$24,1,FALSE)),MIN(D220+3+2*Dienstprüfung_1Jahr,MAX(Gehaltstabelle_alt!$H$5:$H$34)),D220))),IF(Dienstprüfung_1Jahr,IF(ISNA(VLOOKUP(D220+2,Gehaltstabelle_alt!$A$14:$A$24,1,FALSE)),MIN(D220+2,MAX(Gehaltstabelle_alt!$H$5:$H$34)),IF(ISNA(VLOOKUP(D220+3,Gehaltstabelle_alt!$A$14:$A$24,1,FALSE)),MIN(D220+3,MAX(Gehaltstabelle_alt!$H$5:$H$34)),IF(ISNA(VLOOKUP(D220+4,Gehaltstabelle_alt!$A$14:$A$24,1,FALSE)),MIN(D220+4,MAX(Gehaltstabelle_alt!$H$5:$H$34)),MAX(Gehaltstabelle_alt!$H$5:$H$34)))),D220)))),D221))</f>
        <v/>
      </c>
      <c r="F220" t="str">
        <f>IF(D220="","",HLOOKUP(C220,Gehaltstabelle_alt!$I$3:$R$34,Alt_Gehalt!D220+2,FALSE))</f>
        <v/>
      </c>
      <c r="G220" t="str">
        <f>IF(E220="","",HLOOKUP(C220,Gehaltstabelle_alt!$I$3:$R$34,Alt_Gehalt!E220+2,FALSE))</f>
        <v/>
      </c>
      <c r="H220">
        <f>IF(F220="",0,IF(F220&lt;=Gehaltstabelle_alt!$B$2,Gehaltstabelle_alt!$E$2,IF(F220&lt;=Gehaltstabelle_alt!$B$3,Gehaltstabelle_alt!$E$3,IF(F220&lt;=Gehaltstabelle_alt!$B$4,Gehaltstabelle_alt!$E$4,IF(F220&lt;=Gehaltstabelle_alt!$B$5,Gehaltstabelle_alt!$E$5,IF(F220&lt;=Gehaltstabelle_alt!$B$6,Gehaltstabelle_alt!$E$6,Gehaltstabelle_alt!$E$7)))))+IF(F220="","",IF(AND(D220&gt;Gehaltstabelle_alt!$C$10,C220="a"),Gehaltstabelle_alt!$E$11,Gehaltstabelle_alt!$E$10))+Gehaltsrechner!$G$10)+IF(Dienstprüfung_akt,(HLOOKUP(C220,Gehaltstabelle_alt!$I$3:$R$34,Dienstprüfer_akt_Stufe+2,FALSE)-HLOOKUP(C220,Gehaltstabelle_alt!$I$3:$R$34,D220+2,FALSE))*Anteil_Dienstprüfung,0)</f>
        <v>0</v>
      </c>
      <c r="I220">
        <f>IF(G220="",0,IF(G220&lt;=Gehaltstabelle_alt!$B$2,Gehaltstabelle_alt!$E$2,IF(G220&lt;=Gehaltstabelle_alt!$B$3,Gehaltstabelle_alt!$E$3,IF(G220&lt;=Gehaltstabelle_alt!$B$4,Gehaltstabelle_alt!$E$4,IF(G220&lt;=Gehaltstabelle_alt!$B$5,Gehaltstabelle_alt!$E$5,IF(G220&lt;=Gehaltstabelle_alt!$B$6,Gehaltstabelle_alt!$E$6,Gehaltstabelle_alt!$E$7)))))+IF(G220="","",IF(AND(D220&gt;Gehaltstabelle_alt!$C$10,C220="a"),Gehaltstabelle_alt!$E$11,Gehaltstabelle_alt!$E$10))+Gehaltsrechner!$G$10)+IF(Dienstprüfung_akt,(HLOOKUP(C220,Gehaltstabelle_alt!$I$3:$R$34,Dienstprüfer_akt_Stufe+2,FALSE)-HLOOKUP(C220,Gehaltstabelle_alt!$I$3:$R$34,D220+2,FALSE))*Anteil_Dienstprüfung,0)</f>
        <v>0</v>
      </c>
      <c r="J220">
        <f>IF(H220="","",Gehaltsrechner!$G$9)</f>
        <v>137.29</v>
      </c>
      <c r="K220" s="19" t="str">
        <f t="shared" si="12"/>
        <v/>
      </c>
      <c r="M220" s="19"/>
    </row>
    <row r="221" spans="1:13" x14ac:dyDescent="0.25">
      <c r="A221" t="str">
        <f t="shared" si="14"/>
        <v/>
      </c>
      <c r="B221" t="str">
        <f t="shared" si="13"/>
        <v/>
      </c>
      <c r="C221" t="str">
        <f t="shared" si="15"/>
        <v/>
      </c>
      <c r="D221" t="str">
        <f>IF(A221="","",IF(D220=MAX(Gehaltstabelle_alt!$H$5:$H$34),Alt_Gehalt!D220,IF(MOD(B221,2)=0,IF(ISNA(VLOOKUP(D220+1+2*Dienstprüfung_1Jahr,Gehaltstabelle_alt!$A$14:$A$24,1,FALSE)),MIN(D220+1+2*Dienstprüfung_1Jahr,MAX(Gehaltstabelle_alt!$H$5:$H$34)),IF(ISNA(VLOOKUP(D220+2+2*Dienstprüfung_1Jahr,Gehaltstabelle_alt!$A$14:$A$24,1,FALSE)),MIN(D220+2+2*Dienstprüfung_1Jahr,MAX(Gehaltstabelle_alt!$H$5:$H$34)),IF(ISNA(VLOOKUP(D220+3+2*Dienstprüfung_1Jahr,Gehaltstabelle_alt!$A$14:$A$24,1,FALSE)),MIN(D220+3+2*Dienstprüfung_1Jahr,MAX(Gehaltstabelle_alt!$H$5:$H$34)),D220))),IF(Dienstprüfung_1Jahr,IF(ISNA(VLOOKUP(D220+2,Gehaltstabelle_alt!$A$14:$A$24,1,FALSE)),MIN(D220+2,MAX(Gehaltstabelle_alt!$H$5:$H$34)),IF(ISNA(VLOOKUP(D220+3,Gehaltstabelle_alt!$A$14:$A$24,1,FALSE)),MIN(D220+3,MAX(Gehaltstabelle_alt!$H$5:$H$34)),IF(ISNA(VLOOKUP(D220+4,Gehaltstabelle_alt!$A$14:$A$24,1,FALSE)),MIN(D220+4,MAX(Gehaltstabelle_alt!$H$5:$H$34)),MAX(Gehaltstabelle_alt!$H$5:$H$34)))),D220))))</f>
        <v/>
      </c>
      <c r="E221" t="str">
        <f>IF(MONTH($E$6)=1,D221,IF(D222="",IF(A221="","",IF(D221=MAX(Gehaltstabelle_alt!$H$5:$H$34),Alt_Gehalt!D221,IF(MOD(B221+1,2)=0,IF(ISNA(VLOOKUP(D221+1+2*Dienstprüfung_1Jahr,Gehaltstabelle_alt!$A$14:$A$24,1,FALSE)),MIN(D221+1+2*Dienstprüfung_1Jahr,MAX(Gehaltstabelle_alt!$H$5:$H$34)),IF(ISNA(VLOOKUP(D221+2+2*Dienstprüfung_1Jahr,Gehaltstabelle_alt!$A$14:$A$24,1,FALSE)),MIN(D221+2+2*Dienstprüfung_1Jahr,MAX(Gehaltstabelle_alt!$H$5:$H$34)),IF(ISNA(VLOOKUP(D221+3+2*Dienstprüfung_1Jahr,Gehaltstabelle_alt!$A$14:$A$24,1,FALSE)),MIN(D221+3+2*Dienstprüfung_1Jahr,MAX(Gehaltstabelle_alt!$H$5:$H$34)),D221))),IF(Dienstprüfung_1Jahr,IF(ISNA(VLOOKUP(D221+2,Gehaltstabelle_alt!$A$14:$A$24,1,FALSE)),MIN(D221+2,MAX(Gehaltstabelle_alt!$H$5:$H$34)),IF(ISNA(VLOOKUP(D221+3,Gehaltstabelle_alt!$A$14:$A$24,1,FALSE)),MIN(D221+3,MAX(Gehaltstabelle_alt!$H$5:$H$34)),IF(ISNA(VLOOKUP(D221+4,Gehaltstabelle_alt!$A$14:$A$24,1,FALSE)),MIN(D221+4,MAX(Gehaltstabelle_alt!$H$5:$H$34)),MAX(Gehaltstabelle_alt!$H$5:$H$34)))),D221)))),D222))</f>
        <v/>
      </c>
      <c r="F221" t="str">
        <f>IF(D221="","",HLOOKUP(C221,Gehaltstabelle_alt!$I$3:$R$34,Alt_Gehalt!D221+2,FALSE))</f>
        <v/>
      </c>
      <c r="G221" t="str">
        <f>IF(E221="","",HLOOKUP(C221,Gehaltstabelle_alt!$I$3:$R$34,Alt_Gehalt!E221+2,FALSE))</f>
        <v/>
      </c>
      <c r="H221">
        <f>IF(F221="",0,IF(F221&lt;=Gehaltstabelle_alt!$B$2,Gehaltstabelle_alt!$E$2,IF(F221&lt;=Gehaltstabelle_alt!$B$3,Gehaltstabelle_alt!$E$3,IF(F221&lt;=Gehaltstabelle_alt!$B$4,Gehaltstabelle_alt!$E$4,IF(F221&lt;=Gehaltstabelle_alt!$B$5,Gehaltstabelle_alt!$E$5,IF(F221&lt;=Gehaltstabelle_alt!$B$6,Gehaltstabelle_alt!$E$6,Gehaltstabelle_alt!$E$7)))))+IF(F221="","",IF(AND(D221&gt;Gehaltstabelle_alt!$C$10,C221="a"),Gehaltstabelle_alt!$E$11,Gehaltstabelle_alt!$E$10))+Gehaltsrechner!$G$10)+IF(Dienstprüfung_akt,(HLOOKUP(C221,Gehaltstabelle_alt!$I$3:$R$34,Dienstprüfer_akt_Stufe+2,FALSE)-HLOOKUP(C221,Gehaltstabelle_alt!$I$3:$R$34,D221+2,FALSE))*Anteil_Dienstprüfung,0)</f>
        <v>0</v>
      </c>
      <c r="I221">
        <f>IF(G221="",0,IF(G221&lt;=Gehaltstabelle_alt!$B$2,Gehaltstabelle_alt!$E$2,IF(G221&lt;=Gehaltstabelle_alt!$B$3,Gehaltstabelle_alt!$E$3,IF(G221&lt;=Gehaltstabelle_alt!$B$4,Gehaltstabelle_alt!$E$4,IF(G221&lt;=Gehaltstabelle_alt!$B$5,Gehaltstabelle_alt!$E$5,IF(G221&lt;=Gehaltstabelle_alt!$B$6,Gehaltstabelle_alt!$E$6,Gehaltstabelle_alt!$E$7)))))+IF(G221="","",IF(AND(D221&gt;Gehaltstabelle_alt!$C$10,C221="a"),Gehaltstabelle_alt!$E$11,Gehaltstabelle_alt!$E$10))+Gehaltsrechner!$G$10)+IF(Dienstprüfung_akt,(HLOOKUP(C221,Gehaltstabelle_alt!$I$3:$R$34,Dienstprüfer_akt_Stufe+2,FALSE)-HLOOKUP(C221,Gehaltstabelle_alt!$I$3:$R$34,D221+2,FALSE))*Anteil_Dienstprüfung,0)</f>
        <v>0</v>
      </c>
      <c r="J221">
        <f>IF(H221="","",Gehaltsrechner!$G$9)</f>
        <v>137.29</v>
      </c>
      <c r="K221" s="19" t="str">
        <f t="shared" si="12"/>
        <v/>
      </c>
      <c r="M221" s="19"/>
    </row>
    <row r="222" spans="1:13" x14ac:dyDescent="0.25">
      <c r="A222" t="str">
        <f t="shared" si="14"/>
        <v/>
      </c>
      <c r="B222" t="str">
        <f t="shared" si="13"/>
        <v/>
      </c>
      <c r="C222" t="str">
        <f t="shared" si="15"/>
        <v/>
      </c>
      <c r="D222" t="str">
        <f>IF(A222="","",IF(D221=MAX(Gehaltstabelle_alt!$H$5:$H$34),Alt_Gehalt!D221,IF(MOD(B222,2)=0,IF(ISNA(VLOOKUP(D221+1+2*Dienstprüfung_1Jahr,Gehaltstabelle_alt!$A$14:$A$24,1,FALSE)),MIN(D221+1+2*Dienstprüfung_1Jahr,MAX(Gehaltstabelle_alt!$H$5:$H$34)),IF(ISNA(VLOOKUP(D221+2+2*Dienstprüfung_1Jahr,Gehaltstabelle_alt!$A$14:$A$24,1,FALSE)),MIN(D221+2+2*Dienstprüfung_1Jahr,MAX(Gehaltstabelle_alt!$H$5:$H$34)),IF(ISNA(VLOOKUP(D221+3+2*Dienstprüfung_1Jahr,Gehaltstabelle_alt!$A$14:$A$24,1,FALSE)),MIN(D221+3+2*Dienstprüfung_1Jahr,MAX(Gehaltstabelle_alt!$H$5:$H$34)),D221))),IF(Dienstprüfung_1Jahr,IF(ISNA(VLOOKUP(D221+2,Gehaltstabelle_alt!$A$14:$A$24,1,FALSE)),MIN(D221+2,MAX(Gehaltstabelle_alt!$H$5:$H$34)),IF(ISNA(VLOOKUP(D221+3,Gehaltstabelle_alt!$A$14:$A$24,1,FALSE)),MIN(D221+3,MAX(Gehaltstabelle_alt!$H$5:$H$34)),IF(ISNA(VLOOKUP(D221+4,Gehaltstabelle_alt!$A$14:$A$24,1,FALSE)),MIN(D221+4,MAX(Gehaltstabelle_alt!$H$5:$H$34)),MAX(Gehaltstabelle_alt!$H$5:$H$34)))),D221))))</f>
        <v/>
      </c>
      <c r="E222" t="str">
        <f>IF(MONTH($E$6)=1,D222,IF(D223="",IF(A222="","",IF(D222=MAX(Gehaltstabelle_alt!$H$5:$H$34),Alt_Gehalt!D222,IF(MOD(B222+1,2)=0,IF(ISNA(VLOOKUP(D222+1+2*Dienstprüfung_1Jahr,Gehaltstabelle_alt!$A$14:$A$24,1,FALSE)),MIN(D222+1+2*Dienstprüfung_1Jahr,MAX(Gehaltstabelle_alt!$H$5:$H$34)),IF(ISNA(VLOOKUP(D222+2+2*Dienstprüfung_1Jahr,Gehaltstabelle_alt!$A$14:$A$24,1,FALSE)),MIN(D222+2+2*Dienstprüfung_1Jahr,MAX(Gehaltstabelle_alt!$H$5:$H$34)),IF(ISNA(VLOOKUP(D222+3+2*Dienstprüfung_1Jahr,Gehaltstabelle_alt!$A$14:$A$24,1,FALSE)),MIN(D222+3+2*Dienstprüfung_1Jahr,MAX(Gehaltstabelle_alt!$H$5:$H$34)),D222))),IF(Dienstprüfung_1Jahr,IF(ISNA(VLOOKUP(D222+2,Gehaltstabelle_alt!$A$14:$A$24,1,FALSE)),MIN(D222+2,MAX(Gehaltstabelle_alt!$H$5:$H$34)),IF(ISNA(VLOOKUP(D222+3,Gehaltstabelle_alt!$A$14:$A$24,1,FALSE)),MIN(D222+3,MAX(Gehaltstabelle_alt!$H$5:$H$34)),IF(ISNA(VLOOKUP(D222+4,Gehaltstabelle_alt!$A$14:$A$24,1,FALSE)),MIN(D222+4,MAX(Gehaltstabelle_alt!$H$5:$H$34)),MAX(Gehaltstabelle_alt!$H$5:$H$34)))),D222)))),D223))</f>
        <v/>
      </c>
      <c r="F222" t="str">
        <f>IF(D222="","",HLOOKUP(C222,Gehaltstabelle_alt!$I$3:$R$34,Alt_Gehalt!D222+2,FALSE))</f>
        <v/>
      </c>
      <c r="G222" t="str">
        <f>IF(E222="","",HLOOKUP(C222,Gehaltstabelle_alt!$I$3:$R$34,Alt_Gehalt!E222+2,FALSE))</f>
        <v/>
      </c>
      <c r="H222">
        <f>IF(F222="",0,IF(F222&lt;=Gehaltstabelle_alt!$B$2,Gehaltstabelle_alt!$E$2,IF(F222&lt;=Gehaltstabelle_alt!$B$3,Gehaltstabelle_alt!$E$3,IF(F222&lt;=Gehaltstabelle_alt!$B$4,Gehaltstabelle_alt!$E$4,IF(F222&lt;=Gehaltstabelle_alt!$B$5,Gehaltstabelle_alt!$E$5,IF(F222&lt;=Gehaltstabelle_alt!$B$6,Gehaltstabelle_alt!$E$6,Gehaltstabelle_alt!$E$7)))))+IF(F222="","",IF(AND(D222&gt;Gehaltstabelle_alt!$C$10,C222="a"),Gehaltstabelle_alt!$E$11,Gehaltstabelle_alt!$E$10))+Gehaltsrechner!$G$10)+IF(Dienstprüfung_akt,(HLOOKUP(C222,Gehaltstabelle_alt!$I$3:$R$34,Dienstprüfer_akt_Stufe+2,FALSE)-HLOOKUP(C222,Gehaltstabelle_alt!$I$3:$R$34,D222+2,FALSE))*Anteil_Dienstprüfung,0)</f>
        <v>0</v>
      </c>
      <c r="I222">
        <f>IF(G222="",0,IF(G222&lt;=Gehaltstabelle_alt!$B$2,Gehaltstabelle_alt!$E$2,IF(G222&lt;=Gehaltstabelle_alt!$B$3,Gehaltstabelle_alt!$E$3,IF(G222&lt;=Gehaltstabelle_alt!$B$4,Gehaltstabelle_alt!$E$4,IF(G222&lt;=Gehaltstabelle_alt!$B$5,Gehaltstabelle_alt!$E$5,IF(G222&lt;=Gehaltstabelle_alt!$B$6,Gehaltstabelle_alt!$E$6,Gehaltstabelle_alt!$E$7)))))+IF(G222="","",IF(AND(D222&gt;Gehaltstabelle_alt!$C$10,C222="a"),Gehaltstabelle_alt!$E$11,Gehaltstabelle_alt!$E$10))+Gehaltsrechner!$G$10)+IF(Dienstprüfung_akt,(HLOOKUP(C222,Gehaltstabelle_alt!$I$3:$R$34,Dienstprüfer_akt_Stufe+2,FALSE)-HLOOKUP(C222,Gehaltstabelle_alt!$I$3:$R$34,D222+2,FALSE))*Anteil_Dienstprüfung,0)</f>
        <v>0</v>
      </c>
      <c r="J222">
        <f>IF(H222="","",Gehaltsrechner!$G$9)</f>
        <v>137.29</v>
      </c>
      <c r="K222" s="19" t="str">
        <f t="shared" si="12"/>
        <v/>
      </c>
      <c r="M222" s="19"/>
    </row>
    <row r="223" spans="1:13" x14ac:dyDescent="0.25">
      <c r="A223" t="str">
        <f t="shared" si="14"/>
        <v/>
      </c>
      <c r="B223" t="str">
        <f t="shared" si="13"/>
        <v/>
      </c>
      <c r="C223" t="str">
        <f t="shared" si="15"/>
        <v/>
      </c>
      <c r="D223" t="str">
        <f>IF(A223="","",IF(D222=MAX(Gehaltstabelle_alt!$H$5:$H$34),Alt_Gehalt!D222,IF(MOD(B223,2)=0,IF(ISNA(VLOOKUP(D222+1+2*Dienstprüfung_1Jahr,Gehaltstabelle_alt!$A$14:$A$24,1,FALSE)),MIN(D222+1+2*Dienstprüfung_1Jahr,MAX(Gehaltstabelle_alt!$H$5:$H$34)),IF(ISNA(VLOOKUP(D222+2+2*Dienstprüfung_1Jahr,Gehaltstabelle_alt!$A$14:$A$24,1,FALSE)),MIN(D222+2+2*Dienstprüfung_1Jahr,MAX(Gehaltstabelle_alt!$H$5:$H$34)),IF(ISNA(VLOOKUP(D222+3+2*Dienstprüfung_1Jahr,Gehaltstabelle_alt!$A$14:$A$24,1,FALSE)),MIN(D222+3+2*Dienstprüfung_1Jahr,MAX(Gehaltstabelle_alt!$H$5:$H$34)),D222))),IF(Dienstprüfung_1Jahr,IF(ISNA(VLOOKUP(D222+2,Gehaltstabelle_alt!$A$14:$A$24,1,FALSE)),MIN(D222+2,MAX(Gehaltstabelle_alt!$H$5:$H$34)),IF(ISNA(VLOOKUP(D222+3,Gehaltstabelle_alt!$A$14:$A$24,1,FALSE)),MIN(D222+3,MAX(Gehaltstabelle_alt!$H$5:$H$34)),IF(ISNA(VLOOKUP(D222+4,Gehaltstabelle_alt!$A$14:$A$24,1,FALSE)),MIN(D222+4,MAX(Gehaltstabelle_alt!$H$5:$H$34)),MAX(Gehaltstabelle_alt!$H$5:$H$34)))),D222))))</f>
        <v/>
      </c>
      <c r="E223" t="str">
        <f>IF(MONTH($E$6)=1,D223,IF(D224="",IF(A223="","",IF(D223=MAX(Gehaltstabelle_alt!$H$5:$H$34),Alt_Gehalt!D223,IF(MOD(B223+1,2)=0,IF(ISNA(VLOOKUP(D223+1+2*Dienstprüfung_1Jahr,Gehaltstabelle_alt!$A$14:$A$24,1,FALSE)),MIN(D223+1+2*Dienstprüfung_1Jahr,MAX(Gehaltstabelle_alt!$H$5:$H$34)),IF(ISNA(VLOOKUP(D223+2+2*Dienstprüfung_1Jahr,Gehaltstabelle_alt!$A$14:$A$24,1,FALSE)),MIN(D223+2+2*Dienstprüfung_1Jahr,MAX(Gehaltstabelle_alt!$H$5:$H$34)),IF(ISNA(VLOOKUP(D223+3+2*Dienstprüfung_1Jahr,Gehaltstabelle_alt!$A$14:$A$24,1,FALSE)),MIN(D223+3+2*Dienstprüfung_1Jahr,MAX(Gehaltstabelle_alt!$H$5:$H$34)),D223))),IF(Dienstprüfung_1Jahr,IF(ISNA(VLOOKUP(D223+2,Gehaltstabelle_alt!$A$14:$A$24,1,FALSE)),MIN(D223+2,MAX(Gehaltstabelle_alt!$H$5:$H$34)),IF(ISNA(VLOOKUP(D223+3,Gehaltstabelle_alt!$A$14:$A$24,1,FALSE)),MIN(D223+3,MAX(Gehaltstabelle_alt!$H$5:$H$34)),IF(ISNA(VLOOKUP(D223+4,Gehaltstabelle_alt!$A$14:$A$24,1,FALSE)),MIN(D223+4,MAX(Gehaltstabelle_alt!$H$5:$H$34)),MAX(Gehaltstabelle_alt!$H$5:$H$34)))),D223)))),D224))</f>
        <v/>
      </c>
      <c r="F223" t="str">
        <f>IF(D223="","",HLOOKUP(C223,Gehaltstabelle_alt!$I$3:$R$34,Alt_Gehalt!D223+2,FALSE))</f>
        <v/>
      </c>
      <c r="G223" t="str">
        <f>IF(E223="","",HLOOKUP(C223,Gehaltstabelle_alt!$I$3:$R$34,Alt_Gehalt!E223+2,FALSE))</f>
        <v/>
      </c>
      <c r="H223">
        <f>IF(F223="",0,IF(F223&lt;=Gehaltstabelle_alt!$B$2,Gehaltstabelle_alt!$E$2,IF(F223&lt;=Gehaltstabelle_alt!$B$3,Gehaltstabelle_alt!$E$3,IF(F223&lt;=Gehaltstabelle_alt!$B$4,Gehaltstabelle_alt!$E$4,IF(F223&lt;=Gehaltstabelle_alt!$B$5,Gehaltstabelle_alt!$E$5,IF(F223&lt;=Gehaltstabelle_alt!$B$6,Gehaltstabelle_alt!$E$6,Gehaltstabelle_alt!$E$7)))))+IF(F223="","",IF(AND(D223&gt;Gehaltstabelle_alt!$C$10,C223="a"),Gehaltstabelle_alt!$E$11,Gehaltstabelle_alt!$E$10))+Gehaltsrechner!$G$10)+IF(Dienstprüfung_akt,(HLOOKUP(C223,Gehaltstabelle_alt!$I$3:$R$34,Dienstprüfer_akt_Stufe+2,FALSE)-HLOOKUP(C223,Gehaltstabelle_alt!$I$3:$R$34,D223+2,FALSE))*Anteil_Dienstprüfung,0)</f>
        <v>0</v>
      </c>
      <c r="I223">
        <f>IF(G223="",0,IF(G223&lt;=Gehaltstabelle_alt!$B$2,Gehaltstabelle_alt!$E$2,IF(G223&lt;=Gehaltstabelle_alt!$B$3,Gehaltstabelle_alt!$E$3,IF(G223&lt;=Gehaltstabelle_alt!$B$4,Gehaltstabelle_alt!$E$4,IF(G223&lt;=Gehaltstabelle_alt!$B$5,Gehaltstabelle_alt!$E$5,IF(G223&lt;=Gehaltstabelle_alt!$B$6,Gehaltstabelle_alt!$E$6,Gehaltstabelle_alt!$E$7)))))+IF(G223="","",IF(AND(D223&gt;Gehaltstabelle_alt!$C$10,C223="a"),Gehaltstabelle_alt!$E$11,Gehaltstabelle_alt!$E$10))+Gehaltsrechner!$G$10)+IF(Dienstprüfung_akt,(HLOOKUP(C223,Gehaltstabelle_alt!$I$3:$R$34,Dienstprüfer_akt_Stufe+2,FALSE)-HLOOKUP(C223,Gehaltstabelle_alt!$I$3:$R$34,D223+2,FALSE))*Anteil_Dienstprüfung,0)</f>
        <v>0</v>
      </c>
      <c r="J223">
        <f>IF(H223="","",Gehaltsrechner!$G$9)</f>
        <v>137.29</v>
      </c>
      <c r="K223" s="19" t="str">
        <f t="shared" si="12"/>
        <v/>
      </c>
      <c r="M223" s="19"/>
    </row>
    <row r="224" spans="1:13" x14ac:dyDescent="0.25">
      <c r="A224" t="str">
        <f t="shared" si="14"/>
        <v/>
      </c>
      <c r="B224" t="str">
        <f t="shared" si="13"/>
        <v/>
      </c>
      <c r="C224" t="str">
        <f t="shared" si="15"/>
        <v/>
      </c>
      <c r="D224" t="str">
        <f>IF(A224="","",IF(D223=MAX(Gehaltstabelle_alt!$H$5:$H$34),Alt_Gehalt!D223,IF(MOD(B224,2)=0,IF(ISNA(VLOOKUP(D223+1+2*Dienstprüfung_1Jahr,Gehaltstabelle_alt!$A$14:$A$24,1,FALSE)),MIN(D223+1+2*Dienstprüfung_1Jahr,MAX(Gehaltstabelle_alt!$H$5:$H$34)),IF(ISNA(VLOOKUP(D223+2+2*Dienstprüfung_1Jahr,Gehaltstabelle_alt!$A$14:$A$24,1,FALSE)),MIN(D223+2+2*Dienstprüfung_1Jahr,MAX(Gehaltstabelle_alt!$H$5:$H$34)),IF(ISNA(VLOOKUP(D223+3+2*Dienstprüfung_1Jahr,Gehaltstabelle_alt!$A$14:$A$24,1,FALSE)),MIN(D223+3+2*Dienstprüfung_1Jahr,MAX(Gehaltstabelle_alt!$H$5:$H$34)),D223))),IF(Dienstprüfung_1Jahr,IF(ISNA(VLOOKUP(D223+2,Gehaltstabelle_alt!$A$14:$A$24,1,FALSE)),MIN(D223+2,MAX(Gehaltstabelle_alt!$H$5:$H$34)),IF(ISNA(VLOOKUP(D223+3,Gehaltstabelle_alt!$A$14:$A$24,1,FALSE)),MIN(D223+3,MAX(Gehaltstabelle_alt!$H$5:$H$34)),IF(ISNA(VLOOKUP(D223+4,Gehaltstabelle_alt!$A$14:$A$24,1,FALSE)),MIN(D223+4,MAX(Gehaltstabelle_alt!$H$5:$H$34)),MAX(Gehaltstabelle_alt!$H$5:$H$34)))),D223))))</f>
        <v/>
      </c>
      <c r="E224" t="str">
        <f>IF(MONTH($E$6)=1,D224,IF(D225="",IF(A224="","",IF(D224=MAX(Gehaltstabelle_alt!$H$5:$H$34),Alt_Gehalt!D224,IF(MOD(B224+1,2)=0,IF(ISNA(VLOOKUP(D224+1+2*Dienstprüfung_1Jahr,Gehaltstabelle_alt!$A$14:$A$24,1,FALSE)),MIN(D224+1+2*Dienstprüfung_1Jahr,MAX(Gehaltstabelle_alt!$H$5:$H$34)),IF(ISNA(VLOOKUP(D224+2+2*Dienstprüfung_1Jahr,Gehaltstabelle_alt!$A$14:$A$24,1,FALSE)),MIN(D224+2+2*Dienstprüfung_1Jahr,MAX(Gehaltstabelle_alt!$H$5:$H$34)),IF(ISNA(VLOOKUP(D224+3+2*Dienstprüfung_1Jahr,Gehaltstabelle_alt!$A$14:$A$24,1,FALSE)),MIN(D224+3+2*Dienstprüfung_1Jahr,MAX(Gehaltstabelle_alt!$H$5:$H$34)),D224))),IF(Dienstprüfung_1Jahr,IF(ISNA(VLOOKUP(D224+2,Gehaltstabelle_alt!$A$14:$A$24,1,FALSE)),MIN(D224+2,MAX(Gehaltstabelle_alt!$H$5:$H$34)),IF(ISNA(VLOOKUP(D224+3,Gehaltstabelle_alt!$A$14:$A$24,1,FALSE)),MIN(D224+3,MAX(Gehaltstabelle_alt!$H$5:$H$34)),IF(ISNA(VLOOKUP(D224+4,Gehaltstabelle_alt!$A$14:$A$24,1,FALSE)),MIN(D224+4,MAX(Gehaltstabelle_alt!$H$5:$H$34)),MAX(Gehaltstabelle_alt!$H$5:$H$34)))),D224)))),D225))</f>
        <v/>
      </c>
      <c r="F224" t="str">
        <f>IF(D224="","",HLOOKUP(C224,Gehaltstabelle_alt!$I$3:$R$34,Alt_Gehalt!D224+2,FALSE))</f>
        <v/>
      </c>
      <c r="G224" t="str">
        <f>IF(E224="","",HLOOKUP(C224,Gehaltstabelle_alt!$I$3:$R$34,Alt_Gehalt!E224+2,FALSE))</f>
        <v/>
      </c>
      <c r="H224">
        <f>IF(F224="",0,IF(F224&lt;=Gehaltstabelle_alt!$B$2,Gehaltstabelle_alt!$E$2,IF(F224&lt;=Gehaltstabelle_alt!$B$3,Gehaltstabelle_alt!$E$3,IF(F224&lt;=Gehaltstabelle_alt!$B$4,Gehaltstabelle_alt!$E$4,IF(F224&lt;=Gehaltstabelle_alt!$B$5,Gehaltstabelle_alt!$E$5,IF(F224&lt;=Gehaltstabelle_alt!$B$6,Gehaltstabelle_alt!$E$6,Gehaltstabelle_alt!$E$7)))))+IF(F224="","",IF(AND(D224&gt;Gehaltstabelle_alt!$C$10,C224="a"),Gehaltstabelle_alt!$E$11,Gehaltstabelle_alt!$E$10))+Gehaltsrechner!$G$10)+IF(Dienstprüfung_akt,(HLOOKUP(C224,Gehaltstabelle_alt!$I$3:$R$34,Dienstprüfer_akt_Stufe+2,FALSE)-HLOOKUP(C224,Gehaltstabelle_alt!$I$3:$R$34,D224+2,FALSE))*Anteil_Dienstprüfung,0)</f>
        <v>0</v>
      </c>
      <c r="I224">
        <f>IF(G224="",0,IF(G224&lt;=Gehaltstabelle_alt!$B$2,Gehaltstabelle_alt!$E$2,IF(G224&lt;=Gehaltstabelle_alt!$B$3,Gehaltstabelle_alt!$E$3,IF(G224&lt;=Gehaltstabelle_alt!$B$4,Gehaltstabelle_alt!$E$4,IF(G224&lt;=Gehaltstabelle_alt!$B$5,Gehaltstabelle_alt!$E$5,IF(G224&lt;=Gehaltstabelle_alt!$B$6,Gehaltstabelle_alt!$E$6,Gehaltstabelle_alt!$E$7)))))+IF(G224="","",IF(AND(D224&gt;Gehaltstabelle_alt!$C$10,C224="a"),Gehaltstabelle_alt!$E$11,Gehaltstabelle_alt!$E$10))+Gehaltsrechner!$G$10)+IF(Dienstprüfung_akt,(HLOOKUP(C224,Gehaltstabelle_alt!$I$3:$R$34,Dienstprüfer_akt_Stufe+2,FALSE)-HLOOKUP(C224,Gehaltstabelle_alt!$I$3:$R$34,D224+2,FALSE))*Anteil_Dienstprüfung,0)</f>
        <v>0</v>
      </c>
      <c r="J224">
        <f>IF(H224="","",Gehaltsrechner!$G$9)</f>
        <v>137.29</v>
      </c>
      <c r="K224" s="19" t="str">
        <f t="shared" si="12"/>
        <v/>
      </c>
      <c r="M224" s="19"/>
    </row>
    <row r="225" spans="1:13" x14ac:dyDescent="0.25">
      <c r="A225" t="str">
        <f t="shared" si="14"/>
        <v/>
      </c>
      <c r="B225" t="str">
        <f t="shared" si="13"/>
        <v/>
      </c>
      <c r="C225" t="str">
        <f t="shared" si="15"/>
        <v/>
      </c>
      <c r="D225" t="str">
        <f>IF(A225="","",IF(D224=MAX(Gehaltstabelle_alt!$H$5:$H$34),Alt_Gehalt!D224,IF(MOD(B225,2)=0,IF(ISNA(VLOOKUP(D224+1+2*Dienstprüfung_1Jahr,Gehaltstabelle_alt!$A$14:$A$24,1,FALSE)),MIN(D224+1+2*Dienstprüfung_1Jahr,MAX(Gehaltstabelle_alt!$H$5:$H$34)),IF(ISNA(VLOOKUP(D224+2+2*Dienstprüfung_1Jahr,Gehaltstabelle_alt!$A$14:$A$24,1,FALSE)),MIN(D224+2+2*Dienstprüfung_1Jahr,MAX(Gehaltstabelle_alt!$H$5:$H$34)),IF(ISNA(VLOOKUP(D224+3+2*Dienstprüfung_1Jahr,Gehaltstabelle_alt!$A$14:$A$24,1,FALSE)),MIN(D224+3+2*Dienstprüfung_1Jahr,MAX(Gehaltstabelle_alt!$H$5:$H$34)),D224))),IF(Dienstprüfung_1Jahr,IF(ISNA(VLOOKUP(D224+2,Gehaltstabelle_alt!$A$14:$A$24,1,FALSE)),MIN(D224+2,MAX(Gehaltstabelle_alt!$H$5:$H$34)),IF(ISNA(VLOOKUP(D224+3,Gehaltstabelle_alt!$A$14:$A$24,1,FALSE)),MIN(D224+3,MAX(Gehaltstabelle_alt!$H$5:$H$34)),IF(ISNA(VLOOKUP(D224+4,Gehaltstabelle_alt!$A$14:$A$24,1,FALSE)),MIN(D224+4,MAX(Gehaltstabelle_alt!$H$5:$H$34)),MAX(Gehaltstabelle_alt!$H$5:$H$34)))),D224))))</f>
        <v/>
      </c>
      <c r="E225" t="str">
        <f>IF(MONTH($E$6)=1,D225,IF(D226="",IF(A225="","",IF(D225=MAX(Gehaltstabelle_alt!$H$5:$H$34),Alt_Gehalt!D225,IF(MOD(B225+1,2)=0,IF(ISNA(VLOOKUP(D225+1+2*Dienstprüfung_1Jahr,Gehaltstabelle_alt!$A$14:$A$24,1,FALSE)),MIN(D225+1+2*Dienstprüfung_1Jahr,MAX(Gehaltstabelle_alt!$H$5:$H$34)),IF(ISNA(VLOOKUP(D225+2+2*Dienstprüfung_1Jahr,Gehaltstabelle_alt!$A$14:$A$24,1,FALSE)),MIN(D225+2+2*Dienstprüfung_1Jahr,MAX(Gehaltstabelle_alt!$H$5:$H$34)),IF(ISNA(VLOOKUP(D225+3+2*Dienstprüfung_1Jahr,Gehaltstabelle_alt!$A$14:$A$24,1,FALSE)),MIN(D225+3+2*Dienstprüfung_1Jahr,MAX(Gehaltstabelle_alt!$H$5:$H$34)),D225))),IF(Dienstprüfung_1Jahr,IF(ISNA(VLOOKUP(D225+2,Gehaltstabelle_alt!$A$14:$A$24,1,FALSE)),MIN(D225+2,MAX(Gehaltstabelle_alt!$H$5:$H$34)),IF(ISNA(VLOOKUP(D225+3,Gehaltstabelle_alt!$A$14:$A$24,1,FALSE)),MIN(D225+3,MAX(Gehaltstabelle_alt!$H$5:$H$34)),IF(ISNA(VLOOKUP(D225+4,Gehaltstabelle_alt!$A$14:$A$24,1,FALSE)),MIN(D225+4,MAX(Gehaltstabelle_alt!$H$5:$H$34)),MAX(Gehaltstabelle_alt!$H$5:$H$34)))),D225)))),D226))</f>
        <v/>
      </c>
      <c r="F225" t="str">
        <f>IF(D225="","",HLOOKUP(C225,Gehaltstabelle_alt!$I$3:$R$34,Alt_Gehalt!D225+2,FALSE))</f>
        <v/>
      </c>
      <c r="G225" t="str">
        <f>IF(E225="","",HLOOKUP(C225,Gehaltstabelle_alt!$I$3:$R$34,Alt_Gehalt!E225+2,FALSE))</f>
        <v/>
      </c>
      <c r="H225">
        <f>IF(F225="",0,IF(F225&lt;=Gehaltstabelle_alt!$B$2,Gehaltstabelle_alt!$E$2,IF(F225&lt;=Gehaltstabelle_alt!$B$3,Gehaltstabelle_alt!$E$3,IF(F225&lt;=Gehaltstabelle_alt!$B$4,Gehaltstabelle_alt!$E$4,IF(F225&lt;=Gehaltstabelle_alt!$B$5,Gehaltstabelle_alt!$E$5,IF(F225&lt;=Gehaltstabelle_alt!$B$6,Gehaltstabelle_alt!$E$6,Gehaltstabelle_alt!$E$7)))))+IF(F225="","",IF(AND(D225&gt;Gehaltstabelle_alt!$C$10,C225="a"),Gehaltstabelle_alt!$E$11,Gehaltstabelle_alt!$E$10))+Gehaltsrechner!$G$10)+IF(Dienstprüfung_akt,(HLOOKUP(C225,Gehaltstabelle_alt!$I$3:$R$34,Dienstprüfer_akt_Stufe+2,FALSE)-HLOOKUP(C225,Gehaltstabelle_alt!$I$3:$R$34,D225+2,FALSE))*Anteil_Dienstprüfung,0)</f>
        <v>0</v>
      </c>
      <c r="I225">
        <f>IF(G225="",0,IF(G225&lt;=Gehaltstabelle_alt!$B$2,Gehaltstabelle_alt!$E$2,IF(G225&lt;=Gehaltstabelle_alt!$B$3,Gehaltstabelle_alt!$E$3,IF(G225&lt;=Gehaltstabelle_alt!$B$4,Gehaltstabelle_alt!$E$4,IF(G225&lt;=Gehaltstabelle_alt!$B$5,Gehaltstabelle_alt!$E$5,IF(G225&lt;=Gehaltstabelle_alt!$B$6,Gehaltstabelle_alt!$E$6,Gehaltstabelle_alt!$E$7)))))+IF(G225="","",IF(AND(D225&gt;Gehaltstabelle_alt!$C$10,C225="a"),Gehaltstabelle_alt!$E$11,Gehaltstabelle_alt!$E$10))+Gehaltsrechner!$G$10)+IF(Dienstprüfung_akt,(HLOOKUP(C225,Gehaltstabelle_alt!$I$3:$R$34,Dienstprüfer_akt_Stufe+2,FALSE)-HLOOKUP(C225,Gehaltstabelle_alt!$I$3:$R$34,D225+2,FALSE))*Anteil_Dienstprüfung,0)</f>
        <v>0</v>
      </c>
      <c r="J225">
        <f>IF(H225="","",Gehaltsrechner!$G$9)</f>
        <v>137.29</v>
      </c>
      <c r="K225" s="19" t="str">
        <f t="shared" si="12"/>
        <v/>
      </c>
      <c r="M225" s="19"/>
    </row>
    <row r="226" spans="1:13" x14ac:dyDescent="0.25">
      <c r="A226" t="str">
        <f t="shared" si="14"/>
        <v/>
      </c>
      <c r="B226" t="str">
        <f t="shared" si="13"/>
        <v/>
      </c>
      <c r="C226" t="str">
        <f t="shared" si="15"/>
        <v/>
      </c>
      <c r="D226" t="str">
        <f>IF(A226="","",IF(D225=MAX(Gehaltstabelle_alt!$H$5:$H$34),Alt_Gehalt!D225,IF(MOD(B226,2)=0,IF(ISNA(VLOOKUP(D225+1+2*Dienstprüfung_1Jahr,Gehaltstabelle_alt!$A$14:$A$24,1,FALSE)),MIN(D225+1+2*Dienstprüfung_1Jahr,MAX(Gehaltstabelle_alt!$H$5:$H$34)),IF(ISNA(VLOOKUP(D225+2+2*Dienstprüfung_1Jahr,Gehaltstabelle_alt!$A$14:$A$24,1,FALSE)),MIN(D225+2+2*Dienstprüfung_1Jahr,MAX(Gehaltstabelle_alt!$H$5:$H$34)),IF(ISNA(VLOOKUP(D225+3+2*Dienstprüfung_1Jahr,Gehaltstabelle_alt!$A$14:$A$24,1,FALSE)),MIN(D225+3+2*Dienstprüfung_1Jahr,MAX(Gehaltstabelle_alt!$H$5:$H$34)),D225))),IF(Dienstprüfung_1Jahr,IF(ISNA(VLOOKUP(D225+2,Gehaltstabelle_alt!$A$14:$A$24,1,FALSE)),MIN(D225+2,MAX(Gehaltstabelle_alt!$H$5:$H$34)),IF(ISNA(VLOOKUP(D225+3,Gehaltstabelle_alt!$A$14:$A$24,1,FALSE)),MIN(D225+3,MAX(Gehaltstabelle_alt!$H$5:$H$34)),IF(ISNA(VLOOKUP(D225+4,Gehaltstabelle_alt!$A$14:$A$24,1,FALSE)),MIN(D225+4,MAX(Gehaltstabelle_alt!$H$5:$H$34)),MAX(Gehaltstabelle_alt!$H$5:$H$34)))),D225))))</f>
        <v/>
      </c>
      <c r="E226" t="str">
        <f>IF(MONTH($E$6)=1,D226,IF(D227="",IF(A226="","",IF(D226=MAX(Gehaltstabelle_alt!$H$5:$H$34),Alt_Gehalt!D226,IF(MOD(B226+1,2)=0,IF(ISNA(VLOOKUP(D226+1+2*Dienstprüfung_1Jahr,Gehaltstabelle_alt!$A$14:$A$24,1,FALSE)),MIN(D226+1+2*Dienstprüfung_1Jahr,MAX(Gehaltstabelle_alt!$H$5:$H$34)),IF(ISNA(VLOOKUP(D226+2+2*Dienstprüfung_1Jahr,Gehaltstabelle_alt!$A$14:$A$24,1,FALSE)),MIN(D226+2+2*Dienstprüfung_1Jahr,MAX(Gehaltstabelle_alt!$H$5:$H$34)),IF(ISNA(VLOOKUP(D226+3+2*Dienstprüfung_1Jahr,Gehaltstabelle_alt!$A$14:$A$24,1,FALSE)),MIN(D226+3+2*Dienstprüfung_1Jahr,MAX(Gehaltstabelle_alt!$H$5:$H$34)),D226))),IF(Dienstprüfung_1Jahr,IF(ISNA(VLOOKUP(D226+2,Gehaltstabelle_alt!$A$14:$A$24,1,FALSE)),MIN(D226+2,MAX(Gehaltstabelle_alt!$H$5:$H$34)),IF(ISNA(VLOOKUP(D226+3,Gehaltstabelle_alt!$A$14:$A$24,1,FALSE)),MIN(D226+3,MAX(Gehaltstabelle_alt!$H$5:$H$34)),IF(ISNA(VLOOKUP(D226+4,Gehaltstabelle_alt!$A$14:$A$24,1,FALSE)),MIN(D226+4,MAX(Gehaltstabelle_alt!$H$5:$H$34)),MAX(Gehaltstabelle_alt!$H$5:$H$34)))),D226)))),D227))</f>
        <v/>
      </c>
      <c r="F226" t="str">
        <f>IF(D226="","",HLOOKUP(C226,Gehaltstabelle_alt!$I$3:$R$34,Alt_Gehalt!D226+2,FALSE))</f>
        <v/>
      </c>
      <c r="G226" t="str">
        <f>IF(E226="","",HLOOKUP(C226,Gehaltstabelle_alt!$I$3:$R$34,Alt_Gehalt!E226+2,FALSE))</f>
        <v/>
      </c>
      <c r="H226">
        <f>IF(F226="",0,IF(F226&lt;=Gehaltstabelle_alt!$B$2,Gehaltstabelle_alt!$E$2,IF(F226&lt;=Gehaltstabelle_alt!$B$3,Gehaltstabelle_alt!$E$3,IF(F226&lt;=Gehaltstabelle_alt!$B$4,Gehaltstabelle_alt!$E$4,IF(F226&lt;=Gehaltstabelle_alt!$B$5,Gehaltstabelle_alt!$E$5,IF(F226&lt;=Gehaltstabelle_alt!$B$6,Gehaltstabelle_alt!$E$6,Gehaltstabelle_alt!$E$7)))))+IF(F226="","",IF(AND(D226&gt;Gehaltstabelle_alt!$C$10,C226="a"),Gehaltstabelle_alt!$E$11,Gehaltstabelle_alt!$E$10))+Gehaltsrechner!$G$10)+IF(Dienstprüfung_akt,(HLOOKUP(C226,Gehaltstabelle_alt!$I$3:$R$34,Dienstprüfer_akt_Stufe+2,FALSE)-HLOOKUP(C226,Gehaltstabelle_alt!$I$3:$R$34,D226+2,FALSE))*Anteil_Dienstprüfung,0)</f>
        <v>0</v>
      </c>
      <c r="I226">
        <f>IF(G226="",0,IF(G226&lt;=Gehaltstabelle_alt!$B$2,Gehaltstabelle_alt!$E$2,IF(G226&lt;=Gehaltstabelle_alt!$B$3,Gehaltstabelle_alt!$E$3,IF(G226&lt;=Gehaltstabelle_alt!$B$4,Gehaltstabelle_alt!$E$4,IF(G226&lt;=Gehaltstabelle_alt!$B$5,Gehaltstabelle_alt!$E$5,IF(G226&lt;=Gehaltstabelle_alt!$B$6,Gehaltstabelle_alt!$E$6,Gehaltstabelle_alt!$E$7)))))+IF(G226="","",IF(AND(D226&gt;Gehaltstabelle_alt!$C$10,C226="a"),Gehaltstabelle_alt!$E$11,Gehaltstabelle_alt!$E$10))+Gehaltsrechner!$G$10)+IF(Dienstprüfung_akt,(HLOOKUP(C226,Gehaltstabelle_alt!$I$3:$R$34,Dienstprüfer_akt_Stufe+2,FALSE)-HLOOKUP(C226,Gehaltstabelle_alt!$I$3:$R$34,D226+2,FALSE))*Anteil_Dienstprüfung,0)</f>
        <v>0</v>
      </c>
      <c r="J226">
        <f>IF(H226="","",Gehaltsrechner!$G$9)</f>
        <v>137.29</v>
      </c>
      <c r="K226" s="19" t="str">
        <f t="shared" ref="K226:K266" si="16">IF(A226&lt;Pensionsjahr,(F226+H226)*(14)+12*J226,IF(A226=Pensionsjahr,(F226+H226)*(MONTH($E$1)-1+2*(MONTH($E$1)-1)/12)+(MONTH($E$1)-1)*J226,""))</f>
        <v/>
      </c>
      <c r="M226" s="19"/>
    </row>
    <row r="227" spans="1:13" x14ac:dyDescent="0.25">
      <c r="A227" t="str">
        <f t="shared" si="14"/>
        <v/>
      </c>
      <c r="B227" t="str">
        <f t="shared" si="13"/>
        <v/>
      </c>
      <c r="C227" t="str">
        <f t="shared" si="15"/>
        <v/>
      </c>
      <c r="D227" t="str">
        <f>IF(A227="","",IF(D226=MAX(Gehaltstabelle_alt!$H$5:$H$34),Alt_Gehalt!D226,IF(MOD(B227,2)=0,IF(ISNA(VLOOKUP(D226+1+2*Dienstprüfung_1Jahr,Gehaltstabelle_alt!$A$14:$A$24,1,FALSE)),MIN(D226+1+2*Dienstprüfung_1Jahr,MAX(Gehaltstabelle_alt!$H$5:$H$34)),IF(ISNA(VLOOKUP(D226+2+2*Dienstprüfung_1Jahr,Gehaltstabelle_alt!$A$14:$A$24,1,FALSE)),MIN(D226+2+2*Dienstprüfung_1Jahr,MAX(Gehaltstabelle_alt!$H$5:$H$34)),IF(ISNA(VLOOKUP(D226+3+2*Dienstprüfung_1Jahr,Gehaltstabelle_alt!$A$14:$A$24,1,FALSE)),MIN(D226+3+2*Dienstprüfung_1Jahr,MAX(Gehaltstabelle_alt!$H$5:$H$34)),D226))),IF(Dienstprüfung_1Jahr,IF(ISNA(VLOOKUP(D226+2,Gehaltstabelle_alt!$A$14:$A$24,1,FALSE)),MIN(D226+2,MAX(Gehaltstabelle_alt!$H$5:$H$34)),IF(ISNA(VLOOKUP(D226+3,Gehaltstabelle_alt!$A$14:$A$24,1,FALSE)),MIN(D226+3,MAX(Gehaltstabelle_alt!$H$5:$H$34)),IF(ISNA(VLOOKUP(D226+4,Gehaltstabelle_alt!$A$14:$A$24,1,FALSE)),MIN(D226+4,MAX(Gehaltstabelle_alt!$H$5:$H$34)),MAX(Gehaltstabelle_alt!$H$5:$H$34)))),D226))))</f>
        <v/>
      </c>
      <c r="E227" t="str">
        <f>IF(MONTH($E$6)=1,D227,IF(D228="",IF(A227="","",IF(D227=MAX(Gehaltstabelle_alt!$H$5:$H$34),Alt_Gehalt!D227,IF(MOD(B227+1,2)=0,IF(ISNA(VLOOKUP(D227+1+2*Dienstprüfung_1Jahr,Gehaltstabelle_alt!$A$14:$A$24,1,FALSE)),MIN(D227+1+2*Dienstprüfung_1Jahr,MAX(Gehaltstabelle_alt!$H$5:$H$34)),IF(ISNA(VLOOKUP(D227+2+2*Dienstprüfung_1Jahr,Gehaltstabelle_alt!$A$14:$A$24,1,FALSE)),MIN(D227+2+2*Dienstprüfung_1Jahr,MAX(Gehaltstabelle_alt!$H$5:$H$34)),IF(ISNA(VLOOKUP(D227+3+2*Dienstprüfung_1Jahr,Gehaltstabelle_alt!$A$14:$A$24,1,FALSE)),MIN(D227+3+2*Dienstprüfung_1Jahr,MAX(Gehaltstabelle_alt!$H$5:$H$34)),D227))),IF(Dienstprüfung_1Jahr,IF(ISNA(VLOOKUP(D227+2,Gehaltstabelle_alt!$A$14:$A$24,1,FALSE)),MIN(D227+2,MAX(Gehaltstabelle_alt!$H$5:$H$34)),IF(ISNA(VLOOKUP(D227+3,Gehaltstabelle_alt!$A$14:$A$24,1,FALSE)),MIN(D227+3,MAX(Gehaltstabelle_alt!$H$5:$H$34)),IF(ISNA(VLOOKUP(D227+4,Gehaltstabelle_alt!$A$14:$A$24,1,FALSE)),MIN(D227+4,MAX(Gehaltstabelle_alt!$H$5:$H$34)),MAX(Gehaltstabelle_alt!$H$5:$H$34)))),D227)))),D228))</f>
        <v/>
      </c>
      <c r="F227" t="str">
        <f>IF(D227="","",HLOOKUP(C227,Gehaltstabelle_alt!$I$3:$R$34,Alt_Gehalt!D227+2,FALSE))</f>
        <v/>
      </c>
      <c r="G227" t="str">
        <f>IF(E227="","",HLOOKUP(C227,Gehaltstabelle_alt!$I$3:$R$34,Alt_Gehalt!E227+2,FALSE))</f>
        <v/>
      </c>
      <c r="H227">
        <f>IF(F227="",0,IF(F227&lt;=Gehaltstabelle_alt!$B$2,Gehaltstabelle_alt!$E$2,IF(F227&lt;=Gehaltstabelle_alt!$B$3,Gehaltstabelle_alt!$E$3,IF(F227&lt;=Gehaltstabelle_alt!$B$4,Gehaltstabelle_alt!$E$4,IF(F227&lt;=Gehaltstabelle_alt!$B$5,Gehaltstabelle_alt!$E$5,IF(F227&lt;=Gehaltstabelle_alt!$B$6,Gehaltstabelle_alt!$E$6,Gehaltstabelle_alt!$E$7)))))+IF(F227="","",IF(AND(D227&gt;Gehaltstabelle_alt!$C$10,C227="a"),Gehaltstabelle_alt!$E$11,Gehaltstabelle_alt!$E$10))+Gehaltsrechner!$G$10)+IF(Dienstprüfung_akt,(HLOOKUP(C227,Gehaltstabelle_alt!$I$3:$R$34,Dienstprüfer_akt_Stufe+2,FALSE)-HLOOKUP(C227,Gehaltstabelle_alt!$I$3:$R$34,D227+2,FALSE))*Anteil_Dienstprüfung,0)</f>
        <v>0</v>
      </c>
      <c r="I227">
        <f>IF(G227="",0,IF(G227&lt;=Gehaltstabelle_alt!$B$2,Gehaltstabelle_alt!$E$2,IF(G227&lt;=Gehaltstabelle_alt!$B$3,Gehaltstabelle_alt!$E$3,IF(G227&lt;=Gehaltstabelle_alt!$B$4,Gehaltstabelle_alt!$E$4,IF(G227&lt;=Gehaltstabelle_alt!$B$5,Gehaltstabelle_alt!$E$5,IF(G227&lt;=Gehaltstabelle_alt!$B$6,Gehaltstabelle_alt!$E$6,Gehaltstabelle_alt!$E$7)))))+IF(G227="","",IF(AND(D227&gt;Gehaltstabelle_alt!$C$10,C227="a"),Gehaltstabelle_alt!$E$11,Gehaltstabelle_alt!$E$10))+Gehaltsrechner!$G$10)+IF(Dienstprüfung_akt,(HLOOKUP(C227,Gehaltstabelle_alt!$I$3:$R$34,Dienstprüfer_akt_Stufe+2,FALSE)-HLOOKUP(C227,Gehaltstabelle_alt!$I$3:$R$34,D227+2,FALSE))*Anteil_Dienstprüfung,0)</f>
        <v>0</v>
      </c>
      <c r="J227">
        <f>IF(H227="","",Gehaltsrechner!$G$9)</f>
        <v>137.29</v>
      </c>
      <c r="K227" s="19" t="str">
        <f t="shared" si="16"/>
        <v/>
      </c>
      <c r="M227" s="19"/>
    </row>
    <row r="228" spans="1:13" x14ac:dyDescent="0.25">
      <c r="A228" t="str">
        <f t="shared" si="14"/>
        <v/>
      </c>
      <c r="B228" t="str">
        <f t="shared" si="13"/>
        <v/>
      </c>
      <c r="C228" t="str">
        <f t="shared" si="15"/>
        <v/>
      </c>
      <c r="D228" t="str">
        <f>IF(A228="","",IF(D227=MAX(Gehaltstabelle_alt!$H$5:$H$34),Alt_Gehalt!D227,IF(MOD(B228,2)=0,IF(ISNA(VLOOKUP(D227+1+2*Dienstprüfung_1Jahr,Gehaltstabelle_alt!$A$14:$A$24,1,FALSE)),MIN(D227+1+2*Dienstprüfung_1Jahr,MAX(Gehaltstabelle_alt!$H$5:$H$34)),IF(ISNA(VLOOKUP(D227+2+2*Dienstprüfung_1Jahr,Gehaltstabelle_alt!$A$14:$A$24,1,FALSE)),MIN(D227+2+2*Dienstprüfung_1Jahr,MAX(Gehaltstabelle_alt!$H$5:$H$34)),IF(ISNA(VLOOKUP(D227+3+2*Dienstprüfung_1Jahr,Gehaltstabelle_alt!$A$14:$A$24,1,FALSE)),MIN(D227+3+2*Dienstprüfung_1Jahr,MAX(Gehaltstabelle_alt!$H$5:$H$34)),D227))),IF(Dienstprüfung_1Jahr,IF(ISNA(VLOOKUP(D227+2,Gehaltstabelle_alt!$A$14:$A$24,1,FALSE)),MIN(D227+2,MAX(Gehaltstabelle_alt!$H$5:$H$34)),IF(ISNA(VLOOKUP(D227+3,Gehaltstabelle_alt!$A$14:$A$24,1,FALSE)),MIN(D227+3,MAX(Gehaltstabelle_alt!$H$5:$H$34)),IF(ISNA(VLOOKUP(D227+4,Gehaltstabelle_alt!$A$14:$A$24,1,FALSE)),MIN(D227+4,MAX(Gehaltstabelle_alt!$H$5:$H$34)),MAX(Gehaltstabelle_alt!$H$5:$H$34)))),D227))))</f>
        <v/>
      </c>
      <c r="E228" t="str">
        <f>IF(MONTH($E$6)=1,D228,IF(D229="",IF(A228="","",IF(D228=MAX(Gehaltstabelle_alt!$H$5:$H$34),Alt_Gehalt!D228,IF(MOD(B228+1,2)=0,IF(ISNA(VLOOKUP(D228+1+2*Dienstprüfung_1Jahr,Gehaltstabelle_alt!$A$14:$A$24,1,FALSE)),MIN(D228+1+2*Dienstprüfung_1Jahr,MAX(Gehaltstabelle_alt!$H$5:$H$34)),IF(ISNA(VLOOKUP(D228+2+2*Dienstprüfung_1Jahr,Gehaltstabelle_alt!$A$14:$A$24,1,FALSE)),MIN(D228+2+2*Dienstprüfung_1Jahr,MAX(Gehaltstabelle_alt!$H$5:$H$34)),IF(ISNA(VLOOKUP(D228+3+2*Dienstprüfung_1Jahr,Gehaltstabelle_alt!$A$14:$A$24,1,FALSE)),MIN(D228+3+2*Dienstprüfung_1Jahr,MAX(Gehaltstabelle_alt!$H$5:$H$34)),D228))),IF(Dienstprüfung_1Jahr,IF(ISNA(VLOOKUP(D228+2,Gehaltstabelle_alt!$A$14:$A$24,1,FALSE)),MIN(D228+2,MAX(Gehaltstabelle_alt!$H$5:$H$34)),IF(ISNA(VLOOKUP(D228+3,Gehaltstabelle_alt!$A$14:$A$24,1,FALSE)),MIN(D228+3,MAX(Gehaltstabelle_alt!$H$5:$H$34)),IF(ISNA(VLOOKUP(D228+4,Gehaltstabelle_alt!$A$14:$A$24,1,FALSE)),MIN(D228+4,MAX(Gehaltstabelle_alt!$H$5:$H$34)),MAX(Gehaltstabelle_alt!$H$5:$H$34)))),D228)))),D229))</f>
        <v/>
      </c>
      <c r="F228" t="str">
        <f>IF(D228="","",HLOOKUP(C228,Gehaltstabelle_alt!$I$3:$R$34,Alt_Gehalt!D228+2,FALSE))</f>
        <v/>
      </c>
      <c r="G228" t="str">
        <f>IF(E228="","",HLOOKUP(C228,Gehaltstabelle_alt!$I$3:$R$34,Alt_Gehalt!E228+2,FALSE))</f>
        <v/>
      </c>
      <c r="H228">
        <f>IF(F228="",0,IF(F228&lt;=Gehaltstabelle_alt!$B$2,Gehaltstabelle_alt!$E$2,IF(F228&lt;=Gehaltstabelle_alt!$B$3,Gehaltstabelle_alt!$E$3,IF(F228&lt;=Gehaltstabelle_alt!$B$4,Gehaltstabelle_alt!$E$4,IF(F228&lt;=Gehaltstabelle_alt!$B$5,Gehaltstabelle_alt!$E$5,IF(F228&lt;=Gehaltstabelle_alt!$B$6,Gehaltstabelle_alt!$E$6,Gehaltstabelle_alt!$E$7)))))+IF(F228="","",IF(AND(D228&gt;Gehaltstabelle_alt!$C$10,C228="a"),Gehaltstabelle_alt!$E$11,Gehaltstabelle_alt!$E$10))+Gehaltsrechner!$G$10)+IF(Dienstprüfung_akt,(HLOOKUP(C228,Gehaltstabelle_alt!$I$3:$R$34,Dienstprüfer_akt_Stufe+2,FALSE)-HLOOKUP(C228,Gehaltstabelle_alt!$I$3:$R$34,D228+2,FALSE))*Anteil_Dienstprüfung,0)</f>
        <v>0</v>
      </c>
      <c r="I228">
        <f>IF(G228="",0,IF(G228&lt;=Gehaltstabelle_alt!$B$2,Gehaltstabelle_alt!$E$2,IF(G228&lt;=Gehaltstabelle_alt!$B$3,Gehaltstabelle_alt!$E$3,IF(G228&lt;=Gehaltstabelle_alt!$B$4,Gehaltstabelle_alt!$E$4,IF(G228&lt;=Gehaltstabelle_alt!$B$5,Gehaltstabelle_alt!$E$5,IF(G228&lt;=Gehaltstabelle_alt!$B$6,Gehaltstabelle_alt!$E$6,Gehaltstabelle_alt!$E$7)))))+IF(G228="","",IF(AND(D228&gt;Gehaltstabelle_alt!$C$10,C228="a"),Gehaltstabelle_alt!$E$11,Gehaltstabelle_alt!$E$10))+Gehaltsrechner!$G$10)+IF(Dienstprüfung_akt,(HLOOKUP(C228,Gehaltstabelle_alt!$I$3:$R$34,Dienstprüfer_akt_Stufe+2,FALSE)-HLOOKUP(C228,Gehaltstabelle_alt!$I$3:$R$34,D228+2,FALSE))*Anteil_Dienstprüfung,0)</f>
        <v>0</v>
      </c>
      <c r="J228">
        <f>IF(H228="","",Gehaltsrechner!$G$9)</f>
        <v>137.29</v>
      </c>
      <c r="K228" s="19" t="str">
        <f t="shared" si="16"/>
        <v/>
      </c>
      <c r="M228" s="19"/>
    </row>
    <row r="229" spans="1:13" x14ac:dyDescent="0.25">
      <c r="A229" t="str">
        <f t="shared" si="14"/>
        <v/>
      </c>
      <c r="B229" t="str">
        <f t="shared" si="13"/>
        <v/>
      </c>
      <c r="C229" t="str">
        <f t="shared" si="15"/>
        <v/>
      </c>
      <c r="D229" t="str">
        <f>IF(A229="","",IF(D228=MAX(Gehaltstabelle_alt!$H$5:$H$34),Alt_Gehalt!D228,IF(MOD(B229,2)=0,IF(ISNA(VLOOKUP(D228+1+2*Dienstprüfung_1Jahr,Gehaltstabelle_alt!$A$14:$A$24,1,FALSE)),MIN(D228+1+2*Dienstprüfung_1Jahr,MAX(Gehaltstabelle_alt!$H$5:$H$34)),IF(ISNA(VLOOKUP(D228+2+2*Dienstprüfung_1Jahr,Gehaltstabelle_alt!$A$14:$A$24,1,FALSE)),MIN(D228+2+2*Dienstprüfung_1Jahr,MAX(Gehaltstabelle_alt!$H$5:$H$34)),IF(ISNA(VLOOKUP(D228+3+2*Dienstprüfung_1Jahr,Gehaltstabelle_alt!$A$14:$A$24,1,FALSE)),MIN(D228+3+2*Dienstprüfung_1Jahr,MAX(Gehaltstabelle_alt!$H$5:$H$34)),D228))),IF(Dienstprüfung_1Jahr,IF(ISNA(VLOOKUP(D228+2,Gehaltstabelle_alt!$A$14:$A$24,1,FALSE)),MIN(D228+2,MAX(Gehaltstabelle_alt!$H$5:$H$34)),IF(ISNA(VLOOKUP(D228+3,Gehaltstabelle_alt!$A$14:$A$24,1,FALSE)),MIN(D228+3,MAX(Gehaltstabelle_alt!$H$5:$H$34)),IF(ISNA(VLOOKUP(D228+4,Gehaltstabelle_alt!$A$14:$A$24,1,FALSE)),MIN(D228+4,MAX(Gehaltstabelle_alt!$H$5:$H$34)),MAX(Gehaltstabelle_alt!$H$5:$H$34)))),D228))))</f>
        <v/>
      </c>
      <c r="E229" t="str">
        <f>IF(MONTH($E$6)=1,D229,IF(D230="",IF(A229="","",IF(D229=MAX(Gehaltstabelle_alt!$H$5:$H$34),Alt_Gehalt!D229,IF(MOD(B229+1,2)=0,IF(ISNA(VLOOKUP(D229+1+2*Dienstprüfung_1Jahr,Gehaltstabelle_alt!$A$14:$A$24,1,FALSE)),MIN(D229+1+2*Dienstprüfung_1Jahr,MAX(Gehaltstabelle_alt!$H$5:$H$34)),IF(ISNA(VLOOKUP(D229+2+2*Dienstprüfung_1Jahr,Gehaltstabelle_alt!$A$14:$A$24,1,FALSE)),MIN(D229+2+2*Dienstprüfung_1Jahr,MAX(Gehaltstabelle_alt!$H$5:$H$34)),IF(ISNA(VLOOKUP(D229+3+2*Dienstprüfung_1Jahr,Gehaltstabelle_alt!$A$14:$A$24,1,FALSE)),MIN(D229+3+2*Dienstprüfung_1Jahr,MAX(Gehaltstabelle_alt!$H$5:$H$34)),D229))),IF(Dienstprüfung_1Jahr,IF(ISNA(VLOOKUP(D229+2,Gehaltstabelle_alt!$A$14:$A$24,1,FALSE)),MIN(D229+2,MAX(Gehaltstabelle_alt!$H$5:$H$34)),IF(ISNA(VLOOKUP(D229+3,Gehaltstabelle_alt!$A$14:$A$24,1,FALSE)),MIN(D229+3,MAX(Gehaltstabelle_alt!$H$5:$H$34)),IF(ISNA(VLOOKUP(D229+4,Gehaltstabelle_alt!$A$14:$A$24,1,FALSE)),MIN(D229+4,MAX(Gehaltstabelle_alt!$H$5:$H$34)),MAX(Gehaltstabelle_alt!$H$5:$H$34)))),D229)))),D230))</f>
        <v/>
      </c>
      <c r="F229" t="str">
        <f>IF(D229="","",HLOOKUP(C229,Gehaltstabelle_alt!$I$3:$R$34,Alt_Gehalt!D229+2,FALSE))</f>
        <v/>
      </c>
      <c r="G229" t="str">
        <f>IF(E229="","",HLOOKUP(C229,Gehaltstabelle_alt!$I$3:$R$34,Alt_Gehalt!E229+2,FALSE))</f>
        <v/>
      </c>
      <c r="H229">
        <f>IF(F229="",0,IF(F229&lt;=Gehaltstabelle_alt!$B$2,Gehaltstabelle_alt!$E$2,IF(F229&lt;=Gehaltstabelle_alt!$B$3,Gehaltstabelle_alt!$E$3,IF(F229&lt;=Gehaltstabelle_alt!$B$4,Gehaltstabelle_alt!$E$4,IF(F229&lt;=Gehaltstabelle_alt!$B$5,Gehaltstabelle_alt!$E$5,IF(F229&lt;=Gehaltstabelle_alt!$B$6,Gehaltstabelle_alt!$E$6,Gehaltstabelle_alt!$E$7)))))+IF(F229="","",IF(AND(D229&gt;Gehaltstabelle_alt!$C$10,C229="a"),Gehaltstabelle_alt!$E$11,Gehaltstabelle_alt!$E$10))+Gehaltsrechner!$G$10)+IF(Dienstprüfung_akt,(HLOOKUP(C229,Gehaltstabelle_alt!$I$3:$R$34,Dienstprüfer_akt_Stufe+2,FALSE)-HLOOKUP(C229,Gehaltstabelle_alt!$I$3:$R$34,D229+2,FALSE))*Anteil_Dienstprüfung,0)</f>
        <v>0</v>
      </c>
      <c r="I229">
        <f>IF(G229="",0,IF(G229&lt;=Gehaltstabelle_alt!$B$2,Gehaltstabelle_alt!$E$2,IF(G229&lt;=Gehaltstabelle_alt!$B$3,Gehaltstabelle_alt!$E$3,IF(G229&lt;=Gehaltstabelle_alt!$B$4,Gehaltstabelle_alt!$E$4,IF(G229&lt;=Gehaltstabelle_alt!$B$5,Gehaltstabelle_alt!$E$5,IF(G229&lt;=Gehaltstabelle_alt!$B$6,Gehaltstabelle_alt!$E$6,Gehaltstabelle_alt!$E$7)))))+IF(G229="","",IF(AND(D229&gt;Gehaltstabelle_alt!$C$10,C229="a"),Gehaltstabelle_alt!$E$11,Gehaltstabelle_alt!$E$10))+Gehaltsrechner!$G$10)+IF(Dienstprüfung_akt,(HLOOKUP(C229,Gehaltstabelle_alt!$I$3:$R$34,Dienstprüfer_akt_Stufe+2,FALSE)-HLOOKUP(C229,Gehaltstabelle_alt!$I$3:$R$34,D229+2,FALSE))*Anteil_Dienstprüfung,0)</f>
        <v>0</v>
      </c>
      <c r="J229">
        <f>IF(H229="","",Gehaltsrechner!$G$9)</f>
        <v>137.29</v>
      </c>
      <c r="K229" s="19" t="str">
        <f t="shared" si="16"/>
        <v/>
      </c>
      <c r="M229" s="19"/>
    </row>
    <row r="230" spans="1:13" x14ac:dyDescent="0.25">
      <c r="A230" t="str">
        <f t="shared" si="14"/>
        <v/>
      </c>
      <c r="B230" t="str">
        <f t="shared" si="13"/>
        <v/>
      </c>
      <c r="C230" t="str">
        <f t="shared" si="15"/>
        <v/>
      </c>
      <c r="D230" t="str">
        <f>IF(A230="","",IF(D229=MAX(Gehaltstabelle_alt!$H$5:$H$34),Alt_Gehalt!D229,IF(MOD(B230,2)=0,IF(ISNA(VLOOKUP(D229+1+2*Dienstprüfung_1Jahr,Gehaltstabelle_alt!$A$14:$A$24,1,FALSE)),MIN(D229+1+2*Dienstprüfung_1Jahr,MAX(Gehaltstabelle_alt!$H$5:$H$34)),IF(ISNA(VLOOKUP(D229+2+2*Dienstprüfung_1Jahr,Gehaltstabelle_alt!$A$14:$A$24,1,FALSE)),MIN(D229+2+2*Dienstprüfung_1Jahr,MAX(Gehaltstabelle_alt!$H$5:$H$34)),IF(ISNA(VLOOKUP(D229+3+2*Dienstprüfung_1Jahr,Gehaltstabelle_alt!$A$14:$A$24,1,FALSE)),MIN(D229+3+2*Dienstprüfung_1Jahr,MAX(Gehaltstabelle_alt!$H$5:$H$34)),D229))),IF(Dienstprüfung_1Jahr,IF(ISNA(VLOOKUP(D229+2,Gehaltstabelle_alt!$A$14:$A$24,1,FALSE)),MIN(D229+2,MAX(Gehaltstabelle_alt!$H$5:$H$34)),IF(ISNA(VLOOKUP(D229+3,Gehaltstabelle_alt!$A$14:$A$24,1,FALSE)),MIN(D229+3,MAX(Gehaltstabelle_alt!$H$5:$H$34)),IF(ISNA(VLOOKUP(D229+4,Gehaltstabelle_alt!$A$14:$A$24,1,FALSE)),MIN(D229+4,MAX(Gehaltstabelle_alt!$H$5:$H$34)),MAX(Gehaltstabelle_alt!$H$5:$H$34)))),D229))))</f>
        <v/>
      </c>
      <c r="E230" t="str">
        <f>IF(MONTH($E$6)=1,D230,IF(D231="",IF(A230="","",IF(D230=MAX(Gehaltstabelle_alt!$H$5:$H$34),Alt_Gehalt!D230,IF(MOD(B230+1,2)=0,IF(ISNA(VLOOKUP(D230+1+2*Dienstprüfung_1Jahr,Gehaltstabelle_alt!$A$14:$A$24,1,FALSE)),MIN(D230+1+2*Dienstprüfung_1Jahr,MAX(Gehaltstabelle_alt!$H$5:$H$34)),IF(ISNA(VLOOKUP(D230+2+2*Dienstprüfung_1Jahr,Gehaltstabelle_alt!$A$14:$A$24,1,FALSE)),MIN(D230+2+2*Dienstprüfung_1Jahr,MAX(Gehaltstabelle_alt!$H$5:$H$34)),IF(ISNA(VLOOKUP(D230+3+2*Dienstprüfung_1Jahr,Gehaltstabelle_alt!$A$14:$A$24,1,FALSE)),MIN(D230+3+2*Dienstprüfung_1Jahr,MAX(Gehaltstabelle_alt!$H$5:$H$34)),D230))),IF(Dienstprüfung_1Jahr,IF(ISNA(VLOOKUP(D230+2,Gehaltstabelle_alt!$A$14:$A$24,1,FALSE)),MIN(D230+2,MAX(Gehaltstabelle_alt!$H$5:$H$34)),IF(ISNA(VLOOKUP(D230+3,Gehaltstabelle_alt!$A$14:$A$24,1,FALSE)),MIN(D230+3,MAX(Gehaltstabelle_alt!$H$5:$H$34)),IF(ISNA(VLOOKUP(D230+4,Gehaltstabelle_alt!$A$14:$A$24,1,FALSE)),MIN(D230+4,MAX(Gehaltstabelle_alt!$H$5:$H$34)),MAX(Gehaltstabelle_alt!$H$5:$H$34)))),D230)))),D231))</f>
        <v/>
      </c>
      <c r="F230" t="str">
        <f>IF(D230="","",HLOOKUP(C230,Gehaltstabelle_alt!$I$3:$R$34,Alt_Gehalt!D230+2,FALSE))</f>
        <v/>
      </c>
      <c r="G230" t="str">
        <f>IF(E230="","",HLOOKUP(C230,Gehaltstabelle_alt!$I$3:$R$34,Alt_Gehalt!E230+2,FALSE))</f>
        <v/>
      </c>
      <c r="H230">
        <f>IF(F230="",0,IF(F230&lt;=Gehaltstabelle_alt!$B$2,Gehaltstabelle_alt!$E$2,IF(F230&lt;=Gehaltstabelle_alt!$B$3,Gehaltstabelle_alt!$E$3,IF(F230&lt;=Gehaltstabelle_alt!$B$4,Gehaltstabelle_alt!$E$4,IF(F230&lt;=Gehaltstabelle_alt!$B$5,Gehaltstabelle_alt!$E$5,IF(F230&lt;=Gehaltstabelle_alt!$B$6,Gehaltstabelle_alt!$E$6,Gehaltstabelle_alt!$E$7)))))+IF(F230="","",IF(AND(D230&gt;Gehaltstabelle_alt!$C$10,C230="a"),Gehaltstabelle_alt!$E$11,Gehaltstabelle_alt!$E$10))+Gehaltsrechner!$G$10)+IF(Dienstprüfung_akt,(HLOOKUP(C230,Gehaltstabelle_alt!$I$3:$R$34,Dienstprüfer_akt_Stufe+2,FALSE)-HLOOKUP(C230,Gehaltstabelle_alt!$I$3:$R$34,D230+2,FALSE))*Anteil_Dienstprüfung,0)</f>
        <v>0</v>
      </c>
      <c r="I230">
        <f>IF(G230="",0,IF(G230&lt;=Gehaltstabelle_alt!$B$2,Gehaltstabelle_alt!$E$2,IF(G230&lt;=Gehaltstabelle_alt!$B$3,Gehaltstabelle_alt!$E$3,IF(G230&lt;=Gehaltstabelle_alt!$B$4,Gehaltstabelle_alt!$E$4,IF(G230&lt;=Gehaltstabelle_alt!$B$5,Gehaltstabelle_alt!$E$5,IF(G230&lt;=Gehaltstabelle_alt!$B$6,Gehaltstabelle_alt!$E$6,Gehaltstabelle_alt!$E$7)))))+IF(G230="","",IF(AND(D230&gt;Gehaltstabelle_alt!$C$10,C230="a"),Gehaltstabelle_alt!$E$11,Gehaltstabelle_alt!$E$10))+Gehaltsrechner!$G$10)+IF(Dienstprüfung_akt,(HLOOKUP(C230,Gehaltstabelle_alt!$I$3:$R$34,Dienstprüfer_akt_Stufe+2,FALSE)-HLOOKUP(C230,Gehaltstabelle_alt!$I$3:$R$34,D230+2,FALSE))*Anteil_Dienstprüfung,0)</f>
        <v>0</v>
      </c>
      <c r="J230">
        <f>IF(H230="","",Gehaltsrechner!$G$9)</f>
        <v>137.29</v>
      </c>
      <c r="K230" s="19" t="str">
        <f t="shared" si="16"/>
        <v/>
      </c>
      <c r="M230" s="19"/>
    </row>
    <row r="231" spans="1:13" x14ac:dyDescent="0.25">
      <c r="A231" t="str">
        <f t="shared" si="14"/>
        <v/>
      </c>
      <c r="B231" t="str">
        <f t="shared" si="13"/>
        <v/>
      </c>
      <c r="C231" t="str">
        <f t="shared" si="15"/>
        <v/>
      </c>
      <c r="D231" t="str">
        <f>IF(A231="","",IF(D230=MAX(Gehaltstabelle_alt!$H$5:$H$34),Alt_Gehalt!D230,IF(MOD(B231,2)=0,IF(ISNA(VLOOKUP(D230+1+2*Dienstprüfung_1Jahr,Gehaltstabelle_alt!$A$14:$A$24,1,FALSE)),MIN(D230+1+2*Dienstprüfung_1Jahr,MAX(Gehaltstabelle_alt!$H$5:$H$34)),IF(ISNA(VLOOKUP(D230+2+2*Dienstprüfung_1Jahr,Gehaltstabelle_alt!$A$14:$A$24,1,FALSE)),MIN(D230+2+2*Dienstprüfung_1Jahr,MAX(Gehaltstabelle_alt!$H$5:$H$34)),IF(ISNA(VLOOKUP(D230+3+2*Dienstprüfung_1Jahr,Gehaltstabelle_alt!$A$14:$A$24,1,FALSE)),MIN(D230+3+2*Dienstprüfung_1Jahr,MAX(Gehaltstabelle_alt!$H$5:$H$34)),D230))),IF(Dienstprüfung_1Jahr,IF(ISNA(VLOOKUP(D230+2,Gehaltstabelle_alt!$A$14:$A$24,1,FALSE)),MIN(D230+2,MAX(Gehaltstabelle_alt!$H$5:$H$34)),IF(ISNA(VLOOKUP(D230+3,Gehaltstabelle_alt!$A$14:$A$24,1,FALSE)),MIN(D230+3,MAX(Gehaltstabelle_alt!$H$5:$H$34)),IF(ISNA(VLOOKUP(D230+4,Gehaltstabelle_alt!$A$14:$A$24,1,FALSE)),MIN(D230+4,MAX(Gehaltstabelle_alt!$H$5:$H$34)),MAX(Gehaltstabelle_alt!$H$5:$H$34)))),D230))))</f>
        <v/>
      </c>
      <c r="E231" t="str">
        <f>IF(MONTH($E$6)=1,D231,IF(D232="",IF(A231="","",IF(D231=MAX(Gehaltstabelle_alt!$H$5:$H$34),Alt_Gehalt!D231,IF(MOD(B231+1,2)=0,IF(ISNA(VLOOKUP(D231+1+2*Dienstprüfung_1Jahr,Gehaltstabelle_alt!$A$14:$A$24,1,FALSE)),MIN(D231+1+2*Dienstprüfung_1Jahr,MAX(Gehaltstabelle_alt!$H$5:$H$34)),IF(ISNA(VLOOKUP(D231+2+2*Dienstprüfung_1Jahr,Gehaltstabelle_alt!$A$14:$A$24,1,FALSE)),MIN(D231+2+2*Dienstprüfung_1Jahr,MAX(Gehaltstabelle_alt!$H$5:$H$34)),IF(ISNA(VLOOKUP(D231+3+2*Dienstprüfung_1Jahr,Gehaltstabelle_alt!$A$14:$A$24,1,FALSE)),MIN(D231+3+2*Dienstprüfung_1Jahr,MAX(Gehaltstabelle_alt!$H$5:$H$34)),D231))),IF(Dienstprüfung_1Jahr,IF(ISNA(VLOOKUP(D231+2,Gehaltstabelle_alt!$A$14:$A$24,1,FALSE)),MIN(D231+2,MAX(Gehaltstabelle_alt!$H$5:$H$34)),IF(ISNA(VLOOKUP(D231+3,Gehaltstabelle_alt!$A$14:$A$24,1,FALSE)),MIN(D231+3,MAX(Gehaltstabelle_alt!$H$5:$H$34)),IF(ISNA(VLOOKUP(D231+4,Gehaltstabelle_alt!$A$14:$A$24,1,FALSE)),MIN(D231+4,MAX(Gehaltstabelle_alt!$H$5:$H$34)),MAX(Gehaltstabelle_alt!$H$5:$H$34)))),D231)))),D232))</f>
        <v/>
      </c>
      <c r="F231" t="str">
        <f>IF(D231="","",HLOOKUP(C231,Gehaltstabelle_alt!$I$3:$R$34,Alt_Gehalt!D231+2,FALSE))</f>
        <v/>
      </c>
      <c r="G231" t="str">
        <f>IF(E231="","",HLOOKUP(C231,Gehaltstabelle_alt!$I$3:$R$34,Alt_Gehalt!E231+2,FALSE))</f>
        <v/>
      </c>
      <c r="H231">
        <f>IF(F231="",0,IF(F231&lt;=Gehaltstabelle_alt!$B$2,Gehaltstabelle_alt!$E$2,IF(F231&lt;=Gehaltstabelle_alt!$B$3,Gehaltstabelle_alt!$E$3,IF(F231&lt;=Gehaltstabelle_alt!$B$4,Gehaltstabelle_alt!$E$4,IF(F231&lt;=Gehaltstabelle_alt!$B$5,Gehaltstabelle_alt!$E$5,IF(F231&lt;=Gehaltstabelle_alt!$B$6,Gehaltstabelle_alt!$E$6,Gehaltstabelle_alt!$E$7)))))+IF(F231="","",IF(AND(D231&gt;Gehaltstabelle_alt!$C$10,C231="a"),Gehaltstabelle_alt!$E$11,Gehaltstabelle_alt!$E$10))+Gehaltsrechner!$G$10)+IF(Dienstprüfung_akt,(HLOOKUP(C231,Gehaltstabelle_alt!$I$3:$R$34,Dienstprüfer_akt_Stufe+2,FALSE)-HLOOKUP(C231,Gehaltstabelle_alt!$I$3:$R$34,D231+2,FALSE))*Anteil_Dienstprüfung,0)</f>
        <v>0</v>
      </c>
      <c r="I231">
        <f>IF(G231="",0,IF(G231&lt;=Gehaltstabelle_alt!$B$2,Gehaltstabelle_alt!$E$2,IF(G231&lt;=Gehaltstabelle_alt!$B$3,Gehaltstabelle_alt!$E$3,IF(G231&lt;=Gehaltstabelle_alt!$B$4,Gehaltstabelle_alt!$E$4,IF(G231&lt;=Gehaltstabelle_alt!$B$5,Gehaltstabelle_alt!$E$5,IF(G231&lt;=Gehaltstabelle_alt!$B$6,Gehaltstabelle_alt!$E$6,Gehaltstabelle_alt!$E$7)))))+IF(G231="","",IF(AND(D231&gt;Gehaltstabelle_alt!$C$10,C231="a"),Gehaltstabelle_alt!$E$11,Gehaltstabelle_alt!$E$10))+Gehaltsrechner!$G$10)+IF(Dienstprüfung_akt,(HLOOKUP(C231,Gehaltstabelle_alt!$I$3:$R$34,Dienstprüfer_akt_Stufe+2,FALSE)-HLOOKUP(C231,Gehaltstabelle_alt!$I$3:$R$34,D231+2,FALSE))*Anteil_Dienstprüfung,0)</f>
        <v>0</v>
      </c>
      <c r="J231">
        <f>IF(H231="","",Gehaltsrechner!$G$9)</f>
        <v>137.29</v>
      </c>
      <c r="K231" s="19" t="str">
        <f t="shared" si="16"/>
        <v/>
      </c>
      <c r="M231" s="19"/>
    </row>
    <row r="232" spans="1:13" x14ac:dyDescent="0.25">
      <c r="A232" t="str">
        <f t="shared" si="14"/>
        <v/>
      </c>
      <c r="B232" t="str">
        <f t="shared" si="13"/>
        <v/>
      </c>
      <c r="C232" t="str">
        <f t="shared" si="15"/>
        <v/>
      </c>
      <c r="D232" t="str">
        <f>IF(A232="","",IF(D231=MAX(Gehaltstabelle_alt!$H$5:$H$34),Alt_Gehalt!D231,IF(MOD(B232,2)=0,IF(ISNA(VLOOKUP(D231+1+2*Dienstprüfung_1Jahr,Gehaltstabelle_alt!$A$14:$A$24,1,FALSE)),MIN(D231+1+2*Dienstprüfung_1Jahr,MAX(Gehaltstabelle_alt!$H$5:$H$34)),IF(ISNA(VLOOKUP(D231+2+2*Dienstprüfung_1Jahr,Gehaltstabelle_alt!$A$14:$A$24,1,FALSE)),MIN(D231+2+2*Dienstprüfung_1Jahr,MAX(Gehaltstabelle_alt!$H$5:$H$34)),IF(ISNA(VLOOKUP(D231+3+2*Dienstprüfung_1Jahr,Gehaltstabelle_alt!$A$14:$A$24,1,FALSE)),MIN(D231+3+2*Dienstprüfung_1Jahr,MAX(Gehaltstabelle_alt!$H$5:$H$34)),D231))),IF(Dienstprüfung_1Jahr,IF(ISNA(VLOOKUP(D231+2,Gehaltstabelle_alt!$A$14:$A$24,1,FALSE)),MIN(D231+2,MAX(Gehaltstabelle_alt!$H$5:$H$34)),IF(ISNA(VLOOKUP(D231+3,Gehaltstabelle_alt!$A$14:$A$24,1,FALSE)),MIN(D231+3,MAX(Gehaltstabelle_alt!$H$5:$H$34)),IF(ISNA(VLOOKUP(D231+4,Gehaltstabelle_alt!$A$14:$A$24,1,FALSE)),MIN(D231+4,MAX(Gehaltstabelle_alt!$H$5:$H$34)),MAX(Gehaltstabelle_alt!$H$5:$H$34)))),D231))))</f>
        <v/>
      </c>
      <c r="E232" t="str">
        <f>IF(MONTH($E$6)=1,D232,IF(D233="",IF(A232="","",IF(D232=MAX(Gehaltstabelle_alt!$H$5:$H$34),Alt_Gehalt!D232,IF(MOD(B232+1,2)=0,IF(ISNA(VLOOKUP(D232+1+2*Dienstprüfung_1Jahr,Gehaltstabelle_alt!$A$14:$A$24,1,FALSE)),MIN(D232+1+2*Dienstprüfung_1Jahr,MAX(Gehaltstabelle_alt!$H$5:$H$34)),IF(ISNA(VLOOKUP(D232+2+2*Dienstprüfung_1Jahr,Gehaltstabelle_alt!$A$14:$A$24,1,FALSE)),MIN(D232+2+2*Dienstprüfung_1Jahr,MAX(Gehaltstabelle_alt!$H$5:$H$34)),IF(ISNA(VLOOKUP(D232+3+2*Dienstprüfung_1Jahr,Gehaltstabelle_alt!$A$14:$A$24,1,FALSE)),MIN(D232+3+2*Dienstprüfung_1Jahr,MAX(Gehaltstabelle_alt!$H$5:$H$34)),D232))),IF(Dienstprüfung_1Jahr,IF(ISNA(VLOOKUP(D232+2,Gehaltstabelle_alt!$A$14:$A$24,1,FALSE)),MIN(D232+2,MAX(Gehaltstabelle_alt!$H$5:$H$34)),IF(ISNA(VLOOKUP(D232+3,Gehaltstabelle_alt!$A$14:$A$24,1,FALSE)),MIN(D232+3,MAX(Gehaltstabelle_alt!$H$5:$H$34)),IF(ISNA(VLOOKUP(D232+4,Gehaltstabelle_alt!$A$14:$A$24,1,FALSE)),MIN(D232+4,MAX(Gehaltstabelle_alt!$H$5:$H$34)),MAX(Gehaltstabelle_alt!$H$5:$H$34)))),D232)))),D233))</f>
        <v/>
      </c>
      <c r="F232" t="str">
        <f>IF(D232="","",HLOOKUP(C232,Gehaltstabelle_alt!$I$3:$R$34,Alt_Gehalt!D232+2,FALSE))</f>
        <v/>
      </c>
      <c r="G232" t="str">
        <f>IF(E232="","",HLOOKUP(C232,Gehaltstabelle_alt!$I$3:$R$34,Alt_Gehalt!E232+2,FALSE))</f>
        <v/>
      </c>
      <c r="H232">
        <f>IF(F232="",0,IF(F232&lt;=Gehaltstabelle_alt!$B$2,Gehaltstabelle_alt!$E$2,IF(F232&lt;=Gehaltstabelle_alt!$B$3,Gehaltstabelle_alt!$E$3,IF(F232&lt;=Gehaltstabelle_alt!$B$4,Gehaltstabelle_alt!$E$4,IF(F232&lt;=Gehaltstabelle_alt!$B$5,Gehaltstabelle_alt!$E$5,IF(F232&lt;=Gehaltstabelle_alt!$B$6,Gehaltstabelle_alt!$E$6,Gehaltstabelle_alt!$E$7)))))+IF(F232="","",IF(AND(D232&gt;Gehaltstabelle_alt!$C$10,C232="a"),Gehaltstabelle_alt!$E$11,Gehaltstabelle_alt!$E$10))+Gehaltsrechner!$G$10)+IF(Dienstprüfung_akt,(HLOOKUP(C232,Gehaltstabelle_alt!$I$3:$R$34,Dienstprüfer_akt_Stufe+2,FALSE)-HLOOKUP(C232,Gehaltstabelle_alt!$I$3:$R$34,D232+2,FALSE))*Anteil_Dienstprüfung,0)</f>
        <v>0</v>
      </c>
      <c r="I232">
        <f>IF(G232="",0,IF(G232&lt;=Gehaltstabelle_alt!$B$2,Gehaltstabelle_alt!$E$2,IF(G232&lt;=Gehaltstabelle_alt!$B$3,Gehaltstabelle_alt!$E$3,IF(G232&lt;=Gehaltstabelle_alt!$B$4,Gehaltstabelle_alt!$E$4,IF(G232&lt;=Gehaltstabelle_alt!$B$5,Gehaltstabelle_alt!$E$5,IF(G232&lt;=Gehaltstabelle_alt!$B$6,Gehaltstabelle_alt!$E$6,Gehaltstabelle_alt!$E$7)))))+IF(G232="","",IF(AND(D232&gt;Gehaltstabelle_alt!$C$10,C232="a"),Gehaltstabelle_alt!$E$11,Gehaltstabelle_alt!$E$10))+Gehaltsrechner!$G$10)+IF(Dienstprüfung_akt,(HLOOKUP(C232,Gehaltstabelle_alt!$I$3:$R$34,Dienstprüfer_akt_Stufe+2,FALSE)-HLOOKUP(C232,Gehaltstabelle_alt!$I$3:$R$34,D232+2,FALSE))*Anteil_Dienstprüfung,0)</f>
        <v>0</v>
      </c>
      <c r="J232">
        <f>IF(H232="","",Gehaltsrechner!$G$9)</f>
        <v>137.29</v>
      </c>
      <c r="K232" s="19" t="str">
        <f t="shared" si="16"/>
        <v/>
      </c>
      <c r="M232" s="19"/>
    </row>
    <row r="233" spans="1:13" x14ac:dyDescent="0.25">
      <c r="A233" t="str">
        <f t="shared" si="14"/>
        <v/>
      </c>
      <c r="B233" t="str">
        <f t="shared" si="13"/>
        <v/>
      </c>
      <c r="C233" t="str">
        <f t="shared" si="15"/>
        <v/>
      </c>
      <c r="D233" t="str">
        <f>IF(A233="","",IF(D232=MAX(Gehaltstabelle_alt!$H$5:$H$34),Alt_Gehalt!D232,IF(MOD(B233,2)=0,IF(ISNA(VLOOKUP(D232+1+2*Dienstprüfung_1Jahr,Gehaltstabelle_alt!$A$14:$A$24,1,FALSE)),MIN(D232+1+2*Dienstprüfung_1Jahr,MAX(Gehaltstabelle_alt!$H$5:$H$34)),IF(ISNA(VLOOKUP(D232+2+2*Dienstprüfung_1Jahr,Gehaltstabelle_alt!$A$14:$A$24,1,FALSE)),MIN(D232+2+2*Dienstprüfung_1Jahr,MAX(Gehaltstabelle_alt!$H$5:$H$34)),IF(ISNA(VLOOKUP(D232+3+2*Dienstprüfung_1Jahr,Gehaltstabelle_alt!$A$14:$A$24,1,FALSE)),MIN(D232+3+2*Dienstprüfung_1Jahr,MAX(Gehaltstabelle_alt!$H$5:$H$34)),D232))),IF(Dienstprüfung_1Jahr,IF(ISNA(VLOOKUP(D232+2,Gehaltstabelle_alt!$A$14:$A$24,1,FALSE)),MIN(D232+2,MAX(Gehaltstabelle_alt!$H$5:$H$34)),IF(ISNA(VLOOKUP(D232+3,Gehaltstabelle_alt!$A$14:$A$24,1,FALSE)),MIN(D232+3,MAX(Gehaltstabelle_alt!$H$5:$H$34)),IF(ISNA(VLOOKUP(D232+4,Gehaltstabelle_alt!$A$14:$A$24,1,FALSE)),MIN(D232+4,MAX(Gehaltstabelle_alt!$H$5:$H$34)),MAX(Gehaltstabelle_alt!$H$5:$H$34)))),D232))))</f>
        <v/>
      </c>
      <c r="E233" t="str">
        <f>IF(MONTH($E$6)=1,D233,IF(D234="",IF(A233="","",IF(D233=MAX(Gehaltstabelle_alt!$H$5:$H$34),Alt_Gehalt!D233,IF(MOD(B233+1,2)=0,IF(ISNA(VLOOKUP(D233+1+2*Dienstprüfung_1Jahr,Gehaltstabelle_alt!$A$14:$A$24,1,FALSE)),MIN(D233+1+2*Dienstprüfung_1Jahr,MAX(Gehaltstabelle_alt!$H$5:$H$34)),IF(ISNA(VLOOKUP(D233+2+2*Dienstprüfung_1Jahr,Gehaltstabelle_alt!$A$14:$A$24,1,FALSE)),MIN(D233+2+2*Dienstprüfung_1Jahr,MAX(Gehaltstabelle_alt!$H$5:$H$34)),IF(ISNA(VLOOKUP(D233+3+2*Dienstprüfung_1Jahr,Gehaltstabelle_alt!$A$14:$A$24,1,FALSE)),MIN(D233+3+2*Dienstprüfung_1Jahr,MAX(Gehaltstabelle_alt!$H$5:$H$34)),D233))),IF(Dienstprüfung_1Jahr,IF(ISNA(VLOOKUP(D233+2,Gehaltstabelle_alt!$A$14:$A$24,1,FALSE)),MIN(D233+2,MAX(Gehaltstabelle_alt!$H$5:$H$34)),IF(ISNA(VLOOKUP(D233+3,Gehaltstabelle_alt!$A$14:$A$24,1,FALSE)),MIN(D233+3,MAX(Gehaltstabelle_alt!$H$5:$H$34)),IF(ISNA(VLOOKUP(D233+4,Gehaltstabelle_alt!$A$14:$A$24,1,FALSE)),MIN(D233+4,MAX(Gehaltstabelle_alt!$H$5:$H$34)),MAX(Gehaltstabelle_alt!$H$5:$H$34)))),D233)))),D234))</f>
        <v/>
      </c>
      <c r="F233" t="str">
        <f>IF(D233="","",HLOOKUP(C233,Gehaltstabelle_alt!$I$3:$R$34,Alt_Gehalt!D233+2,FALSE))</f>
        <v/>
      </c>
      <c r="G233" t="str">
        <f>IF(E233="","",HLOOKUP(C233,Gehaltstabelle_alt!$I$3:$R$34,Alt_Gehalt!E233+2,FALSE))</f>
        <v/>
      </c>
      <c r="H233">
        <f>IF(F233="",0,IF(F233&lt;=Gehaltstabelle_alt!$B$2,Gehaltstabelle_alt!$E$2,IF(F233&lt;=Gehaltstabelle_alt!$B$3,Gehaltstabelle_alt!$E$3,IF(F233&lt;=Gehaltstabelle_alt!$B$4,Gehaltstabelle_alt!$E$4,IF(F233&lt;=Gehaltstabelle_alt!$B$5,Gehaltstabelle_alt!$E$5,IF(F233&lt;=Gehaltstabelle_alt!$B$6,Gehaltstabelle_alt!$E$6,Gehaltstabelle_alt!$E$7)))))+IF(F233="","",IF(AND(D233&gt;Gehaltstabelle_alt!$C$10,C233="a"),Gehaltstabelle_alt!$E$11,Gehaltstabelle_alt!$E$10))+Gehaltsrechner!$G$10)+IF(Dienstprüfung_akt,(HLOOKUP(C233,Gehaltstabelle_alt!$I$3:$R$34,Dienstprüfer_akt_Stufe+2,FALSE)-HLOOKUP(C233,Gehaltstabelle_alt!$I$3:$R$34,D233+2,FALSE))*Anteil_Dienstprüfung,0)</f>
        <v>0</v>
      </c>
      <c r="I233">
        <f>IF(G233="",0,IF(G233&lt;=Gehaltstabelle_alt!$B$2,Gehaltstabelle_alt!$E$2,IF(G233&lt;=Gehaltstabelle_alt!$B$3,Gehaltstabelle_alt!$E$3,IF(G233&lt;=Gehaltstabelle_alt!$B$4,Gehaltstabelle_alt!$E$4,IF(G233&lt;=Gehaltstabelle_alt!$B$5,Gehaltstabelle_alt!$E$5,IF(G233&lt;=Gehaltstabelle_alt!$B$6,Gehaltstabelle_alt!$E$6,Gehaltstabelle_alt!$E$7)))))+IF(G233="","",IF(AND(D233&gt;Gehaltstabelle_alt!$C$10,C233="a"),Gehaltstabelle_alt!$E$11,Gehaltstabelle_alt!$E$10))+Gehaltsrechner!$G$10)+IF(Dienstprüfung_akt,(HLOOKUP(C233,Gehaltstabelle_alt!$I$3:$R$34,Dienstprüfer_akt_Stufe+2,FALSE)-HLOOKUP(C233,Gehaltstabelle_alt!$I$3:$R$34,D233+2,FALSE))*Anteil_Dienstprüfung,0)</f>
        <v>0</v>
      </c>
      <c r="J233">
        <f>IF(H233="","",Gehaltsrechner!$G$9)</f>
        <v>137.29</v>
      </c>
      <c r="K233" s="19" t="str">
        <f t="shared" si="16"/>
        <v/>
      </c>
      <c r="M233" s="19"/>
    </row>
    <row r="234" spans="1:13" x14ac:dyDescent="0.25">
      <c r="A234" t="str">
        <f t="shared" si="14"/>
        <v/>
      </c>
      <c r="B234" t="str">
        <f t="shared" si="13"/>
        <v/>
      </c>
      <c r="C234" t="str">
        <f t="shared" si="15"/>
        <v/>
      </c>
      <c r="D234" t="str">
        <f>IF(A234="","",IF(D233=MAX(Gehaltstabelle_alt!$H$5:$H$34),Alt_Gehalt!D233,IF(MOD(B234,2)=0,IF(ISNA(VLOOKUP(D233+1+2*Dienstprüfung_1Jahr,Gehaltstabelle_alt!$A$14:$A$24,1,FALSE)),MIN(D233+1+2*Dienstprüfung_1Jahr,MAX(Gehaltstabelle_alt!$H$5:$H$34)),IF(ISNA(VLOOKUP(D233+2+2*Dienstprüfung_1Jahr,Gehaltstabelle_alt!$A$14:$A$24,1,FALSE)),MIN(D233+2+2*Dienstprüfung_1Jahr,MAX(Gehaltstabelle_alt!$H$5:$H$34)),IF(ISNA(VLOOKUP(D233+3+2*Dienstprüfung_1Jahr,Gehaltstabelle_alt!$A$14:$A$24,1,FALSE)),MIN(D233+3+2*Dienstprüfung_1Jahr,MAX(Gehaltstabelle_alt!$H$5:$H$34)),D233))),IF(Dienstprüfung_1Jahr,IF(ISNA(VLOOKUP(D233+2,Gehaltstabelle_alt!$A$14:$A$24,1,FALSE)),MIN(D233+2,MAX(Gehaltstabelle_alt!$H$5:$H$34)),IF(ISNA(VLOOKUP(D233+3,Gehaltstabelle_alt!$A$14:$A$24,1,FALSE)),MIN(D233+3,MAX(Gehaltstabelle_alt!$H$5:$H$34)),IF(ISNA(VLOOKUP(D233+4,Gehaltstabelle_alt!$A$14:$A$24,1,FALSE)),MIN(D233+4,MAX(Gehaltstabelle_alt!$H$5:$H$34)),MAX(Gehaltstabelle_alt!$H$5:$H$34)))),D233))))</f>
        <v/>
      </c>
      <c r="E234" t="str">
        <f>IF(MONTH($E$6)=1,D234,IF(D235="",IF(A234="","",IF(D234=MAX(Gehaltstabelle_alt!$H$5:$H$34),Alt_Gehalt!D234,IF(MOD(B234+1,2)=0,IF(ISNA(VLOOKUP(D234+1+2*Dienstprüfung_1Jahr,Gehaltstabelle_alt!$A$14:$A$24,1,FALSE)),MIN(D234+1+2*Dienstprüfung_1Jahr,MAX(Gehaltstabelle_alt!$H$5:$H$34)),IF(ISNA(VLOOKUP(D234+2+2*Dienstprüfung_1Jahr,Gehaltstabelle_alt!$A$14:$A$24,1,FALSE)),MIN(D234+2+2*Dienstprüfung_1Jahr,MAX(Gehaltstabelle_alt!$H$5:$H$34)),IF(ISNA(VLOOKUP(D234+3+2*Dienstprüfung_1Jahr,Gehaltstabelle_alt!$A$14:$A$24,1,FALSE)),MIN(D234+3+2*Dienstprüfung_1Jahr,MAX(Gehaltstabelle_alt!$H$5:$H$34)),D234))),IF(Dienstprüfung_1Jahr,IF(ISNA(VLOOKUP(D234+2,Gehaltstabelle_alt!$A$14:$A$24,1,FALSE)),MIN(D234+2,MAX(Gehaltstabelle_alt!$H$5:$H$34)),IF(ISNA(VLOOKUP(D234+3,Gehaltstabelle_alt!$A$14:$A$24,1,FALSE)),MIN(D234+3,MAX(Gehaltstabelle_alt!$H$5:$H$34)),IF(ISNA(VLOOKUP(D234+4,Gehaltstabelle_alt!$A$14:$A$24,1,FALSE)),MIN(D234+4,MAX(Gehaltstabelle_alt!$H$5:$H$34)),MAX(Gehaltstabelle_alt!$H$5:$H$34)))),D234)))),D235))</f>
        <v/>
      </c>
      <c r="F234" t="str">
        <f>IF(D234="","",HLOOKUP(C234,Gehaltstabelle_alt!$I$3:$R$34,Alt_Gehalt!D234+2,FALSE))</f>
        <v/>
      </c>
      <c r="G234" t="str">
        <f>IF(E234="","",HLOOKUP(C234,Gehaltstabelle_alt!$I$3:$R$34,Alt_Gehalt!E234+2,FALSE))</f>
        <v/>
      </c>
      <c r="H234">
        <f>IF(F234="",0,IF(F234&lt;=Gehaltstabelle_alt!$B$2,Gehaltstabelle_alt!$E$2,IF(F234&lt;=Gehaltstabelle_alt!$B$3,Gehaltstabelle_alt!$E$3,IF(F234&lt;=Gehaltstabelle_alt!$B$4,Gehaltstabelle_alt!$E$4,IF(F234&lt;=Gehaltstabelle_alt!$B$5,Gehaltstabelle_alt!$E$5,IF(F234&lt;=Gehaltstabelle_alt!$B$6,Gehaltstabelle_alt!$E$6,Gehaltstabelle_alt!$E$7)))))+IF(F234="","",IF(AND(D234&gt;Gehaltstabelle_alt!$C$10,C234="a"),Gehaltstabelle_alt!$E$11,Gehaltstabelle_alt!$E$10))+Gehaltsrechner!$G$10)+IF(Dienstprüfung_akt,(HLOOKUP(C234,Gehaltstabelle_alt!$I$3:$R$34,Dienstprüfer_akt_Stufe+2,FALSE)-HLOOKUP(C234,Gehaltstabelle_alt!$I$3:$R$34,D234+2,FALSE))*Anteil_Dienstprüfung,0)</f>
        <v>0</v>
      </c>
      <c r="I234">
        <f>IF(G234="",0,IF(G234&lt;=Gehaltstabelle_alt!$B$2,Gehaltstabelle_alt!$E$2,IF(G234&lt;=Gehaltstabelle_alt!$B$3,Gehaltstabelle_alt!$E$3,IF(G234&lt;=Gehaltstabelle_alt!$B$4,Gehaltstabelle_alt!$E$4,IF(G234&lt;=Gehaltstabelle_alt!$B$5,Gehaltstabelle_alt!$E$5,IF(G234&lt;=Gehaltstabelle_alt!$B$6,Gehaltstabelle_alt!$E$6,Gehaltstabelle_alt!$E$7)))))+IF(G234="","",IF(AND(D234&gt;Gehaltstabelle_alt!$C$10,C234="a"),Gehaltstabelle_alt!$E$11,Gehaltstabelle_alt!$E$10))+Gehaltsrechner!$G$10)+IF(Dienstprüfung_akt,(HLOOKUP(C234,Gehaltstabelle_alt!$I$3:$R$34,Dienstprüfer_akt_Stufe+2,FALSE)-HLOOKUP(C234,Gehaltstabelle_alt!$I$3:$R$34,D234+2,FALSE))*Anteil_Dienstprüfung,0)</f>
        <v>0</v>
      </c>
      <c r="J234">
        <f>IF(H234="","",Gehaltsrechner!$G$9)</f>
        <v>137.29</v>
      </c>
      <c r="K234" s="19" t="str">
        <f t="shared" si="16"/>
        <v/>
      </c>
      <c r="M234" s="19"/>
    </row>
    <row r="235" spans="1:13" x14ac:dyDescent="0.25">
      <c r="A235" t="str">
        <f t="shared" si="14"/>
        <v/>
      </c>
      <c r="B235" t="str">
        <f t="shared" si="13"/>
        <v/>
      </c>
      <c r="C235" t="str">
        <f t="shared" si="15"/>
        <v/>
      </c>
      <c r="D235" t="str">
        <f>IF(A235="","",IF(D234=MAX(Gehaltstabelle_alt!$H$5:$H$34),Alt_Gehalt!D234,IF(MOD(B235,2)=0,IF(ISNA(VLOOKUP(D234+1+2*Dienstprüfung_1Jahr,Gehaltstabelle_alt!$A$14:$A$24,1,FALSE)),MIN(D234+1+2*Dienstprüfung_1Jahr,MAX(Gehaltstabelle_alt!$H$5:$H$34)),IF(ISNA(VLOOKUP(D234+2+2*Dienstprüfung_1Jahr,Gehaltstabelle_alt!$A$14:$A$24,1,FALSE)),MIN(D234+2+2*Dienstprüfung_1Jahr,MAX(Gehaltstabelle_alt!$H$5:$H$34)),IF(ISNA(VLOOKUP(D234+3+2*Dienstprüfung_1Jahr,Gehaltstabelle_alt!$A$14:$A$24,1,FALSE)),MIN(D234+3+2*Dienstprüfung_1Jahr,MAX(Gehaltstabelle_alt!$H$5:$H$34)),D234))),IF(Dienstprüfung_1Jahr,IF(ISNA(VLOOKUP(D234+2,Gehaltstabelle_alt!$A$14:$A$24,1,FALSE)),MIN(D234+2,MAX(Gehaltstabelle_alt!$H$5:$H$34)),IF(ISNA(VLOOKUP(D234+3,Gehaltstabelle_alt!$A$14:$A$24,1,FALSE)),MIN(D234+3,MAX(Gehaltstabelle_alt!$H$5:$H$34)),IF(ISNA(VLOOKUP(D234+4,Gehaltstabelle_alt!$A$14:$A$24,1,FALSE)),MIN(D234+4,MAX(Gehaltstabelle_alt!$H$5:$H$34)),MAX(Gehaltstabelle_alt!$H$5:$H$34)))),D234))))</f>
        <v/>
      </c>
      <c r="E235" t="str">
        <f>IF(MONTH($E$6)=1,D235,IF(D236="",IF(A235="","",IF(D235=MAX(Gehaltstabelle_alt!$H$5:$H$34),Alt_Gehalt!D235,IF(MOD(B235+1,2)=0,IF(ISNA(VLOOKUP(D235+1+2*Dienstprüfung_1Jahr,Gehaltstabelle_alt!$A$14:$A$24,1,FALSE)),MIN(D235+1+2*Dienstprüfung_1Jahr,MAX(Gehaltstabelle_alt!$H$5:$H$34)),IF(ISNA(VLOOKUP(D235+2+2*Dienstprüfung_1Jahr,Gehaltstabelle_alt!$A$14:$A$24,1,FALSE)),MIN(D235+2+2*Dienstprüfung_1Jahr,MAX(Gehaltstabelle_alt!$H$5:$H$34)),IF(ISNA(VLOOKUP(D235+3+2*Dienstprüfung_1Jahr,Gehaltstabelle_alt!$A$14:$A$24,1,FALSE)),MIN(D235+3+2*Dienstprüfung_1Jahr,MAX(Gehaltstabelle_alt!$H$5:$H$34)),D235))),IF(Dienstprüfung_1Jahr,IF(ISNA(VLOOKUP(D235+2,Gehaltstabelle_alt!$A$14:$A$24,1,FALSE)),MIN(D235+2,MAX(Gehaltstabelle_alt!$H$5:$H$34)),IF(ISNA(VLOOKUP(D235+3,Gehaltstabelle_alt!$A$14:$A$24,1,FALSE)),MIN(D235+3,MAX(Gehaltstabelle_alt!$H$5:$H$34)),IF(ISNA(VLOOKUP(D235+4,Gehaltstabelle_alt!$A$14:$A$24,1,FALSE)),MIN(D235+4,MAX(Gehaltstabelle_alt!$H$5:$H$34)),MAX(Gehaltstabelle_alt!$H$5:$H$34)))),D235)))),D236))</f>
        <v/>
      </c>
      <c r="F235" t="str">
        <f>IF(D235="","",HLOOKUP(C235,Gehaltstabelle_alt!$I$3:$R$34,Alt_Gehalt!D235+2,FALSE))</f>
        <v/>
      </c>
      <c r="G235" t="str">
        <f>IF(E235="","",HLOOKUP(C235,Gehaltstabelle_alt!$I$3:$R$34,Alt_Gehalt!E235+2,FALSE))</f>
        <v/>
      </c>
      <c r="H235">
        <f>IF(F235="",0,IF(F235&lt;=Gehaltstabelle_alt!$B$2,Gehaltstabelle_alt!$E$2,IF(F235&lt;=Gehaltstabelle_alt!$B$3,Gehaltstabelle_alt!$E$3,IF(F235&lt;=Gehaltstabelle_alt!$B$4,Gehaltstabelle_alt!$E$4,IF(F235&lt;=Gehaltstabelle_alt!$B$5,Gehaltstabelle_alt!$E$5,IF(F235&lt;=Gehaltstabelle_alt!$B$6,Gehaltstabelle_alt!$E$6,Gehaltstabelle_alt!$E$7)))))+IF(F235="","",IF(AND(D235&gt;Gehaltstabelle_alt!$C$10,C235="a"),Gehaltstabelle_alt!$E$11,Gehaltstabelle_alt!$E$10))+Gehaltsrechner!$G$10)+IF(Dienstprüfung_akt,(HLOOKUP(C235,Gehaltstabelle_alt!$I$3:$R$34,Dienstprüfer_akt_Stufe+2,FALSE)-HLOOKUP(C235,Gehaltstabelle_alt!$I$3:$R$34,D235+2,FALSE))*Anteil_Dienstprüfung,0)</f>
        <v>0</v>
      </c>
      <c r="I235">
        <f>IF(G235="",0,IF(G235&lt;=Gehaltstabelle_alt!$B$2,Gehaltstabelle_alt!$E$2,IF(G235&lt;=Gehaltstabelle_alt!$B$3,Gehaltstabelle_alt!$E$3,IF(G235&lt;=Gehaltstabelle_alt!$B$4,Gehaltstabelle_alt!$E$4,IF(G235&lt;=Gehaltstabelle_alt!$B$5,Gehaltstabelle_alt!$E$5,IF(G235&lt;=Gehaltstabelle_alt!$B$6,Gehaltstabelle_alt!$E$6,Gehaltstabelle_alt!$E$7)))))+IF(G235="","",IF(AND(D235&gt;Gehaltstabelle_alt!$C$10,C235="a"),Gehaltstabelle_alt!$E$11,Gehaltstabelle_alt!$E$10))+Gehaltsrechner!$G$10)+IF(Dienstprüfung_akt,(HLOOKUP(C235,Gehaltstabelle_alt!$I$3:$R$34,Dienstprüfer_akt_Stufe+2,FALSE)-HLOOKUP(C235,Gehaltstabelle_alt!$I$3:$R$34,D235+2,FALSE))*Anteil_Dienstprüfung,0)</f>
        <v>0</v>
      </c>
      <c r="J235">
        <f>IF(H235="","",Gehaltsrechner!$G$9)</f>
        <v>137.29</v>
      </c>
      <c r="K235" s="19" t="str">
        <f t="shared" si="16"/>
        <v/>
      </c>
      <c r="M235" s="19"/>
    </row>
    <row r="236" spans="1:13" x14ac:dyDescent="0.25">
      <c r="A236" t="str">
        <f t="shared" si="14"/>
        <v/>
      </c>
      <c r="B236" t="str">
        <f t="shared" si="13"/>
        <v/>
      </c>
      <c r="C236" t="str">
        <f t="shared" si="15"/>
        <v/>
      </c>
      <c r="D236" t="str">
        <f>IF(A236="","",IF(D235=MAX(Gehaltstabelle_alt!$H$5:$H$34),Alt_Gehalt!D235,IF(MOD(B236,2)=0,IF(ISNA(VLOOKUP(D235+1+2*Dienstprüfung_1Jahr,Gehaltstabelle_alt!$A$14:$A$24,1,FALSE)),MIN(D235+1+2*Dienstprüfung_1Jahr,MAX(Gehaltstabelle_alt!$H$5:$H$34)),IF(ISNA(VLOOKUP(D235+2+2*Dienstprüfung_1Jahr,Gehaltstabelle_alt!$A$14:$A$24,1,FALSE)),MIN(D235+2+2*Dienstprüfung_1Jahr,MAX(Gehaltstabelle_alt!$H$5:$H$34)),IF(ISNA(VLOOKUP(D235+3+2*Dienstprüfung_1Jahr,Gehaltstabelle_alt!$A$14:$A$24,1,FALSE)),MIN(D235+3+2*Dienstprüfung_1Jahr,MAX(Gehaltstabelle_alt!$H$5:$H$34)),D235))),IF(Dienstprüfung_1Jahr,IF(ISNA(VLOOKUP(D235+2,Gehaltstabelle_alt!$A$14:$A$24,1,FALSE)),MIN(D235+2,MAX(Gehaltstabelle_alt!$H$5:$H$34)),IF(ISNA(VLOOKUP(D235+3,Gehaltstabelle_alt!$A$14:$A$24,1,FALSE)),MIN(D235+3,MAX(Gehaltstabelle_alt!$H$5:$H$34)),IF(ISNA(VLOOKUP(D235+4,Gehaltstabelle_alt!$A$14:$A$24,1,FALSE)),MIN(D235+4,MAX(Gehaltstabelle_alt!$H$5:$H$34)),MAX(Gehaltstabelle_alt!$H$5:$H$34)))),D235))))</f>
        <v/>
      </c>
      <c r="E236" t="str">
        <f>IF(MONTH($E$6)=1,D236,IF(D237="",IF(A236="","",IF(D236=MAX(Gehaltstabelle_alt!$H$5:$H$34),Alt_Gehalt!D236,IF(MOD(B236+1,2)=0,IF(ISNA(VLOOKUP(D236+1+2*Dienstprüfung_1Jahr,Gehaltstabelle_alt!$A$14:$A$24,1,FALSE)),MIN(D236+1+2*Dienstprüfung_1Jahr,MAX(Gehaltstabelle_alt!$H$5:$H$34)),IF(ISNA(VLOOKUP(D236+2+2*Dienstprüfung_1Jahr,Gehaltstabelle_alt!$A$14:$A$24,1,FALSE)),MIN(D236+2+2*Dienstprüfung_1Jahr,MAX(Gehaltstabelle_alt!$H$5:$H$34)),IF(ISNA(VLOOKUP(D236+3+2*Dienstprüfung_1Jahr,Gehaltstabelle_alt!$A$14:$A$24,1,FALSE)),MIN(D236+3+2*Dienstprüfung_1Jahr,MAX(Gehaltstabelle_alt!$H$5:$H$34)),D236))),IF(Dienstprüfung_1Jahr,IF(ISNA(VLOOKUP(D236+2,Gehaltstabelle_alt!$A$14:$A$24,1,FALSE)),MIN(D236+2,MAX(Gehaltstabelle_alt!$H$5:$H$34)),IF(ISNA(VLOOKUP(D236+3,Gehaltstabelle_alt!$A$14:$A$24,1,FALSE)),MIN(D236+3,MAX(Gehaltstabelle_alt!$H$5:$H$34)),IF(ISNA(VLOOKUP(D236+4,Gehaltstabelle_alt!$A$14:$A$24,1,FALSE)),MIN(D236+4,MAX(Gehaltstabelle_alt!$H$5:$H$34)),MAX(Gehaltstabelle_alt!$H$5:$H$34)))),D236)))),D237))</f>
        <v/>
      </c>
      <c r="F236" t="str">
        <f>IF(D236="","",HLOOKUP(C236,Gehaltstabelle_alt!$I$3:$R$34,Alt_Gehalt!D236+2,FALSE))</f>
        <v/>
      </c>
      <c r="G236" t="str">
        <f>IF(E236="","",HLOOKUP(C236,Gehaltstabelle_alt!$I$3:$R$34,Alt_Gehalt!E236+2,FALSE))</f>
        <v/>
      </c>
      <c r="H236">
        <f>IF(F236="",0,IF(F236&lt;=Gehaltstabelle_alt!$B$2,Gehaltstabelle_alt!$E$2,IF(F236&lt;=Gehaltstabelle_alt!$B$3,Gehaltstabelle_alt!$E$3,IF(F236&lt;=Gehaltstabelle_alt!$B$4,Gehaltstabelle_alt!$E$4,IF(F236&lt;=Gehaltstabelle_alt!$B$5,Gehaltstabelle_alt!$E$5,IF(F236&lt;=Gehaltstabelle_alt!$B$6,Gehaltstabelle_alt!$E$6,Gehaltstabelle_alt!$E$7)))))+IF(F236="","",IF(AND(D236&gt;Gehaltstabelle_alt!$C$10,C236="a"),Gehaltstabelle_alt!$E$11,Gehaltstabelle_alt!$E$10))+Gehaltsrechner!$G$10)+IF(Dienstprüfung_akt,(HLOOKUP(C236,Gehaltstabelle_alt!$I$3:$R$34,Dienstprüfer_akt_Stufe+2,FALSE)-HLOOKUP(C236,Gehaltstabelle_alt!$I$3:$R$34,D236+2,FALSE))*Anteil_Dienstprüfung,0)</f>
        <v>0</v>
      </c>
      <c r="I236">
        <f>IF(G236="",0,IF(G236&lt;=Gehaltstabelle_alt!$B$2,Gehaltstabelle_alt!$E$2,IF(G236&lt;=Gehaltstabelle_alt!$B$3,Gehaltstabelle_alt!$E$3,IF(G236&lt;=Gehaltstabelle_alt!$B$4,Gehaltstabelle_alt!$E$4,IF(G236&lt;=Gehaltstabelle_alt!$B$5,Gehaltstabelle_alt!$E$5,IF(G236&lt;=Gehaltstabelle_alt!$B$6,Gehaltstabelle_alt!$E$6,Gehaltstabelle_alt!$E$7)))))+IF(G236="","",IF(AND(D236&gt;Gehaltstabelle_alt!$C$10,C236="a"),Gehaltstabelle_alt!$E$11,Gehaltstabelle_alt!$E$10))+Gehaltsrechner!$G$10)+IF(Dienstprüfung_akt,(HLOOKUP(C236,Gehaltstabelle_alt!$I$3:$R$34,Dienstprüfer_akt_Stufe+2,FALSE)-HLOOKUP(C236,Gehaltstabelle_alt!$I$3:$R$34,D236+2,FALSE))*Anteil_Dienstprüfung,0)</f>
        <v>0</v>
      </c>
      <c r="J236">
        <f>IF(H236="","",Gehaltsrechner!$G$9)</f>
        <v>137.29</v>
      </c>
      <c r="K236" s="19" t="str">
        <f t="shared" si="16"/>
        <v/>
      </c>
      <c r="M236" s="19"/>
    </row>
    <row r="237" spans="1:13" x14ac:dyDescent="0.25">
      <c r="A237" t="str">
        <f t="shared" si="14"/>
        <v/>
      </c>
      <c r="B237" t="str">
        <f t="shared" si="13"/>
        <v/>
      </c>
      <c r="C237" t="str">
        <f t="shared" si="15"/>
        <v/>
      </c>
      <c r="D237" t="str">
        <f>IF(A237="","",IF(D236=MAX(Gehaltstabelle_alt!$H$5:$H$34),Alt_Gehalt!D236,IF(MOD(B237,2)=0,IF(ISNA(VLOOKUP(D236+1+2*Dienstprüfung_1Jahr,Gehaltstabelle_alt!$A$14:$A$24,1,FALSE)),MIN(D236+1+2*Dienstprüfung_1Jahr,MAX(Gehaltstabelle_alt!$H$5:$H$34)),IF(ISNA(VLOOKUP(D236+2+2*Dienstprüfung_1Jahr,Gehaltstabelle_alt!$A$14:$A$24,1,FALSE)),MIN(D236+2+2*Dienstprüfung_1Jahr,MAX(Gehaltstabelle_alt!$H$5:$H$34)),IF(ISNA(VLOOKUP(D236+3+2*Dienstprüfung_1Jahr,Gehaltstabelle_alt!$A$14:$A$24,1,FALSE)),MIN(D236+3+2*Dienstprüfung_1Jahr,MAX(Gehaltstabelle_alt!$H$5:$H$34)),D236))),IF(Dienstprüfung_1Jahr,IF(ISNA(VLOOKUP(D236+2,Gehaltstabelle_alt!$A$14:$A$24,1,FALSE)),MIN(D236+2,MAX(Gehaltstabelle_alt!$H$5:$H$34)),IF(ISNA(VLOOKUP(D236+3,Gehaltstabelle_alt!$A$14:$A$24,1,FALSE)),MIN(D236+3,MAX(Gehaltstabelle_alt!$H$5:$H$34)),IF(ISNA(VLOOKUP(D236+4,Gehaltstabelle_alt!$A$14:$A$24,1,FALSE)),MIN(D236+4,MAX(Gehaltstabelle_alt!$H$5:$H$34)),MAX(Gehaltstabelle_alt!$H$5:$H$34)))),D236))))</f>
        <v/>
      </c>
      <c r="E237" t="str">
        <f>IF(MONTH($E$6)=1,D237,IF(D238="",IF(A237="","",IF(D237=MAX(Gehaltstabelle_alt!$H$5:$H$34),Alt_Gehalt!D237,IF(MOD(B237+1,2)=0,IF(ISNA(VLOOKUP(D237+1+2*Dienstprüfung_1Jahr,Gehaltstabelle_alt!$A$14:$A$24,1,FALSE)),MIN(D237+1+2*Dienstprüfung_1Jahr,MAX(Gehaltstabelle_alt!$H$5:$H$34)),IF(ISNA(VLOOKUP(D237+2+2*Dienstprüfung_1Jahr,Gehaltstabelle_alt!$A$14:$A$24,1,FALSE)),MIN(D237+2+2*Dienstprüfung_1Jahr,MAX(Gehaltstabelle_alt!$H$5:$H$34)),IF(ISNA(VLOOKUP(D237+3+2*Dienstprüfung_1Jahr,Gehaltstabelle_alt!$A$14:$A$24,1,FALSE)),MIN(D237+3+2*Dienstprüfung_1Jahr,MAX(Gehaltstabelle_alt!$H$5:$H$34)),D237))),IF(Dienstprüfung_1Jahr,IF(ISNA(VLOOKUP(D237+2,Gehaltstabelle_alt!$A$14:$A$24,1,FALSE)),MIN(D237+2,MAX(Gehaltstabelle_alt!$H$5:$H$34)),IF(ISNA(VLOOKUP(D237+3,Gehaltstabelle_alt!$A$14:$A$24,1,FALSE)),MIN(D237+3,MAX(Gehaltstabelle_alt!$H$5:$H$34)),IF(ISNA(VLOOKUP(D237+4,Gehaltstabelle_alt!$A$14:$A$24,1,FALSE)),MIN(D237+4,MAX(Gehaltstabelle_alt!$H$5:$H$34)),MAX(Gehaltstabelle_alt!$H$5:$H$34)))),D237)))),D238))</f>
        <v/>
      </c>
      <c r="F237" t="str">
        <f>IF(D237="","",HLOOKUP(C237,Gehaltstabelle_alt!$I$3:$R$34,Alt_Gehalt!D237+2,FALSE))</f>
        <v/>
      </c>
      <c r="G237" t="str">
        <f>IF(E237="","",HLOOKUP(C237,Gehaltstabelle_alt!$I$3:$R$34,Alt_Gehalt!E237+2,FALSE))</f>
        <v/>
      </c>
      <c r="H237">
        <f>IF(F237="",0,IF(F237&lt;=Gehaltstabelle_alt!$B$2,Gehaltstabelle_alt!$E$2,IF(F237&lt;=Gehaltstabelle_alt!$B$3,Gehaltstabelle_alt!$E$3,IF(F237&lt;=Gehaltstabelle_alt!$B$4,Gehaltstabelle_alt!$E$4,IF(F237&lt;=Gehaltstabelle_alt!$B$5,Gehaltstabelle_alt!$E$5,IF(F237&lt;=Gehaltstabelle_alt!$B$6,Gehaltstabelle_alt!$E$6,Gehaltstabelle_alt!$E$7)))))+IF(F237="","",IF(AND(D237&gt;Gehaltstabelle_alt!$C$10,C237="a"),Gehaltstabelle_alt!$E$11,Gehaltstabelle_alt!$E$10))+Gehaltsrechner!$G$10)+IF(Dienstprüfung_akt,(HLOOKUP(C237,Gehaltstabelle_alt!$I$3:$R$34,Dienstprüfer_akt_Stufe+2,FALSE)-HLOOKUP(C237,Gehaltstabelle_alt!$I$3:$R$34,D237+2,FALSE))*Anteil_Dienstprüfung,0)</f>
        <v>0</v>
      </c>
      <c r="I237">
        <f>IF(G237="",0,IF(G237&lt;=Gehaltstabelle_alt!$B$2,Gehaltstabelle_alt!$E$2,IF(G237&lt;=Gehaltstabelle_alt!$B$3,Gehaltstabelle_alt!$E$3,IF(G237&lt;=Gehaltstabelle_alt!$B$4,Gehaltstabelle_alt!$E$4,IF(G237&lt;=Gehaltstabelle_alt!$B$5,Gehaltstabelle_alt!$E$5,IF(G237&lt;=Gehaltstabelle_alt!$B$6,Gehaltstabelle_alt!$E$6,Gehaltstabelle_alt!$E$7)))))+IF(G237="","",IF(AND(D237&gt;Gehaltstabelle_alt!$C$10,C237="a"),Gehaltstabelle_alt!$E$11,Gehaltstabelle_alt!$E$10))+Gehaltsrechner!$G$10)+IF(Dienstprüfung_akt,(HLOOKUP(C237,Gehaltstabelle_alt!$I$3:$R$34,Dienstprüfer_akt_Stufe+2,FALSE)-HLOOKUP(C237,Gehaltstabelle_alt!$I$3:$R$34,D237+2,FALSE))*Anteil_Dienstprüfung,0)</f>
        <v>0</v>
      </c>
      <c r="J237">
        <f>IF(H237="","",Gehaltsrechner!$G$9)</f>
        <v>137.29</v>
      </c>
      <c r="K237" s="19" t="str">
        <f t="shared" si="16"/>
        <v/>
      </c>
      <c r="M237" s="19"/>
    </row>
    <row r="238" spans="1:13" x14ac:dyDescent="0.25">
      <c r="A238" t="str">
        <f t="shared" si="14"/>
        <v/>
      </c>
      <c r="B238" t="str">
        <f t="shared" si="13"/>
        <v/>
      </c>
      <c r="C238" t="str">
        <f t="shared" si="15"/>
        <v/>
      </c>
      <c r="D238" t="str">
        <f>IF(A238="","",IF(D237=MAX(Gehaltstabelle_alt!$H$5:$H$34),Alt_Gehalt!D237,IF(MOD(B238,2)=0,IF(ISNA(VLOOKUP(D237+1+2*Dienstprüfung_1Jahr,Gehaltstabelle_alt!$A$14:$A$24,1,FALSE)),MIN(D237+1+2*Dienstprüfung_1Jahr,MAX(Gehaltstabelle_alt!$H$5:$H$34)),IF(ISNA(VLOOKUP(D237+2+2*Dienstprüfung_1Jahr,Gehaltstabelle_alt!$A$14:$A$24,1,FALSE)),MIN(D237+2+2*Dienstprüfung_1Jahr,MAX(Gehaltstabelle_alt!$H$5:$H$34)),IF(ISNA(VLOOKUP(D237+3+2*Dienstprüfung_1Jahr,Gehaltstabelle_alt!$A$14:$A$24,1,FALSE)),MIN(D237+3+2*Dienstprüfung_1Jahr,MAX(Gehaltstabelle_alt!$H$5:$H$34)),D237))),IF(Dienstprüfung_1Jahr,IF(ISNA(VLOOKUP(D237+2,Gehaltstabelle_alt!$A$14:$A$24,1,FALSE)),MIN(D237+2,MAX(Gehaltstabelle_alt!$H$5:$H$34)),IF(ISNA(VLOOKUP(D237+3,Gehaltstabelle_alt!$A$14:$A$24,1,FALSE)),MIN(D237+3,MAX(Gehaltstabelle_alt!$H$5:$H$34)),IF(ISNA(VLOOKUP(D237+4,Gehaltstabelle_alt!$A$14:$A$24,1,FALSE)),MIN(D237+4,MAX(Gehaltstabelle_alt!$H$5:$H$34)),MAX(Gehaltstabelle_alt!$H$5:$H$34)))),D237))))</f>
        <v/>
      </c>
      <c r="E238" t="str">
        <f>IF(MONTH($E$6)=1,D238,IF(D239="",IF(A238="","",IF(D238=MAX(Gehaltstabelle_alt!$H$5:$H$34),Alt_Gehalt!D238,IF(MOD(B238+1,2)=0,IF(ISNA(VLOOKUP(D238+1+2*Dienstprüfung_1Jahr,Gehaltstabelle_alt!$A$14:$A$24,1,FALSE)),MIN(D238+1+2*Dienstprüfung_1Jahr,MAX(Gehaltstabelle_alt!$H$5:$H$34)),IF(ISNA(VLOOKUP(D238+2+2*Dienstprüfung_1Jahr,Gehaltstabelle_alt!$A$14:$A$24,1,FALSE)),MIN(D238+2+2*Dienstprüfung_1Jahr,MAX(Gehaltstabelle_alt!$H$5:$H$34)),IF(ISNA(VLOOKUP(D238+3+2*Dienstprüfung_1Jahr,Gehaltstabelle_alt!$A$14:$A$24,1,FALSE)),MIN(D238+3+2*Dienstprüfung_1Jahr,MAX(Gehaltstabelle_alt!$H$5:$H$34)),D238))),IF(Dienstprüfung_1Jahr,IF(ISNA(VLOOKUP(D238+2,Gehaltstabelle_alt!$A$14:$A$24,1,FALSE)),MIN(D238+2,MAX(Gehaltstabelle_alt!$H$5:$H$34)),IF(ISNA(VLOOKUP(D238+3,Gehaltstabelle_alt!$A$14:$A$24,1,FALSE)),MIN(D238+3,MAX(Gehaltstabelle_alt!$H$5:$H$34)),IF(ISNA(VLOOKUP(D238+4,Gehaltstabelle_alt!$A$14:$A$24,1,FALSE)),MIN(D238+4,MAX(Gehaltstabelle_alt!$H$5:$H$34)),MAX(Gehaltstabelle_alt!$H$5:$H$34)))),D238)))),D239))</f>
        <v/>
      </c>
      <c r="F238" t="str">
        <f>IF(D238="","",HLOOKUP(C238,Gehaltstabelle_alt!$I$3:$R$34,Alt_Gehalt!D238+2,FALSE))</f>
        <v/>
      </c>
      <c r="G238" t="str">
        <f>IF(E238="","",HLOOKUP(C238,Gehaltstabelle_alt!$I$3:$R$34,Alt_Gehalt!E238+2,FALSE))</f>
        <v/>
      </c>
      <c r="H238">
        <f>IF(F238="",0,IF(F238&lt;=Gehaltstabelle_alt!$B$2,Gehaltstabelle_alt!$E$2,IF(F238&lt;=Gehaltstabelle_alt!$B$3,Gehaltstabelle_alt!$E$3,IF(F238&lt;=Gehaltstabelle_alt!$B$4,Gehaltstabelle_alt!$E$4,IF(F238&lt;=Gehaltstabelle_alt!$B$5,Gehaltstabelle_alt!$E$5,IF(F238&lt;=Gehaltstabelle_alt!$B$6,Gehaltstabelle_alt!$E$6,Gehaltstabelle_alt!$E$7)))))+IF(F238="","",IF(AND(D238&gt;Gehaltstabelle_alt!$C$10,C238="a"),Gehaltstabelle_alt!$E$11,Gehaltstabelle_alt!$E$10))+Gehaltsrechner!$G$10)+IF(Dienstprüfung_akt,(HLOOKUP(C238,Gehaltstabelle_alt!$I$3:$R$34,Dienstprüfer_akt_Stufe+2,FALSE)-HLOOKUP(C238,Gehaltstabelle_alt!$I$3:$R$34,D238+2,FALSE))*Anteil_Dienstprüfung,0)</f>
        <v>0</v>
      </c>
      <c r="I238">
        <f>IF(G238="",0,IF(G238&lt;=Gehaltstabelle_alt!$B$2,Gehaltstabelle_alt!$E$2,IF(G238&lt;=Gehaltstabelle_alt!$B$3,Gehaltstabelle_alt!$E$3,IF(G238&lt;=Gehaltstabelle_alt!$B$4,Gehaltstabelle_alt!$E$4,IF(G238&lt;=Gehaltstabelle_alt!$B$5,Gehaltstabelle_alt!$E$5,IF(G238&lt;=Gehaltstabelle_alt!$B$6,Gehaltstabelle_alt!$E$6,Gehaltstabelle_alt!$E$7)))))+IF(G238="","",IF(AND(D238&gt;Gehaltstabelle_alt!$C$10,C238="a"),Gehaltstabelle_alt!$E$11,Gehaltstabelle_alt!$E$10))+Gehaltsrechner!$G$10)+IF(Dienstprüfung_akt,(HLOOKUP(C238,Gehaltstabelle_alt!$I$3:$R$34,Dienstprüfer_akt_Stufe+2,FALSE)-HLOOKUP(C238,Gehaltstabelle_alt!$I$3:$R$34,D238+2,FALSE))*Anteil_Dienstprüfung,0)</f>
        <v>0</v>
      </c>
      <c r="J238">
        <f>IF(H238="","",Gehaltsrechner!$G$9)</f>
        <v>137.29</v>
      </c>
      <c r="K238" s="19" t="str">
        <f t="shared" si="16"/>
        <v/>
      </c>
      <c r="M238" s="19"/>
    </row>
    <row r="239" spans="1:13" x14ac:dyDescent="0.25">
      <c r="A239" t="str">
        <f t="shared" si="14"/>
        <v/>
      </c>
      <c r="B239" t="str">
        <f t="shared" si="13"/>
        <v/>
      </c>
      <c r="C239" t="str">
        <f t="shared" si="15"/>
        <v/>
      </c>
      <c r="D239" t="str">
        <f>IF(A239="","",IF(D238=MAX(Gehaltstabelle_alt!$H$5:$H$34),Alt_Gehalt!D238,IF(MOD(B239,2)=0,IF(ISNA(VLOOKUP(D238+1+2*Dienstprüfung_1Jahr,Gehaltstabelle_alt!$A$14:$A$24,1,FALSE)),MIN(D238+1+2*Dienstprüfung_1Jahr,MAX(Gehaltstabelle_alt!$H$5:$H$34)),IF(ISNA(VLOOKUP(D238+2+2*Dienstprüfung_1Jahr,Gehaltstabelle_alt!$A$14:$A$24,1,FALSE)),MIN(D238+2+2*Dienstprüfung_1Jahr,MAX(Gehaltstabelle_alt!$H$5:$H$34)),IF(ISNA(VLOOKUP(D238+3+2*Dienstprüfung_1Jahr,Gehaltstabelle_alt!$A$14:$A$24,1,FALSE)),MIN(D238+3+2*Dienstprüfung_1Jahr,MAX(Gehaltstabelle_alt!$H$5:$H$34)),D238))),IF(Dienstprüfung_1Jahr,IF(ISNA(VLOOKUP(D238+2,Gehaltstabelle_alt!$A$14:$A$24,1,FALSE)),MIN(D238+2,MAX(Gehaltstabelle_alt!$H$5:$H$34)),IF(ISNA(VLOOKUP(D238+3,Gehaltstabelle_alt!$A$14:$A$24,1,FALSE)),MIN(D238+3,MAX(Gehaltstabelle_alt!$H$5:$H$34)),IF(ISNA(VLOOKUP(D238+4,Gehaltstabelle_alt!$A$14:$A$24,1,FALSE)),MIN(D238+4,MAX(Gehaltstabelle_alt!$H$5:$H$34)),MAX(Gehaltstabelle_alt!$H$5:$H$34)))),D238))))</f>
        <v/>
      </c>
      <c r="E239" t="str">
        <f>IF(MONTH($E$6)=1,D239,IF(D240="",IF(A239="","",IF(D239=MAX(Gehaltstabelle_alt!$H$5:$H$34),Alt_Gehalt!D239,IF(MOD(B239+1,2)=0,IF(ISNA(VLOOKUP(D239+1+2*Dienstprüfung_1Jahr,Gehaltstabelle_alt!$A$14:$A$24,1,FALSE)),MIN(D239+1+2*Dienstprüfung_1Jahr,MAX(Gehaltstabelle_alt!$H$5:$H$34)),IF(ISNA(VLOOKUP(D239+2+2*Dienstprüfung_1Jahr,Gehaltstabelle_alt!$A$14:$A$24,1,FALSE)),MIN(D239+2+2*Dienstprüfung_1Jahr,MAX(Gehaltstabelle_alt!$H$5:$H$34)),IF(ISNA(VLOOKUP(D239+3+2*Dienstprüfung_1Jahr,Gehaltstabelle_alt!$A$14:$A$24,1,FALSE)),MIN(D239+3+2*Dienstprüfung_1Jahr,MAX(Gehaltstabelle_alt!$H$5:$H$34)),D239))),IF(Dienstprüfung_1Jahr,IF(ISNA(VLOOKUP(D239+2,Gehaltstabelle_alt!$A$14:$A$24,1,FALSE)),MIN(D239+2,MAX(Gehaltstabelle_alt!$H$5:$H$34)),IF(ISNA(VLOOKUP(D239+3,Gehaltstabelle_alt!$A$14:$A$24,1,FALSE)),MIN(D239+3,MAX(Gehaltstabelle_alt!$H$5:$H$34)),IF(ISNA(VLOOKUP(D239+4,Gehaltstabelle_alt!$A$14:$A$24,1,FALSE)),MIN(D239+4,MAX(Gehaltstabelle_alt!$H$5:$H$34)),MAX(Gehaltstabelle_alt!$H$5:$H$34)))),D239)))),D240))</f>
        <v/>
      </c>
      <c r="F239" t="str">
        <f>IF(D239="","",HLOOKUP(C239,Gehaltstabelle_alt!$I$3:$R$34,Alt_Gehalt!D239+2,FALSE))</f>
        <v/>
      </c>
      <c r="G239" t="str">
        <f>IF(E239="","",HLOOKUP(C239,Gehaltstabelle_alt!$I$3:$R$34,Alt_Gehalt!E239+2,FALSE))</f>
        <v/>
      </c>
      <c r="H239">
        <f>IF(F239="",0,IF(F239&lt;=Gehaltstabelle_alt!$B$2,Gehaltstabelle_alt!$E$2,IF(F239&lt;=Gehaltstabelle_alt!$B$3,Gehaltstabelle_alt!$E$3,IF(F239&lt;=Gehaltstabelle_alt!$B$4,Gehaltstabelle_alt!$E$4,IF(F239&lt;=Gehaltstabelle_alt!$B$5,Gehaltstabelle_alt!$E$5,IF(F239&lt;=Gehaltstabelle_alt!$B$6,Gehaltstabelle_alt!$E$6,Gehaltstabelle_alt!$E$7)))))+IF(F239="","",IF(AND(D239&gt;Gehaltstabelle_alt!$C$10,C239="a"),Gehaltstabelle_alt!$E$11,Gehaltstabelle_alt!$E$10))+Gehaltsrechner!$G$10)+IF(Dienstprüfung_akt,(HLOOKUP(C239,Gehaltstabelle_alt!$I$3:$R$34,Dienstprüfer_akt_Stufe+2,FALSE)-HLOOKUP(C239,Gehaltstabelle_alt!$I$3:$R$34,D239+2,FALSE))*Anteil_Dienstprüfung,0)</f>
        <v>0</v>
      </c>
      <c r="I239">
        <f>IF(G239="",0,IF(G239&lt;=Gehaltstabelle_alt!$B$2,Gehaltstabelle_alt!$E$2,IF(G239&lt;=Gehaltstabelle_alt!$B$3,Gehaltstabelle_alt!$E$3,IF(G239&lt;=Gehaltstabelle_alt!$B$4,Gehaltstabelle_alt!$E$4,IF(G239&lt;=Gehaltstabelle_alt!$B$5,Gehaltstabelle_alt!$E$5,IF(G239&lt;=Gehaltstabelle_alt!$B$6,Gehaltstabelle_alt!$E$6,Gehaltstabelle_alt!$E$7)))))+IF(G239="","",IF(AND(D239&gt;Gehaltstabelle_alt!$C$10,C239="a"),Gehaltstabelle_alt!$E$11,Gehaltstabelle_alt!$E$10))+Gehaltsrechner!$G$10)+IF(Dienstprüfung_akt,(HLOOKUP(C239,Gehaltstabelle_alt!$I$3:$R$34,Dienstprüfer_akt_Stufe+2,FALSE)-HLOOKUP(C239,Gehaltstabelle_alt!$I$3:$R$34,D239+2,FALSE))*Anteil_Dienstprüfung,0)</f>
        <v>0</v>
      </c>
      <c r="J239">
        <f>IF(H239="","",Gehaltsrechner!$G$9)</f>
        <v>137.29</v>
      </c>
      <c r="K239" s="19" t="str">
        <f t="shared" si="16"/>
        <v/>
      </c>
      <c r="M239" s="19"/>
    </row>
    <row r="240" spans="1:13" x14ac:dyDescent="0.25">
      <c r="A240" t="str">
        <f t="shared" si="14"/>
        <v/>
      </c>
      <c r="B240" t="str">
        <f t="shared" si="13"/>
        <v/>
      </c>
      <c r="C240" t="str">
        <f t="shared" si="15"/>
        <v/>
      </c>
      <c r="D240" t="str">
        <f>IF(A240="","",IF(D239=MAX(Gehaltstabelle_alt!$H$5:$H$34),Alt_Gehalt!D239,IF(MOD(B240,2)=0,IF(ISNA(VLOOKUP(D239+1+2*Dienstprüfung_1Jahr,Gehaltstabelle_alt!$A$14:$A$24,1,FALSE)),MIN(D239+1+2*Dienstprüfung_1Jahr,MAX(Gehaltstabelle_alt!$H$5:$H$34)),IF(ISNA(VLOOKUP(D239+2+2*Dienstprüfung_1Jahr,Gehaltstabelle_alt!$A$14:$A$24,1,FALSE)),MIN(D239+2+2*Dienstprüfung_1Jahr,MAX(Gehaltstabelle_alt!$H$5:$H$34)),IF(ISNA(VLOOKUP(D239+3+2*Dienstprüfung_1Jahr,Gehaltstabelle_alt!$A$14:$A$24,1,FALSE)),MIN(D239+3+2*Dienstprüfung_1Jahr,MAX(Gehaltstabelle_alt!$H$5:$H$34)),D239))),IF(Dienstprüfung_1Jahr,IF(ISNA(VLOOKUP(D239+2,Gehaltstabelle_alt!$A$14:$A$24,1,FALSE)),MIN(D239+2,MAX(Gehaltstabelle_alt!$H$5:$H$34)),IF(ISNA(VLOOKUP(D239+3,Gehaltstabelle_alt!$A$14:$A$24,1,FALSE)),MIN(D239+3,MAX(Gehaltstabelle_alt!$H$5:$H$34)),IF(ISNA(VLOOKUP(D239+4,Gehaltstabelle_alt!$A$14:$A$24,1,FALSE)),MIN(D239+4,MAX(Gehaltstabelle_alt!$H$5:$H$34)),MAX(Gehaltstabelle_alt!$H$5:$H$34)))),D239))))</f>
        <v/>
      </c>
      <c r="E240" t="str">
        <f>IF(MONTH($E$6)=1,D240,IF(D241="",IF(A240="","",IF(D240=MAX(Gehaltstabelle_alt!$H$5:$H$34),Alt_Gehalt!D240,IF(MOD(B240+1,2)=0,IF(ISNA(VLOOKUP(D240+1+2*Dienstprüfung_1Jahr,Gehaltstabelle_alt!$A$14:$A$24,1,FALSE)),MIN(D240+1+2*Dienstprüfung_1Jahr,MAX(Gehaltstabelle_alt!$H$5:$H$34)),IF(ISNA(VLOOKUP(D240+2+2*Dienstprüfung_1Jahr,Gehaltstabelle_alt!$A$14:$A$24,1,FALSE)),MIN(D240+2+2*Dienstprüfung_1Jahr,MAX(Gehaltstabelle_alt!$H$5:$H$34)),IF(ISNA(VLOOKUP(D240+3+2*Dienstprüfung_1Jahr,Gehaltstabelle_alt!$A$14:$A$24,1,FALSE)),MIN(D240+3+2*Dienstprüfung_1Jahr,MAX(Gehaltstabelle_alt!$H$5:$H$34)),D240))),IF(Dienstprüfung_1Jahr,IF(ISNA(VLOOKUP(D240+2,Gehaltstabelle_alt!$A$14:$A$24,1,FALSE)),MIN(D240+2,MAX(Gehaltstabelle_alt!$H$5:$H$34)),IF(ISNA(VLOOKUP(D240+3,Gehaltstabelle_alt!$A$14:$A$24,1,FALSE)),MIN(D240+3,MAX(Gehaltstabelle_alt!$H$5:$H$34)),IF(ISNA(VLOOKUP(D240+4,Gehaltstabelle_alt!$A$14:$A$24,1,FALSE)),MIN(D240+4,MAX(Gehaltstabelle_alt!$H$5:$H$34)),MAX(Gehaltstabelle_alt!$H$5:$H$34)))),D240)))),D241))</f>
        <v/>
      </c>
      <c r="F240" t="str">
        <f>IF(D240="","",HLOOKUP(C240,Gehaltstabelle_alt!$I$3:$R$34,Alt_Gehalt!D240+2,FALSE))</f>
        <v/>
      </c>
      <c r="G240" t="str">
        <f>IF(E240="","",HLOOKUP(C240,Gehaltstabelle_alt!$I$3:$R$34,Alt_Gehalt!E240+2,FALSE))</f>
        <v/>
      </c>
      <c r="H240">
        <f>IF(F240="",0,IF(F240&lt;=Gehaltstabelle_alt!$B$2,Gehaltstabelle_alt!$E$2,IF(F240&lt;=Gehaltstabelle_alt!$B$3,Gehaltstabelle_alt!$E$3,IF(F240&lt;=Gehaltstabelle_alt!$B$4,Gehaltstabelle_alt!$E$4,IF(F240&lt;=Gehaltstabelle_alt!$B$5,Gehaltstabelle_alt!$E$5,IF(F240&lt;=Gehaltstabelle_alt!$B$6,Gehaltstabelle_alt!$E$6,Gehaltstabelle_alt!$E$7)))))+IF(F240="","",IF(AND(D240&gt;Gehaltstabelle_alt!$C$10,C240="a"),Gehaltstabelle_alt!$E$11,Gehaltstabelle_alt!$E$10))+Gehaltsrechner!$G$10)+IF(Dienstprüfung_akt,(HLOOKUP(C240,Gehaltstabelle_alt!$I$3:$R$34,Dienstprüfer_akt_Stufe+2,FALSE)-HLOOKUP(C240,Gehaltstabelle_alt!$I$3:$R$34,D240+2,FALSE))*Anteil_Dienstprüfung,0)</f>
        <v>0</v>
      </c>
      <c r="I240">
        <f>IF(G240="",0,IF(G240&lt;=Gehaltstabelle_alt!$B$2,Gehaltstabelle_alt!$E$2,IF(G240&lt;=Gehaltstabelle_alt!$B$3,Gehaltstabelle_alt!$E$3,IF(G240&lt;=Gehaltstabelle_alt!$B$4,Gehaltstabelle_alt!$E$4,IF(G240&lt;=Gehaltstabelle_alt!$B$5,Gehaltstabelle_alt!$E$5,IF(G240&lt;=Gehaltstabelle_alt!$B$6,Gehaltstabelle_alt!$E$6,Gehaltstabelle_alt!$E$7)))))+IF(G240="","",IF(AND(D240&gt;Gehaltstabelle_alt!$C$10,C240="a"),Gehaltstabelle_alt!$E$11,Gehaltstabelle_alt!$E$10))+Gehaltsrechner!$G$10)+IF(Dienstprüfung_akt,(HLOOKUP(C240,Gehaltstabelle_alt!$I$3:$R$34,Dienstprüfer_akt_Stufe+2,FALSE)-HLOOKUP(C240,Gehaltstabelle_alt!$I$3:$R$34,D240+2,FALSE))*Anteil_Dienstprüfung,0)</f>
        <v>0</v>
      </c>
      <c r="J240">
        <f>IF(H240="","",Gehaltsrechner!$G$9)</f>
        <v>137.29</v>
      </c>
      <c r="K240" s="19" t="str">
        <f t="shared" si="16"/>
        <v/>
      </c>
      <c r="M240" s="19"/>
    </row>
    <row r="241" spans="1:13" x14ac:dyDescent="0.25">
      <c r="A241" t="str">
        <f t="shared" si="14"/>
        <v/>
      </c>
      <c r="B241" t="str">
        <f t="shared" si="13"/>
        <v/>
      </c>
      <c r="C241" t="str">
        <f t="shared" si="15"/>
        <v/>
      </c>
      <c r="D241" t="str">
        <f>IF(A241="","",IF(D240=MAX(Gehaltstabelle_alt!$H$5:$H$34),Alt_Gehalt!D240,IF(MOD(B241,2)=0,IF(ISNA(VLOOKUP(D240+1+2*Dienstprüfung_1Jahr,Gehaltstabelle_alt!$A$14:$A$24,1,FALSE)),MIN(D240+1+2*Dienstprüfung_1Jahr,MAX(Gehaltstabelle_alt!$H$5:$H$34)),IF(ISNA(VLOOKUP(D240+2+2*Dienstprüfung_1Jahr,Gehaltstabelle_alt!$A$14:$A$24,1,FALSE)),MIN(D240+2+2*Dienstprüfung_1Jahr,MAX(Gehaltstabelle_alt!$H$5:$H$34)),IF(ISNA(VLOOKUP(D240+3+2*Dienstprüfung_1Jahr,Gehaltstabelle_alt!$A$14:$A$24,1,FALSE)),MIN(D240+3+2*Dienstprüfung_1Jahr,MAX(Gehaltstabelle_alt!$H$5:$H$34)),D240))),IF(Dienstprüfung_1Jahr,IF(ISNA(VLOOKUP(D240+2,Gehaltstabelle_alt!$A$14:$A$24,1,FALSE)),MIN(D240+2,MAX(Gehaltstabelle_alt!$H$5:$H$34)),IF(ISNA(VLOOKUP(D240+3,Gehaltstabelle_alt!$A$14:$A$24,1,FALSE)),MIN(D240+3,MAX(Gehaltstabelle_alt!$H$5:$H$34)),IF(ISNA(VLOOKUP(D240+4,Gehaltstabelle_alt!$A$14:$A$24,1,FALSE)),MIN(D240+4,MAX(Gehaltstabelle_alt!$H$5:$H$34)),MAX(Gehaltstabelle_alt!$H$5:$H$34)))),D240))))</f>
        <v/>
      </c>
      <c r="E241" t="str">
        <f>IF(MONTH($E$6)=1,D241,IF(D242="",IF(A241="","",IF(D241=MAX(Gehaltstabelle_alt!$H$5:$H$34),Alt_Gehalt!D241,IF(MOD(B241+1,2)=0,IF(ISNA(VLOOKUP(D241+1+2*Dienstprüfung_1Jahr,Gehaltstabelle_alt!$A$14:$A$24,1,FALSE)),MIN(D241+1+2*Dienstprüfung_1Jahr,MAX(Gehaltstabelle_alt!$H$5:$H$34)),IF(ISNA(VLOOKUP(D241+2+2*Dienstprüfung_1Jahr,Gehaltstabelle_alt!$A$14:$A$24,1,FALSE)),MIN(D241+2+2*Dienstprüfung_1Jahr,MAX(Gehaltstabelle_alt!$H$5:$H$34)),IF(ISNA(VLOOKUP(D241+3+2*Dienstprüfung_1Jahr,Gehaltstabelle_alt!$A$14:$A$24,1,FALSE)),MIN(D241+3+2*Dienstprüfung_1Jahr,MAX(Gehaltstabelle_alt!$H$5:$H$34)),D241))),IF(Dienstprüfung_1Jahr,IF(ISNA(VLOOKUP(D241+2,Gehaltstabelle_alt!$A$14:$A$24,1,FALSE)),MIN(D241+2,MAX(Gehaltstabelle_alt!$H$5:$H$34)),IF(ISNA(VLOOKUP(D241+3,Gehaltstabelle_alt!$A$14:$A$24,1,FALSE)),MIN(D241+3,MAX(Gehaltstabelle_alt!$H$5:$H$34)),IF(ISNA(VLOOKUP(D241+4,Gehaltstabelle_alt!$A$14:$A$24,1,FALSE)),MIN(D241+4,MAX(Gehaltstabelle_alt!$H$5:$H$34)),MAX(Gehaltstabelle_alt!$H$5:$H$34)))),D241)))),D242))</f>
        <v/>
      </c>
      <c r="F241" t="str">
        <f>IF(D241="","",HLOOKUP(C241,Gehaltstabelle_alt!$I$3:$R$34,Alt_Gehalt!D241+2,FALSE))</f>
        <v/>
      </c>
      <c r="G241" t="str">
        <f>IF(E241="","",HLOOKUP(C241,Gehaltstabelle_alt!$I$3:$R$34,Alt_Gehalt!E241+2,FALSE))</f>
        <v/>
      </c>
      <c r="H241">
        <f>IF(F241="",0,IF(F241&lt;=Gehaltstabelle_alt!$B$2,Gehaltstabelle_alt!$E$2,IF(F241&lt;=Gehaltstabelle_alt!$B$3,Gehaltstabelle_alt!$E$3,IF(F241&lt;=Gehaltstabelle_alt!$B$4,Gehaltstabelle_alt!$E$4,IF(F241&lt;=Gehaltstabelle_alt!$B$5,Gehaltstabelle_alt!$E$5,IF(F241&lt;=Gehaltstabelle_alt!$B$6,Gehaltstabelle_alt!$E$6,Gehaltstabelle_alt!$E$7)))))+IF(F241="","",IF(AND(D241&gt;Gehaltstabelle_alt!$C$10,C241="a"),Gehaltstabelle_alt!$E$11,Gehaltstabelle_alt!$E$10))+Gehaltsrechner!$G$10)+IF(Dienstprüfung_akt,(HLOOKUP(C241,Gehaltstabelle_alt!$I$3:$R$34,Dienstprüfer_akt_Stufe+2,FALSE)-HLOOKUP(C241,Gehaltstabelle_alt!$I$3:$R$34,D241+2,FALSE))*Anteil_Dienstprüfung,0)</f>
        <v>0</v>
      </c>
      <c r="I241">
        <f>IF(G241="",0,IF(G241&lt;=Gehaltstabelle_alt!$B$2,Gehaltstabelle_alt!$E$2,IF(G241&lt;=Gehaltstabelle_alt!$B$3,Gehaltstabelle_alt!$E$3,IF(G241&lt;=Gehaltstabelle_alt!$B$4,Gehaltstabelle_alt!$E$4,IF(G241&lt;=Gehaltstabelle_alt!$B$5,Gehaltstabelle_alt!$E$5,IF(G241&lt;=Gehaltstabelle_alt!$B$6,Gehaltstabelle_alt!$E$6,Gehaltstabelle_alt!$E$7)))))+IF(G241="","",IF(AND(D241&gt;Gehaltstabelle_alt!$C$10,C241="a"),Gehaltstabelle_alt!$E$11,Gehaltstabelle_alt!$E$10))+Gehaltsrechner!$G$10)+IF(Dienstprüfung_akt,(HLOOKUP(C241,Gehaltstabelle_alt!$I$3:$R$34,Dienstprüfer_akt_Stufe+2,FALSE)-HLOOKUP(C241,Gehaltstabelle_alt!$I$3:$R$34,D241+2,FALSE))*Anteil_Dienstprüfung,0)</f>
        <v>0</v>
      </c>
      <c r="J241">
        <f>IF(H241="","",Gehaltsrechner!$G$9)</f>
        <v>137.29</v>
      </c>
      <c r="K241" s="19" t="str">
        <f t="shared" si="16"/>
        <v/>
      </c>
      <c r="M241" s="19"/>
    </row>
    <row r="242" spans="1:13" x14ac:dyDescent="0.25">
      <c r="A242" t="str">
        <f t="shared" si="14"/>
        <v/>
      </c>
      <c r="B242" t="str">
        <f t="shared" si="13"/>
        <v/>
      </c>
      <c r="C242" t="str">
        <f t="shared" si="15"/>
        <v/>
      </c>
      <c r="D242" t="str">
        <f>IF(A242="","",IF(D241=MAX(Gehaltstabelle_alt!$H$5:$H$34),Alt_Gehalt!D241,IF(MOD(B242,2)=0,IF(ISNA(VLOOKUP(D241+1+2*Dienstprüfung_1Jahr,Gehaltstabelle_alt!$A$14:$A$24,1,FALSE)),MIN(D241+1+2*Dienstprüfung_1Jahr,MAX(Gehaltstabelle_alt!$H$5:$H$34)),IF(ISNA(VLOOKUP(D241+2+2*Dienstprüfung_1Jahr,Gehaltstabelle_alt!$A$14:$A$24,1,FALSE)),MIN(D241+2+2*Dienstprüfung_1Jahr,MAX(Gehaltstabelle_alt!$H$5:$H$34)),IF(ISNA(VLOOKUP(D241+3+2*Dienstprüfung_1Jahr,Gehaltstabelle_alt!$A$14:$A$24,1,FALSE)),MIN(D241+3+2*Dienstprüfung_1Jahr,MAX(Gehaltstabelle_alt!$H$5:$H$34)),D241))),IF(Dienstprüfung_1Jahr,IF(ISNA(VLOOKUP(D241+2,Gehaltstabelle_alt!$A$14:$A$24,1,FALSE)),MIN(D241+2,MAX(Gehaltstabelle_alt!$H$5:$H$34)),IF(ISNA(VLOOKUP(D241+3,Gehaltstabelle_alt!$A$14:$A$24,1,FALSE)),MIN(D241+3,MAX(Gehaltstabelle_alt!$H$5:$H$34)),IF(ISNA(VLOOKUP(D241+4,Gehaltstabelle_alt!$A$14:$A$24,1,FALSE)),MIN(D241+4,MAX(Gehaltstabelle_alt!$H$5:$H$34)),MAX(Gehaltstabelle_alt!$H$5:$H$34)))),D241))))</f>
        <v/>
      </c>
      <c r="E242" t="str">
        <f>IF(MONTH($E$6)=1,D242,IF(D243="",IF(A242="","",IF(D242=MAX(Gehaltstabelle_alt!$H$5:$H$34),Alt_Gehalt!D242,IF(MOD(B242+1,2)=0,IF(ISNA(VLOOKUP(D242+1+2*Dienstprüfung_1Jahr,Gehaltstabelle_alt!$A$14:$A$24,1,FALSE)),MIN(D242+1+2*Dienstprüfung_1Jahr,MAX(Gehaltstabelle_alt!$H$5:$H$34)),IF(ISNA(VLOOKUP(D242+2+2*Dienstprüfung_1Jahr,Gehaltstabelle_alt!$A$14:$A$24,1,FALSE)),MIN(D242+2+2*Dienstprüfung_1Jahr,MAX(Gehaltstabelle_alt!$H$5:$H$34)),IF(ISNA(VLOOKUP(D242+3+2*Dienstprüfung_1Jahr,Gehaltstabelle_alt!$A$14:$A$24,1,FALSE)),MIN(D242+3+2*Dienstprüfung_1Jahr,MAX(Gehaltstabelle_alt!$H$5:$H$34)),D242))),IF(Dienstprüfung_1Jahr,IF(ISNA(VLOOKUP(D242+2,Gehaltstabelle_alt!$A$14:$A$24,1,FALSE)),MIN(D242+2,MAX(Gehaltstabelle_alt!$H$5:$H$34)),IF(ISNA(VLOOKUP(D242+3,Gehaltstabelle_alt!$A$14:$A$24,1,FALSE)),MIN(D242+3,MAX(Gehaltstabelle_alt!$H$5:$H$34)),IF(ISNA(VLOOKUP(D242+4,Gehaltstabelle_alt!$A$14:$A$24,1,FALSE)),MIN(D242+4,MAX(Gehaltstabelle_alt!$H$5:$H$34)),MAX(Gehaltstabelle_alt!$H$5:$H$34)))),D242)))),D243))</f>
        <v/>
      </c>
      <c r="F242" t="str">
        <f>IF(D242="","",HLOOKUP(C242,Gehaltstabelle_alt!$I$3:$R$34,Alt_Gehalt!D242+2,FALSE))</f>
        <v/>
      </c>
      <c r="G242" t="str">
        <f>IF(E242="","",HLOOKUP(C242,Gehaltstabelle_alt!$I$3:$R$34,Alt_Gehalt!E242+2,FALSE))</f>
        <v/>
      </c>
      <c r="H242">
        <f>IF(F242="",0,IF(F242&lt;=Gehaltstabelle_alt!$B$2,Gehaltstabelle_alt!$E$2,IF(F242&lt;=Gehaltstabelle_alt!$B$3,Gehaltstabelle_alt!$E$3,IF(F242&lt;=Gehaltstabelle_alt!$B$4,Gehaltstabelle_alt!$E$4,IF(F242&lt;=Gehaltstabelle_alt!$B$5,Gehaltstabelle_alt!$E$5,IF(F242&lt;=Gehaltstabelle_alt!$B$6,Gehaltstabelle_alt!$E$6,Gehaltstabelle_alt!$E$7)))))+IF(F242="","",IF(AND(D242&gt;Gehaltstabelle_alt!$C$10,C242="a"),Gehaltstabelle_alt!$E$11,Gehaltstabelle_alt!$E$10))+Gehaltsrechner!$G$10)+IF(Dienstprüfung_akt,(HLOOKUP(C242,Gehaltstabelle_alt!$I$3:$R$34,Dienstprüfer_akt_Stufe+2,FALSE)-HLOOKUP(C242,Gehaltstabelle_alt!$I$3:$R$34,D242+2,FALSE))*Anteil_Dienstprüfung,0)</f>
        <v>0</v>
      </c>
      <c r="I242">
        <f>IF(G242="",0,IF(G242&lt;=Gehaltstabelle_alt!$B$2,Gehaltstabelle_alt!$E$2,IF(G242&lt;=Gehaltstabelle_alt!$B$3,Gehaltstabelle_alt!$E$3,IF(G242&lt;=Gehaltstabelle_alt!$B$4,Gehaltstabelle_alt!$E$4,IF(G242&lt;=Gehaltstabelle_alt!$B$5,Gehaltstabelle_alt!$E$5,IF(G242&lt;=Gehaltstabelle_alt!$B$6,Gehaltstabelle_alt!$E$6,Gehaltstabelle_alt!$E$7)))))+IF(G242="","",IF(AND(D242&gt;Gehaltstabelle_alt!$C$10,C242="a"),Gehaltstabelle_alt!$E$11,Gehaltstabelle_alt!$E$10))+Gehaltsrechner!$G$10)+IF(Dienstprüfung_akt,(HLOOKUP(C242,Gehaltstabelle_alt!$I$3:$R$34,Dienstprüfer_akt_Stufe+2,FALSE)-HLOOKUP(C242,Gehaltstabelle_alt!$I$3:$R$34,D242+2,FALSE))*Anteil_Dienstprüfung,0)</f>
        <v>0</v>
      </c>
      <c r="J242">
        <f>IF(H242="","",Gehaltsrechner!$G$9)</f>
        <v>137.29</v>
      </c>
      <c r="K242" s="19" t="str">
        <f t="shared" si="16"/>
        <v/>
      </c>
      <c r="M242" s="19"/>
    </row>
    <row r="243" spans="1:13" x14ac:dyDescent="0.25">
      <c r="A243" t="str">
        <f t="shared" si="14"/>
        <v/>
      </c>
      <c r="B243" t="str">
        <f t="shared" si="13"/>
        <v/>
      </c>
      <c r="C243" t="str">
        <f t="shared" si="15"/>
        <v/>
      </c>
      <c r="D243" t="str">
        <f>IF(A243="","",IF(D242=MAX(Gehaltstabelle_alt!$H$5:$H$34),Alt_Gehalt!D242,IF(MOD(B243,2)=0,IF(ISNA(VLOOKUP(D242+1+2*Dienstprüfung_1Jahr,Gehaltstabelle_alt!$A$14:$A$24,1,FALSE)),MIN(D242+1+2*Dienstprüfung_1Jahr,MAX(Gehaltstabelle_alt!$H$5:$H$34)),IF(ISNA(VLOOKUP(D242+2+2*Dienstprüfung_1Jahr,Gehaltstabelle_alt!$A$14:$A$24,1,FALSE)),MIN(D242+2+2*Dienstprüfung_1Jahr,MAX(Gehaltstabelle_alt!$H$5:$H$34)),IF(ISNA(VLOOKUP(D242+3+2*Dienstprüfung_1Jahr,Gehaltstabelle_alt!$A$14:$A$24,1,FALSE)),MIN(D242+3+2*Dienstprüfung_1Jahr,MAX(Gehaltstabelle_alt!$H$5:$H$34)),D242))),IF(Dienstprüfung_1Jahr,IF(ISNA(VLOOKUP(D242+2,Gehaltstabelle_alt!$A$14:$A$24,1,FALSE)),MIN(D242+2,MAX(Gehaltstabelle_alt!$H$5:$H$34)),IF(ISNA(VLOOKUP(D242+3,Gehaltstabelle_alt!$A$14:$A$24,1,FALSE)),MIN(D242+3,MAX(Gehaltstabelle_alt!$H$5:$H$34)),IF(ISNA(VLOOKUP(D242+4,Gehaltstabelle_alt!$A$14:$A$24,1,FALSE)),MIN(D242+4,MAX(Gehaltstabelle_alt!$H$5:$H$34)),MAX(Gehaltstabelle_alt!$H$5:$H$34)))),D242))))</f>
        <v/>
      </c>
      <c r="E243" t="str">
        <f>IF(MONTH($E$6)=1,D243,IF(D244="",IF(A243="","",IF(D243=MAX(Gehaltstabelle_alt!$H$5:$H$34),Alt_Gehalt!D243,IF(MOD(B243+1,2)=0,IF(ISNA(VLOOKUP(D243+1+2*Dienstprüfung_1Jahr,Gehaltstabelle_alt!$A$14:$A$24,1,FALSE)),MIN(D243+1+2*Dienstprüfung_1Jahr,MAX(Gehaltstabelle_alt!$H$5:$H$34)),IF(ISNA(VLOOKUP(D243+2+2*Dienstprüfung_1Jahr,Gehaltstabelle_alt!$A$14:$A$24,1,FALSE)),MIN(D243+2+2*Dienstprüfung_1Jahr,MAX(Gehaltstabelle_alt!$H$5:$H$34)),IF(ISNA(VLOOKUP(D243+3+2*Dienstprüfung_1Jahr,Gehaltstabelle_alt!$A$14:$A$24,1,FALSE)),MIN(D243+3+2*Dienstprüfung_1Jahr,MAX(Gehaltstabelle_alt!$H$5:$H$34)),D243))),IF(Dienstprüfung_1Jahr,IF(ISNA(VLOOKUP(D243+2,Gehaltstabelle_alt!$A$14:$A$24,1,FALSE)),MIN(D243+2,MAX(Gehaltstabelle_alt!$H$5:$H$34)),IF(ISNA(VLOOKUP(D243+3,Gehaltstabelle_alt!$A$14:$A$24,1,FALSE)),MIN(D243+3,MAX(Gehaltstabelle_alt!$H$5:$H$34)),IF(ISNA(VLOOKUP(D243+4,Gehaltstabelle_alt!$A$14:$A$24,1,FALSE)),MIN(D243+4,MAX(Gehaltstabelle_alt!$H$5:$H$34)),MAX(Gehaltstabelle_alt!$H$5:$H$34)))),D243)))),D244))</f>
        <v/>
      </c>
      <c r="F243" t="str">
        <f>IF(D243="","",HLOOKUP(C243,Gehaltstabelle_alt!$I$3:$R$34,Alt_Gehalt!D243+2,FALSE))</f>
        <v/>
      </c>
      <c r="G243" t="str">
        <f>IF(E243="","",HLOOKUP(C243,Gehaltstabelle_alt!$I$3:$R$34,Alt_Gehalt!E243+2,FALSE))</f>
        <v/>
      </c>
      <c r="H243">
        <f>IF(F243="",0,IF(F243&lt;=Gehaltstabelle_alt!$B$2,Gehaltstabelle_alt!$E$2,IF(F243&lt;=Gehaltstabelle_alt!$B$3,Gehaltstabelle_alt!$E$3,IF(F243&lt;=Gehaltstabelle_alt!$B$4,Gehaltstabelle_alt!$E$4,IF(F243&lt;=Gehaltstabelle_alt!$B$5,Gehaltstabelle_alt!$E$5,IF(F243&lt;=Gehaltstabelle_alt!$B$6,Gehaltstabelle_alt!$E$6,Gehaltstabelle_alt!$E$7)))))+IF(F243="","",IF(AND(D243&gt;Gehaltstabelle_alt!$C$10,C243="a"),Gehaltstabelle_alt!$E$11,Gehaltstabelle_alt!$E$10))+Gehaltsrechner!$G$10)+IF(Dienstprüfung_akt,(HLOOKUP(C243,Gehaltstabelle_alt!$I$3:$R$34,Dienstprüfer_akt_Stufe+2,FALSE)-HLOOKUP(C243,Gehaltstabelle_alt!$I$3:$R$34,D243+2,FALSE))*Anteil_Dienstprüfung,0)</f>
        <v>0</v>
      </c>
      <c r="I243">
        <f>IF(G243="",0,IF(G243&lt;=Gehaltstabelle_alt!$B$2,Gehaltstabelle_alt!$E$2,IF(G243&lt;=Gehaltstabelle_alt!$B$3,Gehaltstabelle_alt!$E$3,IF(G243&lt;=Gehaltstabelle_alt!$B$4,Gehaltstabelle_alt!$E$4,IF(G243&lt;=Gehaltstabelle_alt!$B$5,Gehaltstabelle_alt!$E$5,IF(G243&lt;=Gehaltstabelle_alt!$B$6,Gehaltstabelle_alt!$E$6,Gehaltstabelle_alt!$E$7)))))+IF(G243="","",IF(AND(D243&gt;Gehaltstabelle_alt!$C$10,C243="a"),Gehaltstabelle_alt!$E$11,Gehaltstabelle_alt!$E$10))+Gehaltsrechner!$G$10)+IF(Dienstprüfung_akt,(HLOOKUP(C243,Gehaltstabelle_alt!$I$3:$R$34,Dienstprüfer_akt_Stufe+2,FALSE)-HLOOKUP(C243,Gehaltstabelle_alt!$I$3:$R$34,D243+2,FALSE))*Anteil_Dienstprüfung,0)</f>
        <v>0</v>
      </c>
      <c r="J243">
        <f>IF(H243="","",Gehaltsrechner!$G$9)</f>
        <v>137.29</v>
      </c>
      <c r="K243" s="19" t="str">
        <f t="shared" si="16"/>
        <v/>
      </c>
      <c r="M243" s="19"/>
    </row>
    <row r="244" spans="1:13" x14ac:dyDescent="0.25">
      <c r="A244" t="str">
        <f t="shared" si="14"/>
        <v/>
      </c>
      <c r="B244" t="str">
        <f t="shared" si="13"/>
        <v/>
      </c>
      <c r="C244" t="str">
        <f t="shared" si="15"/>
        <v/>
      </c>
      <c r="D244" t="str">
        <f>IF(A244="","",IF(D243=MAX(Gehaltstabelle_alt!$H$5:$H$34),Alt_Gehalt!D243,IF(MOD(B244,2)=0,IF(ISNA(VLOOKUP(D243+1+2*Dienstprüfung_1Jahr,Gehaltstabelle_alt!$A$14:$A$24,1,FALSE)),MIN(D243+1+2*Dienstprüfung_1Jahr,MAX(Gehaltstabelle_alt!$H$5:$H$34)),IF(ISNA(VLOOKUP(D243+2+2*Dienstprüfung_1Jahr,Gehaltstabelle_alt!$A$14:$A$24,1,FALSE)),MIN(D243+2+2*Dienstprüfung_1Jahr,MAX(Gehaltstabelle_alt!$H$5:$H$34)),IF(ISNA(VLOOKUP(D243+3+2*Dienstprüfung_1Jahr,Gehaltstabelle_alt!$A$14:$A$24,1,FALSE)),MIN(D243+3+2*Dienstprüfung_1Jahr,MAX(Gehaltstabelle_alt!$H$5:$H$34)),D243))),IF(Dienstprüfung_1Jahr,IF(ISNA(VLOOKUP(D243+2,Gehaltstabelle_alt!$A$14:$A$24,1,FALSE)),MIN(D243+2,MAX(Gehaltstabelle_alt!$H$5:$H$34)),IF(ISNA(VLOOKUP(D243+3,Gehaltstabelle_alt!$A$14:$A$24,1,FALSE)),MIN(D243+3,MAX(Gehaltstabelle_alt!$H$5:$H$34)),IF(ISNA(VLOOKUP(D243+4,Gehaltstabelle_alt!$A$14:$A$24,1,FALSE)),MIN(D243+4,MAX(Gehaltstabelle_alt!$H$5:$H$34)),MAX(Gehaltstabelle_alt!$H$5:$H$34)))),D243))))</f>
        <v/>
      </c>
      <c r="E244" t="str">
        <f>IF(MONTH($E$6)=1,D244,IF(D245="",IF(A244="","",IF(D244=MAX(Gehaltstabelle_alt!$H$5:$H$34),Alt_Gehalt!D244,IF(MOD(B244+1,2)=0,IF(ISNA(VLOOKUP(D244+1+2*Dienstprüfung_1Jahr,Gehaltstabelle_alt!$A$14:$A$24,1,FALSE)),MIN(D244+1+2*Dienstprüfung_1Jahr,MAX(Gehaltstabelle_alt!$H$5:$H$34)),IF(ISNA(VLOOKUP(D244+2+2*Dienstprüfung_1Jahr,Gehaltstabelle_alt!$A$14:$A$24,1,FALSE)),MIN(D244+2+2*Dienstprüfung_1Jahr,MAX(Gehaltstabelle_alt!$H$5:$H$34)),IF(ISNA(VLOOKUP(D244+3+2*Dienstprüfung_1Jahr,Gehaltstabelle_alt!$A$14:$A$24,1,FALSE)),MIN(D244+3+2*Dienstprüfung_1Jahr,MAX(Gehaltstabelle_alt!$H$5:$H$34)),D244))),IF(Dienstprüfung_1Jahr,IF(ISNA(VLOOKUP(D244+2,Gehaltstabelle_alt!$A$14:$A$24,1,FALSE)),MIN(D244+2,MAX(Gehaltstabelle_alt!$H$5:$H$34)),IF(ISNA(VLOOKUP(D244+3,Gehaltstabelle_alt!$A$14:$A$24,1,FALSE)),MIN(D244+3,MAX(Gehaltstabelle_alt!$H$5:$H$34)),IF(ISNA(VLOOKUP(D244+4,Gehaltstabelle_alt!$A$14:$A$24,1,FALSE)),MIN(D244+4,MAX(Gehaltstabelle_alt!$H$5:$H$34)),MAX(Gehaltstabelle_alt!$H$5:$H$34)))),D244)))),D245))</f>
        <v/>
      </c>
      <c r="F244" t="str">
        <f>IF(D244="","",HLOOKUP(C244,Gehaltstabelle_alt!$I$3:$R$34,Alt_Gehalt!D244+2,FALSE))</f>
        <v/>
      </c>
      <c r="G244" t="str">
        <f>IF(E244="","",HLOOKUP(C244,Gehaltstabelle_alt!$I$3:$R$34,Alt_Gehalt!E244+2,FALSE))</f>
        <v/>
      </c>
      <c r="H244">
        <f>IF(F244="",0,IF(F244&lt;=Gehaltstabelle_alt!$B$2,Gehaltstabelle_alt!$E$2,IF(F244&lt;=Gehaltstabelle_alt!$B$3,Gehaltstabelle_alt!$E$3,IF(F244&lt;=Gehaltstabelle_alt!$B$4,Gehaltstabelle_alt!$E$4,IF(F244&lt;=Gehaltstabelle_alt!$B$5,Gehaltstabelle_alt!$E$5,IF(F244&lt;=Gehaltstabelle_alt!$B$6,Gehaltstabelle_alt!$E$6,Gehaltstabelle_alt!$E$7)))))+IF(F244="","",IF(AND(D244&gt;Gehaltstabelle_alt!$C$10,C244="a"),Gehaltstabelle_alt!$E$11,Gehaltstabelle_alt!$E$10))+Gehaltsrechner!$G$10)+IF(Dienstprüfung_akt,(HLOOKUP(C244,Gehaltstabelle_alt!$I$3:$R$34,Dienstprüfer_akt_Stufe+2,FALSE)-HLOOKUP(C244,Gehaltstabelle_alt!$I$3:$R$34,D244+2,FALSE))*Anteil_Dienstprüfung,0)</f>
        <v>0</v>
      </c>
      <c r="I244">
        <f>IF(G244="",0,IF(G244&lt;=Gehaltstabelle_alt!$B$2,Gehaltstabelle_alt!$E$2,IF(G244&lt;=Gehaltstabelle_alt!$B$3,Gehaltstabelle_alt!$E$3,IF(G244&lt;=Gehaltstabelle_alt!$B$4,Gehaltstabelle_alt!$E$4,IF(G244&lt;=Gehaltstabelle_alt!$B$5,Gehaltstabelle_alt!$E$5,IF(G244&lt;=Gehaltstabelle_alt!$B$6,Gehaltstabelle_alt!$E$6,Gehaltstabelle_alt!$E$7)))))+IF(G244="","",IF(AND(D244&gt;Gehaltstabelle_alt!$C$10,C244="a"),Gehaltstabelle_alt!$E$11,Gehaltstabelle_alt!$E$10))+Gehaltsrechner!$G$10)+IF(Dienstprüfung_akt,(HLOOKUP(C244,Gehaltstabelle_alt!$I$3:$R$34,Dienstprüfer_akt_Stufe+2,FALSE)-HLOOKUP(C244,Gehaltstabelle_alt!$I$3:$R$34,D244+2,FALSE))*Anteil_Dienstprüfung,0)</f>
        <v>0</v>
      </c>
      <c r="J244">
        <f>IF(H244="","",Gehaltsrechner!$G$9)</f>
        <v>137.29</v>
      </c>
      <c r="K244" s="19" t="str">
        <f t="shared" si="16"/>
        <v/>
      </c>
      <c r="M244" s="19"/>
    </row>
    <row r="245" spans="1:13" x14ac:dyDescent="0.25">
      <c r="A245" t="str">
        <f t="shared" si="14"/>
        <v/>
      </c>
      <c r="B245" t="str">
        <f t="shared" si="13"/>
        <v/>
      </c>
      <c r="C245" t="str">
        <f t="shared" si="15"/>
        <v/>
      </c>
      <c r="D245" t="str">
        <f>IF(A245="","",IF(D244=MAX(Gehaltstabelle_alt!$H$5:$H$34),Alt_Gehalt!D244,IF(MOD(B245,2)=0,IF(ISNA(VLOOKUP(D244+1+2*Dienstprüfung_1Jahr,Gehaltstabelle_alt!$A$14:$A$24,1,FALSE)),MIN(D244+1+2*Dienstprüfung_1Jahr,MAX(Gehaltstabelle_alt!$H$5:$H$34)),IF(ISNA(VLOOKUP(D244+2+2*Dienstprüfung_1Jahr,Gehaltstabelle_alt!$A$14:$A$24,1,FALSE)),MIN(D244+2+2*Dienstprüfung_1Jahr,MAX(Gehaltstabelle_alt!$H$5:$H$34)),IF(ISNA(VLOOKUP(D244+3+2*Dienstprüfung_1Jahr,Gehaltstabelle_alt!$A$14:$A$24,1,FALSE)),MIN(D244+3+2*Dienstprüfung_1Jahr,MAX(Gehaltstabelle_alt!$H$5:$H$34)),D244))),IF(Dienstprüfung_1Jahr,IF(ISNA(VLOOKUP(D244+2,Gehaltstabelle_alt!$A$14:$A$24,1,FALSE)),MIN(D244+2,MAX(Gehaltstabelle_alt!$H$5:$H$34)),IF(ISNA(VLOOKUP(D244+3,Gehaltstabelle_alt!$A$14:$A$24,1,FALSE)),MIN(D244+3,MAX(Gehaltstabelle_alt!$H$5:$H$34)),IF(ISNA(VLOOKUP(D244+4,Gehaltstabelle_alt!$A$14:$A$24,1,FALSE)),MIN(D244+4,MAX(Gehaltstabelle_alt!$H$5:$H$34)),MAX(Gehaltstabelle_alt!$H$5:$H$34)))),D244))))</f>
        <v/>
      </c>
      <c r="E245" t="str">
        <f>IF(MONTH($E$6)=1,D245,IF(D246="",IF(A245="","",IF(D245=MAX(Gehaltstabelle_alt!$H$5:$H$34),Alt_Gehalt!D245,IF(MOD(B245+1,2)=0,IF(ISNA(VLOOKUP(D245+1+2*Dienstprüfung_1Jahr,Gehaltstabelle_alt!$A$14:$A$24,1,FALSE)),MIN(D245+1+2*Dienstprüfung_1Jahr,MAX(Gehaltstabelle_alt!$H$5:$H$34)),IF(ISNA(VLOOKUP(D245+2+2*Dienstprüfung_1Jahr,Gehaltstabelle_alt!$A$14:$A$24,1,FALSE)),MIN(D245+2+2*Dienstprüfung_1Jahr,MAX(Gehaltstabelle_alt!$H$5:$H$34)),IF(ISNA(VLOOKUP(D245+3+2*Dienstprüfung_1Jahr,Gehaltstabelle_alt!$A$14:$A$24,1,FALSE)),MIN(D245+3+2*Dienstprüfung_1Jahr,MAX(Gehaltstabelle_alt!$H$5:$H$34)),D245))),IF(Dienstprüfung_1Jahr,IF(ISNA(VLOOKUP(D245+2,Gehaltstabelle_alt!$A$14:$A$24,1,FALSE)),MIN(D245+2,MAX(Gehaltstabelle_alt!$H$5:$H$34)),IF(ISNA(VLOOKUP(D245+3,Gehaltstabelle_alt!$A$14:$A$24,1,FALSE)),MIN(D245+3,MAX(Gehaltstabelle_alt!$H$5:$H$34)),IF(ISNA(VLOOKUP(D245+4,Gehaltstabelle_alt!$A$14:$A$24,1,FALSE)),MIN(D245+4,MAX(Gehaltstabelle_alt!$H$5:$H$34)),MAX(Gehaltstabelle_alt!$H$5:$H$34)))),D245)))),D246))</f>
        <v/>
      </c>
      <c r="F245" t="str">
        <f>IF(D245="","",HLOOKUP(C245,Gehaltstabelle_alt!$I$3:$R$34,Alt_Gehalt!D245+2,FALSE))</f>
        <v/>
      </c>
      <c r="G245" t="str">
        <f>IF(E245="","",HLOOKUP(C245,Gehaltstabelle_alt!$I$3:$R$34,Alt_Gehalt!E245+2,FALSE))</f>
        <v/>
      </c>
      <c r="H245">
        <f>IF(F245="",0,IF(F245&lt;=Gehaltstabelle_alt!$B$2,Gehaltstabelle_alt!$E$2,IF(F245&lt;=Gehaltstabelle_alt!$B$3,Gehaltstabelle_alt!$E$3,IF(F245&lt;=Gehaltstabelle_alt!$B$4,Gehaltstabelle_alt!$E$4,IF(F245&lt;=Gehaltstabelle_alt!$B$5,Gehaltstabelle_alt!$E$5,IF(F245&lt;=Gehaltstabelle_alt!$B$6,Gehaltstabelle_alt!$E$6,Gehaltstabelle_alt!$E$7)))))+IF(F245="","",IF(AND(D245&gt;Gehaltstabelle_alt!$C$10,C245="a"),Gehaltstabelle_alt!$E$11,Gehaltstabelle_alt!$E$10))+Gehaltsrechner!$G$10)+IF(Dienstprüfung_akt,(HLOOKUP(C245,Gehaltstabelle_alt!$I$3:$R$34,Dienstprüfer_akt_Stufe+2,FALSE)-HLOOKUP(C245,Gehaltstabelle_alt!$I$3:$R$34,D245+2,FALSE))*Anteil_Dienstprüfung,0)</f>
        <v>0</v>
      </c>
      <c r="I245">
        <f>IF(G245="",0,IF(G245&lt;=Gehaltstabelle_alt!$B$2,Gehaltstabelle_alt!$E$2,IF(G245&lt;=Gehaltstabelle_alt!$B$3,Gehaltstabelle_alt!$E$3,IF(G245&lt;=Gehaltstabelle_alt!$B$4,Gehaltstabelle_alt!$E$4,IF(G245&lt;=Gehaltstabelle_alt!$B$5,Gehaltstabelle_alt!$E$5,IF(G245&lt;=Gehaltstabelle_alt!$B$6,Gehaltstabelle_alt!$E$6,Gehaltstabelle_alt!$E$7)))))+IF(G245="","",IF(AND(D245&gt;Gehaltstabelle_alt!$C$10,C245="a"),Gehaltstabelle_alt!$E$11,Gehaltstabelle_alt!$E$10))+Gehaltsrechner!$G$10)+IF(Dienstprüfung_akt,(HLOOKUP(C245,Gehaltstabelle_alt!$I$3:$R$34,Dienstprüfer_akt_Stufe+2,FALSE)-HLOOKUP(C245,Gehaltstabelle_alt!$I$3:$R$34,D245+2,FALSE))*Anteil_Dienstprüfung,0)</f>
        <v>0</v>
      </c>
      <c r="J245">
        <f>IF(H245="","",Gehaltsrechner!$G$9)</f>
        <v>137.29</v>
      </c>
      <c r="K245" s="19" t="str">
        <f t="shared" si="16"/>
        <v/>
      </c>
      <c r="M245" s="19"/>
    </row>
    <row r="246" spans="1:13" x14ac:dyDescent="0.25">
      <c r="A246" t="str">
        <f t="shared" si="14"/>
        <v/>
      </c>
      <c r="B246" t="str">
        <f t="shared" si="13"/>
        <v/>
      </c>
      <c r="C246" t="str">
        <f t="shared" si="15"/>
        <v/>
      </c>
      <c r="D246" t="str">
        <f>IF(A246="","",IF(D245=MAX(Gehaltstabelle_alt!$H$5:$H$34),Alt_Gehalt!D245,IF(MOD(B246,2)=0,IF(ISNA(VLOOKUP(D245+1+2*Dienstprüfung_1Jahr,Gehaltstabelle_alt!$A$14:$A$24,1,FALSE)),MIN(D245+1+2*Dienstprüfung_1Jahr,MAX(Gehaltstabelle_alt!$H$5:$H$34)),IF(ISNA(VLOOKUP(D245+2+2*Dienstprüfung_1Jahr,Gehaltstabelle_alt!$A$14:$A$24,1,FALSE)),MIN(D245+2+2*Dienstprüfung_1Jahr,MAX(Gehaltstabelle_alt!$H$5:$H$34)),IF(ISNA(VLOOKUP(D245+3+2*Dienstprüfung_1Jahr,Gehaltstabelle_alt!$A$14:$A$24,1,FALSE)),MIN(D245+3+2*Dienstprüfung_1Jahr,MAX(Gehaltstabelle_alt!$H$5:$H$34)),D245))),IF(Dienstprüfung_1Jahr,IF(ISNA(VLOOKUP(D245+2,Gehaltstabelle_alt!$A$14:$A$24,1,FALSE)),MIN(D245+2,MAX(Gehaltstabelle_alt!$H$5:$H$34)),IF(ISNA(VLOOKUP(D245+3,Gehaltstabelle_alt!$A$14:$A$24,1,FALSE)),MIN(D245+3,MAX(Gehaltstabelle_alt!$H$5:$H$34)),IF(ISNA(VLOOKUP(D245+4,Gehaltstabelle_alt!$A$14:$A$24,1,FALSE)),MIN(D245+4,MAX(Gehaltstabelle_alt!$H$5:$H$34)),MAX(Gehaltstabelle_alt!$H$5:$H$34)))),D245))))</f>
        <v/>
      </c>
      <c r="E246" t="str">
        <f>IF(MONTH($E$6)=1,D246,IF(D247="",IF(A246="","",IF(D246=MAX(Gehaltstabelle_alt!$H$5:$H$34),Alt_Gehalt!D246,IF(MOD(B246+1,2)=0,IF(ISNA(VLOOKUP(D246+1+2*Dienstprüfung_1Jahr,Gehaltstabelle_alt!$A$14:$A$24,1,FALSE)),MIN(D246+1+2*Dienstprüfung_1Jahr,MAX(Gehaltstabelle_alt!$H$5:$H$34)),IF(ISNA(VLOOKUP(D246+2+2*Dienstprüfung_1Jahr,Gehaltstabelle_alt!$A$14:$A$24,1,FALSE)),MIN(D246+2+2*Dienstprüfung_1Jahr,MAX(Gehaltstabelle_alt!$H$5:$H$34)),IF(ISNA(VLOOKUP(D246+3+2*Dienstprüfung_1Jahr,Gehaltstabelle_alt!$A$14:$A$24,1,FALSE)),MIN(D246+3+2*Dienstprüfung_1Jahr,MAX(Gehaltstabelle_alt!$H$5:$H$34)),D246))),IF(Dienstprüfung_1Jahr,IF(ISNA(VLOOKUP(D246+2,Gehaltstabelle_alt!$A$14:$A$24,1,FALSE)),MIN(D246+2,MAX(Gehaltstabelle_alt!$H$5:$H$34)),IF(ISNA(VLOOKUP(D246+3,Gehaltstabelle_alt!$A$14:$A$24,1,FALSE)),MIN(D246+3,MAX(Gehaltstabelle_alt!$H$5:$H$34)),IF(ISNA(VLOOKUP(D246+4,Gehaltstabelle_alt!$A$14:$A$24,1,FALSE)),MIN(D246+4,MAX(Gehaltstabelle_alt!$H$5:$H$34)),MAX(Gehaltstabelle_alt!$H$5:$H$34)))),D246)))),D247))</f>
        <v/>
      </c>
      <c r="F246" t="str">
        <f>IF(D246="","",HLOOKUP(C246,Gehaltstabelle_alt!$I$3:$R$34,Alt_Gehalt!D246+2,FALSE))</f>
        <v/>
      </c>
      <c r="G246" t="str">
        <f>IF(E246="","",HLOOKUP(C246,Gehaltstabelle_alt!$I$3:$R$34,Alt_Gehalt!E246+2,FALSE))</f>
        <v/>
      </c>
      <c r="H246">
        <f>IF(F246="",0,IF(F246&lt;=Gehaltstabelle_alt!$B$2,Gehaltstabelle_alt!$E$2,IF(F246&lt;=Gehaltstabelle_alt!$B$3,Gehaltstabelle_alt!$E$3,IF(F246&lt;=Gehaltstabelle_alt!$B$4,Gehaltstabelle_alt!$E$4,IF(F246&lt;=Gehaltstabelle_alt!$B$5,Gehaltstabelle_alt!$E$5,IF(F246&lt;=Gehaltstabelle_alt!$B$6,Gehaltstabelle_alt!$E$6,Gehaltstabelle_alt!$E$7)))))+IF(F246="","",IF(AND(D246&gt;Gehaltstabelle_alt!$C$10,C246="a"),Gehaltstabelle_alt!$E$11,Gehaltstabelle_alt!$E$10))+Gehaltsrechner!$G$10)+IF(Dienstprüfung_akt,(HLOOKUP(C246,Gehaltstabelle_alt!$I$3:$R$34,Dienstprüfer_akt_Stufe+2,FALSE)-HLOOKUP(C246,Gehaltstabelle_alt!$I$3:$R$34,D246+2,FALSE))*Anteil_Dienstprüfung,0)</f>
        <v>0</v>
      </c>
      <c r="I246">
        <f>IF(G246="",0,IF(G246&lt;=Gehaltstabelle_alt!$B$2,Gehaltstabelle_alt!$E$2,IF(G246&lt;=Gehaltstabelle_alt!$B$3,Gehaltstabelle_alt!$E$3,IF(G246&lt;=Gehaltstabelle_alt!$B$4,Gehaltstabelle_alt!$E$4,IF(G246&lt;=Gehaltstabelle_alt!$B$5,Gehaltstabelle_alt!$E$5,IF(G246&lt;=Gehaltstabelle_alt!$B$6,Gehaltstabelle_alt!$E$6,Gehaltstabelle_alt!$E$7)))))+IF(G246="","",IF(AND(D246&gt;Gehaltstabelle_alt!$C$10,C246="a"),Gehaltstabelle_alt!$E$11,Gehaltstabelle_alt!$E$10))+Gehaltsrechner!$G$10)+IF(Dienstprüfung_akt,(HLOOKUP(C246,Gehaltstabelle_alt!$I$3:$R$34,Dienstprüfer_akt_Stufe+2,FALSE)-HLOOKUP(C246,Gehaltstabelle_alt!$I$3:$R$34,D246+2,FALSE))*Anteil_Dienstprüfung,0)</f>
        <v>0</v>
      </c>
      <c r="J246">
        <f>IF(H246="","",Gehaltsrechner!$G$9)</f>
        <v>137.29</v>
      </c>
      <c r="K246" s="19" t="str">
        <f t="shared" si="16"/>
        <v/>
      </c>
      <c r="M246" s="19"/>
    </row>
    <row r="247" spans="1:13" x14ac:dyDescent="0.25">
      <c r="A247" t="str">
        <f t="shared" si="14"/>
        <v/>
      </c>
      <c r="B247" t="str">
        <f t="shared" si="13"/>
        <v/>
      </c>
      <c r="C247" t="str">
        <f t="shared" si="15"/>
        <v/>
      </c>
      <c r="D247" t="str">
        <f>IF(A247="","",IF(D246=MAX(Gehaltstabelle_alt!$H$5:$H$34),Alt_Gehalt!D246,IF(MOD(B247,2)=0,IF(ISNA(VLOOKUP(D246+1+2*Dienstprüfung_1Jahr,Gehaltstabelle_alt!$A$14:$A$24,1,FALSE)),MIN(D246+1+2*Dienstprüfung_1Jahr,MAX(Gehaltstabelle_alt!$H$5:$H$34)),IF(ISNA(VLOOKUP(D246+2+2*Dienstprüfung_1Jahr,Gehaltstabelle_alt!$A$14:$A$24,1,FALSE)),MIN(D246+2+2*Dienstprüfung_1Jahr,MAX(Gehaltstabelle_alt!$H$5:$H$34)),IF(ISNA(VLOOKUP(D246+3+2*Dienstprüfung_1Jahr,Gehaltstabelle_alt!$A$14:$A$24,1,FALSE)),MIN(D246+3+2*Dienstprüfung_1Jahr,MAX(Gehaltstabelle_alt!$H$5:$H$34)),D246))),IF(Dienstprüfung_1Jahr,IF(ISNA(VLOOKUP(D246+2,Gehaltstabelle_alt!$A$14:$A$24,1,FALSE)),MIN(D246+2,MAX(Gehaltstabelle_alt!$H$5:$H$34)),IF(ISNA(VLOOKUP(D246+3,Gehaltstabelle_alt!$A$14:$A$24,1,FALSE)),MIN(D246+3,MAX(Gehaltstabelle_alt!$H$5:$H$34)),IF(ISNA(VLOOKUP(D246+4,Gehaltstabelle_alt!$A$14:$A$24,1,FALSE)),MIN(D246+4,MAX(Gehaltstabelle_alt!$H$5:$H$34)),MAX(Gehaltstabelle_alt!$H$5:$H$34)))),D246))))</f>
        <v/>
      </c>
      <c r="E247" t="str">
        <f>IF(MONTH($E$6)=1,D247,IF(D248="",IF(A247="","",IF(D247=MAX(Gehaltstabelle_alt!$H$5:$H$34),Alt_Gehalt!D247,IF(MOD(B247+1,2)=0,IF(ISNA(VLOOKUP(D247+1+2*Dienstprüfung_1Jahr,Gehaltstabelle_alt!$A$14:$A$24,1,FALSE)),MIN(D247+1+2*Dienstprüfung_1Jahr,MAX(Gehaltstabelle_alt!$H$5:$H$34)),IF(ISNA(VLOOKUP(D247+2+2*Dienstprüfung_1Jahr,Gehaltstabelle_alt!$A$14:$A$24,1,FALSE)),MIN(D247+2+2*Dienstprüfung_1Jahr,MAX(Gehaltstabelle_alt!$H$5:$H$34)),IF(ISNA(VLOOKUP(D247+3+2*Dienstprüfung_1Jahr,Gehaltstabelle_alt!$A$14:$A$24,1,FALSE)),MIN(D247+3+2*Dienstprüfung_1Jahr,MAX(Gehaltstabelle_alt!$H$5:$H$34)),D247))),IF(Dienstprüfung_1Jahr,IF(ISNA(VLOOKUP(D247+2,Gehaltstabelle_alt!$A$14:$A$24,1,FALSE)),MIN(D247+2,MAX(Gehaltstabelle_alt!$H$5:$H$34)),IF(ISNA(VLOOKUP(D247+3,Gehaltstabelle_alt!$A$14:$A$24,1,FALSE)),MIN(D247+3,MAX(Gehaltstabelle_alt!$H$5:$H$34)),IF(ISNA(VLOOKUP(D247+4,Gehaltstabelle_alt!$A$14:$A$24,1,FALSE)),MIN(D247+4,MAX(Gehaltstabelle_alt!$H$5:$H$34)),MAX(Gehaltstabelle_alt!$H$5:$H$34)))),D247)))),D248))</f>
        <v/>
      </c>
      <c r="F247" t="str">
        <f>IF(D247="","",HLOOKUP(C247,Gehaltstabelle_alt!$I$3:$R$34,Alt_Gehalt!D247+2,FALSE))</f>
        <v/>
      </c>
      <c r="G247" t="str">
        <f>IF(E247="","",HLOOKUP(C247,Gehaltstabelle_alt!$I$3:$R$34,Alt_Gehalt!E247+2,FALSE))</f>
        <v/>
      </c>
      <c r="H247">
        <f>IF(F247="",0,IF(F247&lt;=Gehaltstabelle_alt!$B$2,Gehaltstabelle_alt!$E$2,IF(F247&lt;=Gehaltstabelle_alt!$B$3,Gehaltstabelle_alt!$E$3,IF(F247&lt;=Gehaltstabelle_alt!$B$4,Gehaltstabelle_alt!$E$4,IF(F247&lt;=Gehaltstabelle_alt!$B$5,Gehaltstabelle_alt!$E$5,IF(F247&lt;=Gehaltstabelle_alt!$B$6,Gehaltstabelle_alt!$E$6,Gehaltstabelle_alt!$E$7)))))+IF(F247="","",IF(AND(D247&gt;Gehaltstabelle_alt!$C$10,C247="a"),Gehaltstabelle_alt!$E$11,Gehaltstabelle_alt!$E$10))+Gehaltsrechner!$G$10)+IF(Dienstprüfung_akt,(HLOOKUP(C247,Gehaltstabelle_alt!$I$3:$R$34,Dienstprüfer_akt_Stufe+2,FALSE)-HLOOKUP(C247,Gehaltstabelle_alt!$I$3:$R$34,D247+2,FALSE))*Anteil_Dienstprüfung,0)</f>
        <v>0</v>
      </c>
      <c r="I247">
        <f>IF(G247="",0,IF(G247&lt;=Gehaltstabelle_alt!$B$2,Gehaltstabelle_alt!$E$2,IF(G247&lt;=Gehaltstabelle_alt!$B$3,Gehaltstabelle_alt!$E$3,IF(G247&lt;=Gehaltstabelle_alt!$B$4,Gehaltstabelle_alt!$E$4,IF(G247&lt;=Gehaltstabelle_alt!$B$5,Gehaltstabelle_alt!$E$5,IF(G247&lt;=Gehaltstabelle_alt!$B$6,Gehaltstabelle_alt!$E$6,Gehaltstabelle_alt!$E$7)))))+IF(G247="","",IF(AND(D247&gt;Gehaltstabelle_alt!$C$10,C247="a"),Gehaltstabelle_alt!$E$11,Gehaltstabelle_alt!$E$10))+Gehaltsrechner!$G$10)+IF(Dienstprüfung_akt,(HLOOKUP(C247,Gehaltstabelle_alt!$I$3:$R$34,Dienstprüfer_akt_Stufe+2,FALSE)-HLOOKUP(C247,Gehaltstabelle_alt!$I$3:$R$34,D247+2,FALSE))*Anteil_Dienstprüfung,0)</f>
        <v>0</v>
      </c>
      <c r="J247">
        <f>IF(H247="","",Gehaltsrechner!$G$9)</f>
        <v>137.29</v>
      </c>
      <c r="K247" s="19" t="str">
        <f t="shared" si="16"/>
        <v/>
      </c>
      <c r="M247" s="19"/>
    </row>
    <row r="248" spans="1:13" x14ac:dyDescent="0.25">
      <c r="A248" t="str">
        <f t="shared" si="14"/>
        <v/>
      </c>
      <c r="B248" t="str">
        <f t="shared" si="13"/>
        <v/>
      </c>
      <c r="C248" t="str">
        <f t="shared" si="15"/>
        <v/>
      </c>
      <c r="D248" t="str">
        <f>IF(A248="","",IF(D247=MAX(Gehaltstabelle_alt!$H$5:$H$34),Alt_Gehalt!D247,IF(MOD(B248,2)=0,IF(ISNA(VLOOKUP(D247+1+2*Dienstprüfung_1Jahr,Gehaltstabelle_alt!$A$14:$A$24,1,FALSE)),MIN(D247+1+2*Dienstprüfung_1Jahr,MAX(Gehaltstabelle_alt!$H$5:$H$34)),IF(ISNA(VLOOKUP(D247+2+2*Dienstprüfung_1Jahr,Gehaltstabelle_alt!$A$14:$A$24,1,FALSE)),MIN(D247+2+2*Dienstprüfung_1Jahr,MAX(Gehaltstabelle_alt!$H$5:$H$34)),IF(ISNA(VLOOKUP(D247+3+2*Dienstprüfung_1Jahr,Gehaltstabelle_alt!$A$14:$A$24,1,FALSE)),MIN(D247+3+2*Dienstprüfung_1Jahr,MAX(Gehaltstabelle_alt!$H$5:$H$34)),D247))),IF(Dienstprüfung_1Jahr,IF(ISNA(VLOOKUP(D247+2,Gehaltstabelle_alt!$A$14:$A$24,1,FALSE)),MIN(D247+2,MAX(Gehaltstabelle_alt!$H$5:$H$34)),IF(ISNA(VLOOKUP(D247+3,Gehaltstabelle_alt!$A$14:$A$24,1,FALSE)),MIN(D247+3,MAX(Gehaltstabelle_alt!$H$5:$H$34)),IF(ISNA(VLOOKUP(D247+4,Gehaltstabelle_alt!$A$14:$A$24,1,FALSE)),MIN(D247+4,MAX(Gehaltstabelle_alt!$H$5:$H$34)),MAX(Gehaltstabelle_alt!$H$5:$H$34)))),D247))))</f>
        <v/>
      </c>
      <c r="E248" t="str">
        <f>IF(MONTH($E$6)=1,D248,IF(D249="",IF(A248="","",IF(D248=MAX(Gehaltstabelle_alt!$H$5:$H$34),Alt_Gehalt!D248,IF(MOD(B248+1,2)=0,IF(ISNA(VLOOKUP(D248+1+2*Dienstprüfung_1Jahr,Gehaltstabelle_alt!$A$14:$A$24,1,FALSE)),MIN(D248+1+2*Dienstprüfung_1Jahr,MAX(Gehaltstabelle_alt!$H$5:$H$34)),IF(ISNA(VLOOKUP(D248+2+2*Dienstprüfung_1Jahr,Gehaltstabelle_alt!$A$14:$A$24,1,FALSE)),MIN(D248+2+2*Dienstprüfung_1Jahr,MAX(Gehaltstabelle_alt!$H$5:$H$34)),IF(ISNA(VLOOKUP(D248+3+2*Dienstprüfung_1Jahr,Gehaltstabelle_alt!$A$14:$A$24,1,FALSE)),MIN(D248+3+2*Dienstprüfung_1Jahr,MAX(Gehaltstabelle_alt!$H$5:$H$34)),D248))),IF(Dienstprüfung_1Jahr,IF(ISNA(VLOOKUP(D248+2,Gehaltstabelle_alt!$A$14:$A$24,1,FALSE)),MIN(D248+2,MAX(Gehaltstabelle_alt!$H$5:$H$34)),IF(ISNA(VLOOKUP(D248+3,Gehaltstabelle_alt!$A$14:$A$24,1,FALSE)),MIN(D248+3,MAX(Gehaltstabelle_alt!$H$5:$H$34)),IF(ISNA(VLOOKUP(D248+4,Gehaltstabelle_alt!$A$14:$A$24,1,FALSE)),MIN(D248+4,MAX(Gehaltstabelle_alt!$H$5:$H$34)),MAX(Gehaltstabelle_alt!$H$5:$H$34)))),D248)))),D249))</f>
        <v/>
      </c>
      <c r="F248" t="str">
        <f>IF(D248="","",HLOOKUP(C248,Gehaltstabelle_alt!$I$3:$R$34,Alt_Gehalt!D248+2,FALSE))</f>
        <v/>
      </c>
      <c r="G248" t="str">
        <f>IF(E248="","",HLOOKUP(C248,Gehaltstabelle_alt!$I$3:$R$34,Alt_Gehalt!E248+2,FALSE))</f>
        <v/>
      </c>
      <c r="H248">
        <f>IF(F248="",0,IF(F248&lt;=Gehaltstabelle_alt!$B$2,Gehaltstabelle_alt!$E$2,IF(F248&lt;=Gehaltstabelle_alt!$B$3,Gehaltstabelle_alt!$E$3,IF(F248&lt;=Gehaltstabelle_alt!$B$4,Gehaltstabelle_alt!$E$4,IF(F248&lt;=Gehaltstabelle_alt!$B$5,Gehaltstabelle_alt!$E$5,IF(F248&lt;=Gehaltstabelle_alt!$B$6,Gehaltstabelle_alt!$E$6,Gehaltstabelle_alt!$E$7)))))+IF(F248="","",IF(AND(D248&gt;Gehaltstabelle_alt!$C$10,C248="a"),Gehaltstabelle_alt!$E$11,Gehaltstabelle_alt!$E$10))+Gehaltsrechner!$G$10)+IF(Dienstprüfung_akt,(HLOOKUP(C248,Gehaltstabelle_alt!$I$3:$R$34,Dienstprüfer_akt_Stufe+2,FALSE)-HLOOKUP(C248,Gehaltstabelle_alt!$I$3:$R$34,D248+2,FALSE))*Anteil_Dienstprüfung,0)</f>
        <v>0</v>
      </c>
      <c r="I248">
        <f>IF(G248="",0,IF(G248&lt;=Gehaltstabelle_alt!$B$2,Gehaltstabelle_alt!$E$2,IF(G248&lt;=Gehaltstabelle_alt!$B$3,Gehaltstabelle_alt!$E$3,IF(G248&lt;=Gehaltstabelle_alt!$B$4,Gehaltstabelle_alt!$E$4,IF(G248&lt;=Gehaltstabelle_alt!$B$5,Gehaltstabelle_alt!$E$5,IF(G248&lt;=Gehaltstabelle_alt!$B$6,Gehaltstabelle_alt!$E$6,Gehaltstabelle_alt!$E$7)))))+IF(G248="","",IF(AND(D248&gt;Gehaltstabelle_alt!$C$10,C248="a"),Gehaltstabelle_alt!$E$11,Gehaltstabelle_alt!$E$10))+Gehaltsrechner!$G$10)+IF(Dienstprüfung_akt,(HLOOKUP(C248,Gehaltstabelle_alt!$I$3:$R$34,Dienstprüfer_akt_Stufe+2,FALSE)-HLOOKUP(C248,Gehaltstabelle_alt!$I$3:$R$34,D248+2,FALSE))*Anteil_Dienstprüfung,0)</f>
        <v>0</v>
      </c>
      <c r="J248">
        <f>IF(H248="","",Gehaltsrechner!$G$9)</f>
        <v>137.29</v>
      </c>
      <c r="K248" s="19" t="str">
        <f t="shared" si="16"/>
        <v/>
      </c>
      <c r="M248" s="19"/>
    </row>
    <row r="249" spans="1:13" x14ac:dyDescent="0.25">
      <c r="A249" t="str">
        <f t="shared" si="14"/>
        <v/>
      </c>
      <c r="B249" t="str">
        <f t="shared" si="13"/>
        <v/>
      </c>
      <c r="C249" t="str">
        <f t="shared" si="15"/>
        <v/>
      </c>
      <c r="D249" t="str">
        <f>IF(A249="","",IF(D248=MAX(Gehaltstabelle_alt!$H$5:$H$34),Alt_Gehalt!D248,IF(MOD(B249,2)=0,IF(ISNA(VLOOKUP(D248+1+2*Dienstprüfung_1Jahr,Gehaltstabelle_alt!$A$14:$A$24,1,FALSE)),MIN(D248+1+2*Dienstprüfung_1Jahr,MAX(Gehaltstabelle_alt!$H$5:$H$34)),IF(ISNA(VLOOKUP(D248+2+2*Dienstprüfung_1Jahr,Gehaltstabelle_alt!$A$14:$A$24,1,FALSE)),MIN(D248+2+2*Dienstprüfung_1Jahr,MAX(Gehaltstabelle_alt!$H$5:$H$34)),IF(ISNA(VLOOKUP(D248+3+2*Dienstprüfung_1Jahr,Gehaltstabelle_alt!$A$14:$A$24,1,FALSE)),MIN(D248+3+2*Dienstprüfung_1Jahr,MAX(Gehaltstabelle_alt!$H$5:$H$34)),D248))),IF(Dienstprüfung_1Jahr,IF(ISNA(VLOOKUP(D248+2,Gehaltstabelle_alt!$A$14:$A$24,1,FALSE)),MIN(D248+2,MAX(Gehaltstabelle_alt!$H$5:$H$34)),IF(ISNA(VLOOKUP(D248+3,Gehaltstabelle_alt!$A$14:$A$24,1,FALSE)),MIN(D248+3,MAX(Gehaltstabelle_alt!$H$5:$H$34)),IF(ISNA(VLOOKUP(D248+4,Gehaltstabelle_alt!$A$14:$A$24,1,FALSE)),MIN(D248+4,MAX(Gehaltstabelle_alt!$H$5:$H$34)),MAX(Gehaltstabelle_alt!$H$5:$H$34)))),D248))))</f>
        <v/>
      </c>
      <c r="E249" t="str">
        <f>IF(MONTH($E$6)=1,D249,IF(D250="",IF(A249="","",IF(D249=MAX(Gehaltstabelle_alt!$H$5:$H$34),Alt_Gehalt!D249,IF(MOD(B249+1,2)=0,IF(ISNA(VLOOKUP(D249+1+2*Dienstprüfung_1Jahr,Gehaltstabelle_alt!$A$14:$A$24,1,FALSE)),MIN(D249+1+2*Dienstprüfung_1Jahr,MAX(Gehaltstabelle_alt!$H$5:$H$34)),IF(ISNA(VLOOKUP(D249+2+2*Dienstprüfung_1Jahr,Gehaltstabelle_alt!$A$14:$A$24,1,FALSE)),MIN(D249+2+2*Dienstprüfung_1Jahr,MAX(Gehaltstabelle_alt!$H$5:$H$34)),IF(ISNA(VLOOKUP(D249+3+2*Dienstprüfung_1Jahr,Gehaltstabelle_alt!$A$14:$A$24,1,FALSE)),MIN(D249+3+2*Dienstprüfung_1Jahr,MAX(Gehaltstabelle_alt!$H$5:$H$34)),D249))),IF(Dienstprüfung_1Jahr,IF(ISNA(VLOOKUP(D249+2,Gehaltstabelle_alt!$A$14:$A$24,1,FALSE)),MIN(D249+2,MAX(Gehaltstabelle_alt!$H$5:$H$34)),IF(ISNA(VLOOKUP(D249+3,Gehaltstabelle_alt!$A$14:$A$24,1,FALSE)),MIN(D249+3,MAX(Gehaltstabelle_alt!$H$5:$H$34)),IF(ISNA(VLOOKUP(D249+4,Gehaltstabelle_alt!$A$14:$A$24,1,FALSE)),MIN(D249+4,MAX(Gehaltstabelle_alt!$H$5:$H$34)),MAX(Gehaltstabelle_alt!$H$5:$H$34)))),D249)))),D250))</f>
        <v/>
      </c>
      <c r="F249" t="str">
        <f>IF(D249="","",HLOOKUP(C249,Gehaltstabelle_alt!$I$3:$R$34,Alt_Gehalt!D249+2,FALSE))</f>
        <v/>
      </c>
      <c r="G249" t="str">
        <f>IF(E249="","",HLOOKUP(C249,Gehaltstabelle_alt!$I$3:$R$34,Alt_Gehalt!E249+2,FALSE))</f>
        <v/>
      </c>
      <c r="H249">
        <f>IF(F249="",0,IF(F249&lt;=Gehaltstabelle_alt!$B$2,Gehaltstabelle_alt!$E$2,IF(F249&lt;=Gehaltstabelle_alt!$B$3,Gehaltstabelle_alt!$E$3,IF(F249&lt;=Gehaltstabelle_alt!$B$4,Gehaltstabelle_alt!$E$4,IF(F249&lt;=Gehaltstabelle_alt!$B$5,Gehaltstabelle_alt!$E$5,IF(F249&lt;=Gehaltstabelle_alt!$B$6,Gehaltstabelle_alt!$E$6,Gehaltstabelle_alt!$E$7)))))+IF(F249="","",IF(AND(D249&gt;Gehaltstabelle_alt!$C$10,C249="a"),Gehaltstabelle_alt!$E$11,Gehaltstabelle_alt!$E$10))+Gehaltsrechner!$G$10)+IF(Dienstprüfung_akt,(HLOOKUP(C249,Gehaltstabelle_alt!$I$3:$R$34,Dienstprüfer_akt_Stufe+2,FALSE)-HLOOKUP(C249,Gehaltstabelle_alt!$I$3:$R$34,D249+2,FALSE))*Anteil_Dienstprüfung,0)</f>
        <v>0</v>
      </c>
      <c r="I249">
        <f>IF(G249="",0,IF(G249&lt;=Gehaltstabelle_alt!$B$2,Gehaltstabelle_alt!$E$2,IF(G249&lt;=Gehaltstabelle_alt!$B$3,Gehaltstabelle_alt!$E$3,IF(G249&lt;=Gehaltstabelle_alt!$B$4,Gehaltstabelle_alt!$E$4,IF(G249&lt;=Gehaltstabelle_alt!$B$5,Gehaltstabelle_alt!$E$5,IF(G249&lt;=Gehaltstabelle_alt!$B$6,Gehaltstabelle_alt!$E$6,Gehaltstabelle_alt!$E$7)))))+IF(G249="","",IF(AND(D249&gt;Gehaltstabelle_alt!$C$10,C249="a"),Gehaltstabelle_alt!$E$11,Gehaltstabelle_alt!$E$10))+Gehaltsrechner!$G$10)+IF(Dienstprüfung_akt,(HLOOKUP(C249,Gehaltstabelle_alt!$I$3:$R$34,Dienstprüfer_akt_Stufe+2,FALSE)-HLOOKUP(C249,Gehaltstabelle_alt!$I$3:$R$34,D249+2,FALSE))*Anteil_Dienstprüfung,0)</f>
        <v>0</v>
      </c>
      <c r="J249">
        <f>IF(H249="","",Gehaltsrechner!$G$9)</f>
        <v>137.29</v>
      </c>
      <c r="K249" s="19" t="str">
        <f t="shared" si="16"/>
        <v/>
      </c>
      <c r="M249" s="19"/>
    </row>
    <row r="250" spans="1:13" x14ac:dyDescent="0.25">
      <c r="A250" t="str">
        <f t="shared" si="14"/>
        <v/>
      </c>
      <c r="B250" t="str">
        <f t="shared" si="13"/>
        <v/>
      </c>
      <c r="C250" t="str">
        <f t="shared" si="15"/>
        <v/>
      </c>
      <c r="D250" t="str">
        <f>IF(A250="","",IF(D249=MAX(Gehaltstabelle_alt!$H$5:$H$34),Alt_Gehalt!D249,IF(MOD(B250,2)=0,IF(ISNA(VLOOKUP(D249+1+2*Dienstprüfung_1Jahr,Gehaltstabelle_alt!$A$14:$A$24,1,FALSE)),MIN(D249+1+2*Dienstprüfung_1Jahr,MAX(Gehaltstabelle_alt!$H$5:$H$34)),IF(ISNA(VLOOKUP(D249+2+2*Dienstprüfung_1Jahr,Gehaltstabelle_alt!$A$14:$A$24,1,FALSE)),MIN(D249+2+2*Dienstprüfung_1Jahr,MAX(Gehaltstabelle_alt!$H$5:$H$34)),IF(ISNA(VLOOKUP(D249+3+2*Dienstprüfung_1Jahr,Gehaltstabelle_alt!$A$14:$A$24,1,FALSE)),MIN(D249+3+2*Dienstprüfung_1Jahr,MAX(Gehaltstabelle_alt!$H$5:$H$34)),D249))),IF(Dienstprüfung_1Jahr,IF(ISNA(VLOOKUP(D249+2,Gehaltstabelle_alt!$A$14:$A$24,1,FALSE)),MIN(D249+2,MAX(Gehaltstabelle_alt!$H$5:$H$34)),IF(ISNA(VLOOKUP(D249+3,Gehaltstabelle_alt!$A$14:$A$24,1,FALSE)),MIN(D249+3,MAX(Gehaltstabelle_alt!$H$5:$H$34)),IF(ISNA(VLOOKUP(D249+4,Gehaltstabelle_alt!$A$14:$A$24,1,FALSE)),MIN(D249+4,MAX(Gehaltstabelle_alt!$H$5:$H$34)),MAX(Gehaltstabelle_alt!$H$5:$H$34)))),D249))))</f>
        <v/>
      </c>
      <c r="E250" t="str">
        <f>IF(MONTH($E$6)=1,D250,IF(D251="",IF(A250="","",IF(D250=MAX(Gehaltstabelle_alt!$H$5:$H$34),Alt_Gehalt!D250,IF(MOD(B250+1,2)=0,IF(ISNA(VLOOKUP(D250+1+2*Dienstprüfung_1Jahr,Gehaltstabelle_alt!$A$14:$A$24,1,FALSE)),MIN(D250+1+2*Dienstprüfung_1Jahr,MAX(Gehaltstabelle_alt!$H$5:$H$34)),IF(ISNA(VLOOKUP(D250+2+2*Dienstprüfung_1Jahr,Gehaltstabelle_alt!$A$14:$A$24,1,FALSE)),MIN(D250+2+2*Dienstprüfung_1Jahr,MAX(Gehaltstabelle_alt!$H$5:$H$34)),IF(ISNA(VLOOKUP(D250+3+2*Dienstprüfung_1Jahr,Gehaltstabelle_alt!$A$14:$A$24,1,FALSE)),MIN(D250+3+2*Dienstprüfung_1Jahr,MAX(Gehaltstabelle_alt!$H$5:$H$34)),D250))),IF(Dienstprüfung_1Jahr,IF(ISNA(VLOOKUP(D250+2,Gehaltstabelle_alt!$A$14:$A$24,1,FALSE)),MIN(D250+2,MAX(Gehaltstabelle_alt!$H$5:$H$34)),IF(ISNA(VLOOKUP(D250+3,Gehaltstabelle_alt!$A$14:$A$24,1,FALSE)),MIN(D250+3,MAX(Gehaltstabelle_alt!$H$5:$H$34)),IF(ISNA(VLOOKUP(D250+4,Gehaltstabelle_alt!$A$14:$A$24,1,FALSE)),MIN(D250+4,MAX(Gehaltstabelle_alt!$H$5:$H$34)),MAX(Gehaltstabelle_alt!$H$5:$H$34)))),D250)))),D251))</f>
        <v/>
      </c>
      <c r="F250" t="str">
        <f>IF(D250="","",HLOOKUP(C250,Gehaltstabelle_alt!$I$3:$R$34,Alt_Gehalt!D250+2,FALSE))</f>
        <v/>
      </c>
      <c r="G250" t="str">
        <f>IF(E250="","",HLOOKUP(C250,Gehaltstabelle_alt!$I$3:$R$34,Alt_Gehalt!E250+2,FALSE))</f>
        <v/>
      </c>
      <c r="H250">
        <f>IF(F250="",0,IF(F250&lt;=Gehaltstabelle_alt!$B$2,Gehaltstabelle_alt!$E$2,IF(F250&lt;=Gehaltstabelle_alt!$B$3,Gehaltstabelle_alt!$E$3,IF(F250&lt;=Gehaltstabelle_alt!$B$4,Gehaltstabelle_alt!$E$4,IF(F250&lt;=Gehaltstabelle_alt!$B$5,Gehaltstabelle_alt!$E$5,IF(F250&lt;=Gehaltstabelle_alt!$B$6,Gehaltstabelle_alt!$E$6,Gehaltstabelle_alt!$E$7)))))+IF(F250="","",IF(AND(D250&gt;Gehaltstabelle_alt!$C$10,C250="a"),Gehaltstabelle_alt!$E$11,Gehaltstabelle_alt!$E$10))+Gehaltsrechner!$G$10)+IF(Dienstprüfung_akt,(HLOOKUP(C250,Gehaltstabelle_alt!$I$3:$R$34,Dienstprüfer_akt_Stufe+2,FALSE)-HLOOKUP(C250,Gehaltstabelle_alt!$I$3:$R$34,D250+2,FALSE))*Anteil_Dienstprüfung,0)</f>
        <v>0</v>
      </c>
      <c r="I250">
        <f>IF(G250="",0,IF(G250&lt;=Gehaltstabelle_alt!$B$2,Gehaltstabelle_alt!$E$2,IF(G250&lt;=Gehaltstabelle_alt!$B$3,Gehaltstabelle_alt!$E$3,IF(G250&lt;=Gehaltstabelle_alt!$B$4,Gehaltstabelle_alt!$E$4,IF(G250&lt;=Gehaltstabelle_alt!$B$5,Gehaltstabelle_alt!$E$5,IF(G250&lt;=Gehaltstabelle_alt!$B$6,Gehaltstabelle_alt!$E$6,Gehaltstabelle_alt!$E$7)))))+IF(G250="","",IF(AND(D250&gt;Gehaltstabelle_alt!$C$10,C250="a"),Gehaltstabelle_alt!$E$11,Gehaltstabelle_alt!$E$10))+Gehaltsrechner!$G$10)+IF(Dienstprüfung_akt,(HLOOKUP(C250,Gehaltstabelle_alt!$I$3:$R$34,Dienstprüfer_akt_Stufe+2,FALSE)-HLOOKUP(C250,Gehaltstabelle_alt!$I$3:$R$34,D250+2,FALSE))*Anteil_Dienstprüfung,0)</f>
        <v>0</v>
      </c>
      <c r="J250">
        <f>IF(H250="","",Gehaltsrechner!$G$9)</f>
        <v>137.29</v>
      </c>
      <c r="K250" s="19" t="str">
        <f t="shared" si="16"/>
        <v/>
      </c>
      <c r="M250" s="19"/>
    </row>
    <row r="251" spans="1:13" x14ac:dyDescent="0.25">
      <c r="A251" t="str">
        <f t="shared" si="14"/>
        <v/>
      </c>
      <c r="B251" t="str">
        <f t="shared" si="13"/>
        <v/>
      </c>
      <c r="C251" t="str">
        <f t="shared" si="15"/>
        <v/>
      </c>
      <c r="D251" t="str">
        <f>IF(A251="","",IF(D250=MAX(Gehaltstabelle_alt!$H$5:$H$34),Alt_Gehalt!D250,IF(MOD(B251,2)=0,IF(ISNA(VLOOKUP(D250+1+2*Dienstprüfung_1Jahr,Gehaltstabelle_alt!$A$14:$A$24,1,FALSE)),MIN(D250+1+2*Dienstprüfung_1Jahr,MAX(Gehaltstabelle_alt!$H$5:$H$34)),IF(ISNA(VLOOKUP(D250+2+2*Dienstprüfung_1Jahr,Gehaltstabelle_alt!$A$14:$A$24,1,FALSE)),MIN(D250+2+2*Dienstprüfung_1Jahr,MAX(Gehaltstabelle_alt!$H$5:$H$34)),IF(ISNA(VLOOKUP(D250+3+2*Dienstprüfung_1Jahr,Gehaltstabelle_alt!$A$14:$A$24,1,FALSE)),MIN(D250+3+2*Dienstprüfung_1Jahr,MAX(Gehaltstabelle_alt!$H$5:$H$34)),D250))),IF(Dienstprüfung_1Jahr,IF(ISNA(VLOOKUP(D250+2,Gehaltstabelle_alt!$A$14:$A$24,1,FALSE)),MIN(D250+2,MAX(Gehaltstabelle_alt!$H$5:$H$34)),IF(ISNA(VLOOKUP(D250+3,Gehaltstabelle_alt!$A$14:$A$24,1,FALSE)),MIN(D250+3,MAX(Gehaltstabelle_alt!$H$5:$H$34)),IF(ISNA(VLOOKUP(D250+4,Gehaltstabelle_alt!$A$14:$A$24,1,FALSE)),MIN(D250+4,MAX(Gehaltstabelle_alt!$H$5:$H$34)),MAX(Gehaltstabelle_alt!$H$5:$H$34)))),D250))))</f>
        <v/>
      </c>
      <c r="E251" t="str">
        <f>IF(MONTH($E$6)=1,D251,IF(D252="",IF(A251="","",IF(D251=MAX(Gehaltstabelle_alt!$H$5:$H$34),Alt_Gehalt!D251,IF(MOD(B251+1,2)=0,IF(ISNA(VLOOKUP(D251+1+2*Dienstprüfung_1Jahr,Gehaltstabelle_alt!$A$14:$A$24,1,FALSE)),MIN(D251+1+2*Dienstprüfung_1Jahr,MAX(Gehaltstabelle_alt!$H$5:$H$34)),IF(ISNA(VLOOKUP(D251+2+2*Dienstprüfung_1Jahr,Gehaltstabelle_alt!$A$14:$A$24,1,FALSE)),MIN(D251+2+2*Dienstprüfung_1Jahr,MAX(Gehaltstabelle_alt!$H$5:$H$34)),IF(ISNA(VLOOKUP(D251+3+2*Dienstprüfung_1Jahr,Gehaltstabelle_alt!$A$14:$A$24,1,FALSE)),MIN(D251+3+2*Dienstprüfung_1Jahr,MAX(Gehaltstabelle_alt!$H$5:$H$34)),D251))),IF(Dienstprüfung_1Jahr,IF(ISNA(VLOOKUP(D251+2,Gehaltstabelle_alt!$A$14:$A$24,1,FALSE)),MIN(D251+2,MAX(Gehaltstabelle_alt!$H$5:$H$34)),IF(ISNA(VLOOKUP(D251+3,Gehaltstabelle_alt!$A$14:$A$24,1,FALSE)),MIN(D251+3,MAX(Gehaltstabelle_alt!$H$5:$H$34)),IF(ISNA(VLOOKUP(D251+4,Gehaltstabelle_alt!$A$14:$A$24,1,FALSE)),MIN(D251+4,MAX(Gehaltstabelle_alt!$H$5:$H$34)),MAX(Gehaltstabelle_alt!$H$5:$H$34)))),D251)))),D252))</f>
        <v/>
      </c>
      <c r="F251" t="str">
        <f>IF(D251="","",HLOOKUP(C251,Gehaltstabelle_alt!$I$3:$R$34,Alt_Gehalt!D251+2,FALSE))</f>
        <v/>
      </c>
      <c r="G251" t="str">
        <f>IF(E251="","",HLOOKUP(C251,Gehaltstabelle_alt!$I$3:$R$34,Alt_Gehalt!E251+2,FALSE))</f>
        <v/>
      </c>
      <c r="H251">
        <f>IF(F251="",0,IF(F251&lt;=Gehaltstabelle_alt!$B$2,Gehaltstabelle_alt!$E$2,IF(F251&lt;=Gehaltstabelle_alt!$B$3,Gehaltstabelle_alt!$E$3,IF(F251&lt;=Gehaltstabelle_alt!$B$4,Gehaltstabelle_alt!$E$4,IF(F251&lt;=Gehaltstabelle_alt!$B$5,Gehaltstabelle_alt!$E$5,IF(F251&lt;=Gehaltstabelle_alt!$B$6,Gehaltstabelle_alt!$E$6,Gehaltstabelle_alt!$E$7)))))+IF(F251="","",IF(AND(D251&gt;Gehaltstabelle_alt!$C$10,C251="a"),Gehaltstabelle_alt!$E$11,Gehaltstabelle_alt!$E$10))+Gehaltsrechner!$G$10)+IF(Dienstprüfung_akt,(HLOOKUP(C251,Gehaltstabelle_alt!$I$3:$R$34,Dienstprüfer_akt_Stufe+2,FALSE)-HLOOKUP(C251,Gehaltstabelle_alt!$I$3:$R$34,D251+2,FALSE))*Anteil_Dienstprüfung,0)</f>
        <v>0</v>
      </c>
      <c r="I251">
        <f>IF(G251="",0,IF(G251&lt;=Gehaltstabelle_alt!$B$2,Gehaltstabelle_alt!$E$2,IF(G251&lt;=Gehaltstabelle_alt!$B$3,Gehaltstabelle_alt!$E$3,IF(G251&lt;=Gehaltstabelle_alt!$B$4,Gehaltstabelle_alt!$E$4,IF(G251&lt;=Gehaltstabelle_alt!$B$5,Gehaltstabelle_alt!$E$5,IF(G251&lt;=Gehaltstabelle_alt!$B$6,Gehaltstabelle_alt!$E$6,Gehaltstabelle_alt!$E$7)))))+IF(G251="","",IF(AND(D251&gt;Gehaltstabelle_alt!$C$10,C251="a"),Gehaltstabelle_alt!$E$11,Gehaltstabelle_alt!$E$10))+Gehaltsrechner!$G$10)+IF(Dienstprüfung_akt,(HLOOKUP(C251,Gehaltstabelle_alt!$I$3:$R$34,Dienstprüfer_akt_Stufe+2,FALSE)-HLOOKUP(C251,Gehaltstabelle_alt!$I$3:$R$34,D251+2,FALSE))*Anteil_Dienstprüfung,0)</f>
        <v>0</v>
      </c>
      <c r="J251">
        <f>IF(H251="","",Gehaltsrechner!$G$9)</f>
        <v>137.29</v>
      </c>
      <c r="K251" s="19" t="str">
        <f t="shared" si="16"/>
        <v/>
      </c>
      <c r="M251" s="19"/>
    </row>
    <row r="252" spans="1:13" x14ac:dyDescent="0.25">
      <c r="A252" t="str">
        <f t="shared" si="14"/>
        <v/>
      </c>
      <c r="B252" t="str">
        <f t="shared" si="13"/>
        <v/>
      </c>
      <c r="C252" t="str">
        <f t="shared" si="15"/>
        <v/>
      </c>
      <c r="D252" t="str">
        <f>IF(A252="","",IF(D251=MAX(Gehaltstabelle_alt!$H$5:$H$34),Alt_Gehalt!D251,IF(MOD(B252,2)=0,IF(ISNA(VLOOKUP(D251+1+2*Dienstprüfung_1Jahr,Gehaltstabelle_alt!$A$14:$A$24,1,FALSE)),MIN(D251+1+2*Dienstprüfung_1Jahr,MAX(Gehaltstabelle_alt!$H$5:$H$34)),IF(ISNA(VLOOKUP(D251+2+2*Dienstprüfung_1Jahr,Gehaltstabelle_alt!$A$14:$A$24,1,FALSE)),MIN(D251+2+2*Dienstprüfung_1Jahr,MAX(Gehaltstabelle_alt!$H$5:$H$34)),IF(ISNA(VLOOKUP(D251+3+2*Dienstprüfung_1Jahr,Gehaltstabelle_alt!$A$14:$A$24,1,FALSE)),MIN(D251+3+2*Dienstprüfung_1Jahr,MAX(Gehaltstabelle_alt!$H$5:$H$34)),D251))),IF(Dienstprüfung_1Jahr,IF(ISNA(VLOOKUP(D251+2,Gehaltstabelle_alt!$A$14:$A$24,1,FALSE)),MIN(D251+2,MAX(Gehaltstabelle_alt!$H$5:$H$34)),IF(ISNA(VLOOKUP(D251+3,Gehaltstabelle_alt!$A$14:$A$24,1,FALSE)),MIN(D251+3,MAX(Gehaltstabelle_alt!$H$5:$H$34)),IF(ISNA(VLOOKUP(D251+4,Gehaltstabelle_alt!$A$14:$A$24,1,FALSE)),MIN(D251+4,MAX(Gehaltstabelle_alt!$H$5:$H$34)),MAX(Gehaltstabelle_alt!$H$5:$H$34)))),D251))))</f>
        <v/>
      </c>
      <c r="E252" t="str">
        <f>IF(MONTH($E$6)=1,D252,IF(D253="",IF(A252="","",IF(D252=MAX(Gehaltstabelle_alt!$H$5:$H$34),Alt_Gehalt!D252,IF(MOD(B252+1,2)=0,IF(ISNA(VLOOKUP(D252+1+2*Dienstprüfung_1Jahr,Gehaltstabelle_alt!$A$14:$A$24,1,FALSE)),MIN(D252+1+2*Dienstprüfung_1Jahr,MAX(Gehaltstabelle_alt!$H$5:$H$34)),IF(ISNA(VLOOKUP(D252+2+2*Dienstprüfung_1Jahr,Gehaltstabelle_alt!$A$14:$A$24,1,FALSE)),MIN(D252+2+2*Dienstprüfung_1Jahr,MAX(Gehaltstabelle_alt!$H$5:$H$34)),IF(ISNA(VLOOKUP(D252+3+2*Dienstprüfung_1Jahr,Gehaltstabelle_alt!$A$14:$A$24,1,FALSE)),MIN(D252+3+2*Dienstprüfung_1Jahr,MAX(Gehaltstabelle_alt!$H$5:$H$34)),D252))),IF(Dienstprüfung_1Jahr,IF(ISNA(VLOOKUP(D252+2,Gehaltstabelle_alt!$A$14:$A$24,1,FALSE)),MIN(D252+2,MAX(Gehaltstabelle_alt!$H$5:$H$34)),IF(ISNA(VLOOKUP(D252+3,Gehaltstabelle_alt!$A$14:$A$24,1,FALSE)),MIN(D252+3,MAX(Gehaltstabelle_alt!$H$5:$H$34)),IF(ISNA(VLOOKUP(D252+4,Gehaltstabelle_alt!$A$14:$A$24,1,FALSE)),MIN(D252+4,MAX(Gehaltstabelle_alt!$H$5:$H$34)),MAX(Gehaltstabelle_alt!$H$5:$H$34)))),D252)))),D253))</f>
        <v/>
      </c>
      <c r="F252" t="str">
        <f>IF(D252="","",HLOOKUP(C252,Gehaltstabelle_alt!$I$3:$R$34,Alt_Gehalt!D252+2,FALSE))</f>
        <v/>
      </c>
      <c r="G252" t="str">
        <f>IF(E252="","",HLOOKUP(C252,Gehaltstabelle_alt!$I$3:$R$34,Alt_Gehalt!E252+2,FALSE))</f>
        <v/>
      </c>
      <c r="H252">
        <f>IF(F252="",0,IF(F252&lt;=Gehaltstabelle_alt!$B$2,Gehaltstabelle_alt!$E$2,IF(F252&lt;=Gehaltstabelle_alt!$B$3,Gehaltstabelle_alt!$E$3,IF(F252&lt;=Gehaltstabelle_alt!$B$4,Gehaltstabelle_alt!$E$4,IF(F252&lt;=Gehaltstabelle_alt!$B$5,Gehaltstabelle_alt!$E$5,IF(F252&lt;=Gehaltstabelle_alt!$B$6,Gehaltstabelle_alt!$E$6,Gehaltstabelle_alt!$E$7)))))+IF(F252="","",IF(AND(D252&gt;Gehaltstabelle_alt!$C$10,C252="a"),Gehaltstabelle_alt!$E$11,Gehaltstabelle_alt!$E$10))+Gehaltsrechner!$G$10)+IF(Dienstprüfung_akt,(HLOOKUP(C252,Gehaltstabelle_alt!$I$3:$R$34,Dienstprüfer_akt_Stufe+2,FALSE)-HLOOKUP(C252,Gehaltstabelle_alt!$I$3:$R$34,D252+2,FALSE))*Anteil_Dienstprüfung,0)</f>
        <v>0</v>
      </c>
      <c r="I252">
        <f>IF(G252="",0,IF(G252&lt;=Gehaltstabelle_alt!$B$2,Gehaltstabelle_alt!$E$2,IF(G252&lt;=Gehaltstabelle_alt!$B$3,Gehaltstabelle_alt!$E$3,IF(G252&lt;=Gehaltstabelle_alt!$B$4,Gehaltstabelle_alt!$E$4,IF(G252&lt;=Gehaltstabelle_alt!$B$5,Gehaltstabelle_alt!$E$5,IF(G252&lt;=Gehaltstabelle_alt!$B$6,Gehaltstabelle_alt!$E$6,Gehaltstabelle_alt!$E$7)))))+IF(G252="","",IF(AND(D252&gt;Gehaltstabelle_alt!$C$10,C252="a"),Gehaltstabelle_alt!$E$11,Gehaltstabelle_alt!$E$10))+Gehaltsrechner!$G$10)+IF(Dienstprüfung_akt,(HLOOKUP(C252,Gehaltstabelle_alt!$I$3:$R$34,Dienstprüfer_akt_Stufe+2,FALSE)-HLOOKUP(C252,Gehaltstabelle_alt!$I$3:$R$34,D252+2,FALSE))*Anteil_Dienstprüfung,0)</f>
        <v>0</v>
      </c>
      <c r="J252">
        <f>IF(H252="","",Gehaltsrechner!$G$9)</f>
        <v>137.29</v>
      </c>
      <c r="K252" s="19" t="str">
        <f t="shared" si="16"/>
        <v/>
      </c>
      <c r="M252" s="19"/>
    </row>
    <row r="253" spans="1:13" x14ac:dyDescent="0.25">
      <c r="A253" t="str">
        <f t="shared" si="14"/>
        <v/>
      </c>
      <c r="B253" t="str">
        <f t="shared" si="13"/>
        <v/>
      </c>
      <c r="C253" t="str">
        <f t="shared" si="15"/>
        <v/>
      </c>
      <c r="D253" t="str">
        <f>IF(A253="","",IF(D252=MAX(Gehaltstabelle_alt!$H$5:$H$34),Alt_Gehalt!D252,IF(MOD(B253,2)=0,IF(ISNA(VLOOKUP(D252+1+2*Dienstprüfung_1Jahr,Gehaltstabelle_alt!$A$14:$A$24,1,FALSE)),MIN(D252+1+2*Dienstprüfung_1Jahr,MAX(Gehaltstabelle_alt!$H$5:$H$34)),IF(ISNA(VLOOKUP(D252+2+2*Dienstprüfung_1Jahr,Gehaltstabelle_alt!$A$14:$A$24,1,FALSE)),MIN(D252+2+2*Dienstprüfung_1Jahr,MAX(Gehaltstabelle_alt!$H$5:$H$34)),IF(ISNA(VLOOKUP(D252+3+2*Dienstprüfung_1Jahr,Gehaltstabelle_alt!$A$14:$A$24,1,FALSE)),MIN(D252+3+2*Dienstprüfung_1Jahr,MAX(Gehaltstabelle_alt!$H$5:$H$34)),D252))),IF(Dienstprüfung_1Jahr,IF(ISNA(VLOOKUP(D252+2,Gehaltstabelle_alt!$A$14:$A$24,1,FALSE)),MIN(D252+2,MAX(Gehaltstabelle_alt!$H$5:$H$34)),IF(ISNA(VLOOKUP(D252+3,Gehaltstabelle_alt!$A$14:$A$24,1,FALSE)),MIN(D252+3,MAX(Gehaltstabelle_alt!$H$5:$H$34)),IF(ISNA(VLOOKUP(D252+4,Gehaltstabelle_alt!$A$14:$A$24,1,FALSE)),MIN(D252+4,MAX(Gehaltstabelle_alt!$H$5:$H$34)),MAX(Gehaltstabelle_alt!$H$5:$H$34)))),D252))))</f>
        <v/>
      </c>
      <c r="E253" t="str">
        <f>IF(MONTH($E$6)=1,D253,IF(D254="",IF(A253="","",IF(D253=MAX(Gehaltstabelle_alt!$H$5:$H$34),Alt_Gehalt!D253,IF(MOD(B253+1,2)=0,IF(ISNA(VLOOKUP(D253+1+2*Dienstprüfung_1Jahr,Gehaltstabelle_alt!$A$14:$A$24,1,FALSE)),MIN(D253+1+2*Dienstprüfung_1Jahr,MAX(Gehaltstabelle_alt!$H$5:$H$34)),IF(ISNA(VLOOKUP(D253+2+2*Dienstprüfung_1Jahr,Gehaltstabelle_alt!$A$14:$A$24,1,FALSE)),MIN(D253+2+2*Dienstprüfung_1Jahr,MAX(Gehaltstabelle_alt!$H$5:$H$34)),IF(ISNA(VLOOKUP(D253+3+2*Dienstprüfung_1Jahr,Gehaltstabelle_alt!$A$14:$A$24,1,FALSE)),MIN(D253+3+2*Dienstprüfung_1Jahr,MAX(Gehaltstabelle_alt!$H$5:$H$34)),D253))),IF(Dienstprüfung_1Jahr,IF(ISNA(VLOOKUP(D253+2,Gehaltstabelle_alt!$A$14:$A$24,1,FALSE)),MIN(D253+2,MAX(Gehaltstabelle_alt!$H$5:$H$34)),IF(ISNA(VLOOKUP(D253+3,Gehaltstabelle_alt!$A$14:$A$24,1,FALSE)),MIN(D253+3,MAX(Gehaltstabelle_alt!$H$5:$H$34)),IF(ISNA(VLOOKUP(D253+4,Gehaltstabelle_alt!$A$14:$A$24,1,FALSE)),MIN(D253+4,MAX(Gehaltstabelle_alt!$H$5:$H$34)),MAX(Gehaltstabelle_alt!$H$5:$H$34)))),D253)))),D254))</f>
        <v/>
      </c>
      <c r="F253" t="str">
        <f>IF(D253="","",HLOOKUP(C253,Gehaltstabelle_alt!$I$3:$R$34,Alt_Gehalt!D253+2,FALSE))</f>
        <v/>
      </c>
      <c r="G253" t="str">
        <f>IF(E253="","",HLOOKUP(C253,Gehaltstabelle_alt!$I$3:$R$34,Alt_Gehalt!E253+2,FALSE))</f>
        <v/>
      </c>
      <c r="H253">
        <f>IF(F253="",0,IF(F253&lt;=Gehaltstabelle_alt!$B$2,Gehaltstabelle_alt!$E$2,IF(F253&lt;=Gehaltstabelle_alt!$B$3,Gehaltstabelle_alt!$E$3,IF(F253&lt;=Gehaltstabelle_alt!$B$4,Gehaltstabelle_alt!$E$4,IF(F253&lt;=Gehaltstabelle_alt!$B$5,Gehaltstabelle_alt!$E$5,IF(F253&lt;=Gehaltstabelle_alt!$B$6,Gehaltstabelle_alt!$E$6,Gehaltstabelle_alt!$E$7)))))+IF(F253="","",IF(AND(D253&gt;Gehaltstabelle_alt!$C$10,C253="a"),Gehaltstabelle_alt!$E$11,Gehaltstabelle_alt!$E$10))+Gehaltsrechner!$G$10)+IF(Dienstprüfung_akt,(HLOOKUP(C253,Gehaltstabelle_alt!$I$3:$R$34,Dienstprüfer_akt_Stufe+2,FALSE)-HLOOKUP(C253,Gehaltstabelle_alt!$I$3:$R$34,D253+2,FALSE))*Anteil_Dienstprüfung,0)</f>
        <v>0</v>
      </c>
      <c r="I253">
        <f>IF(G253="",0,IF(G253&lt;=Gehaltstabelle_alt!$B$2,Gehaltstabelle_alt!$E$2,IF(G253&lt;=Gehaltstabelle_alt!$B$3,Gehaltstabelle_alt!$E$3,IF(G253&lt;=Gehaltstabelle_alt!$B$4,Gehaltstabelle_alt!$E$4,IF(G253&lt;=Gehaltstabelle_alt!$B$5,Gehaltstabelle_alt!$E$5,IF(G253&lt;=Gehaltstabelle_alt!$B$6,Gehaltstabelle_alt!$E$6,Gehaltstabelle_alt!$E$7)))))+IF(G253="","",IF(AND(D253&gt;Gehaltstabelle_alt!$C$10,C253="a"),Gehaltstabelle_alt!$E$11,Gehaltstabelle_alt!$E$10))+Gehaltsrechner!$G$10)+IF(Dienstprüfung_akt,(HLOOKUP(C253,Gehaltstabelle_alt!$I$3:$R$34,Dienstprüfer_akt_Stufe+2,FALSE)-HLOOKUP(C253,Gehaltstabelle_alt!$I$3:$R$34,D253+2,FALSE))*Anteil_Dienstprüfung,0)</f>
        <v>0</v>
      </c>
      <c r="J253">
        <f>IF(H253="","",Gehaltsrechner!$G$9)</f>
        <v>137.29</v>
      </c>
      <c r="K253" s="19" t="str">
        <f t="shared" si="16"/>
        <v/>
      </c>
      <c r="M253" s="19"/>
    </row>
    <row r="254" spans="1:13" x14ac:dyDescent="0.25">
      <c r="A254" t="str">
        <f t="shared" si="14"/>
        <v/>
      </c>
      <c r="B254" t="str">
        <f t="shared" si="13"/>
        <v/>
      </c>
      <c r="C254" t="str">
        <f t="shared" si="15"/>
        <v/>
      </c>
      <c r="D254" t="str">
        <f>IF(A254="","",IF(D253=MAX(Gehaltstabelle_alt!$H$5:$H$34),Alt_Gehalt!D253,IF(MOD(B254,2)=0,IF(ISNA(VLOOKUP(D253+1+2*Dienstprüfung_1Jahr,Gehaltstabelle_alt!$A$14:$A$24,1,FALSE)),MIN(D253+1+2*Dienstprüfung_1Jahr,MAX(Gehaltstabelle_alt!$H$5:$H$34)),IF(ISNA(VLOOKUP(D253+2+2*Dienstprüfung_1Jahr,Gehaltstabelle_alt!$A$14:$A$24,1,FALSE)),MIN(D253+2+2*Dienstprüfung_1Jahr,MAX(Gehaltstabelle_alt!$H$5:$H$34)),IF(ISNA(VLOOKUP(D253+3+2*Dienstprüfung_1Jahr,Gehaltstabelle_alt!$A$14:$A$24,1,FALSE)),MIN(D253+3+2*Dienstprüfung_1Jahr,MAX(Gehaltstabelle_alt!$H$5:$H$34)),D253))),IF(Dienstprüfung_1Jahr,IF(ISNA(VLOOKUP(D253+2,Gehaltstabelle_alt!$A$14:$A$24,1,FALSE)),MIN(D253+2,MAX(Gehaltstabelle_alt!$H$5:$H$34)),IF(ISNA(VLOOKUP(D253+3,Gehaltstabelle_alt!$A$14:$A$24,1,FALSE)),MIN(D253+3,MAX(Gehaltstabelle_alt!$H$5:$H$34)),IF(ISNA(VLOOKUP(D253+4,Gehaltstabelle_alt!$A$14:$A$24,1,FALSE)),MIN(D253+4,MAX(Gehaltstabelle_alt!$H$5:$H$34)),MAX(Gehaltstabelle_alt!$H$5:$H$34)))),D253))))</f>
        <v/>
      </c>
      <c r="E254" t="str">
        <f>IF(MONTH($E$6)=1,D254,IF(D255="",IF(A254="","",IF(D254=MAX(Gehaltstabelle_alt!$H$5:$H$34),Alt_Gehalt!D254,IF(MOD(B254+1,2)=0,IF(ISNA(VLOOKUP(D254+1+2*Dienstprüfung_1Jahr,Gehaltstabelle_alt!$A$14:$A$24,1,FALSE)),MIN(D254+1+2*Dienstprüfung_1Jahr,MAX(Gehaltstabelle_alt!$H$5:$H$34)),IF(ISNA(VLOOKUP(D254+2+2*Dienstprüfung_1Jahr,Gehaltstabelle_alt!$A$14:$A$24,1,FALSE)),MIN(D254+2+2*Dienstprüfung_1Jahr,MAX(Gehaltstabelle_alt!$H$5:$H$34)),IF(ISNA(VLOOKUP(D254+3+2*Dienstprüfung_1Jahr,Gehaltstabelle_alt!$A$14:$A$24,1,FALSE)),MIN(D254+3+2*Dienstprüfung_1Jahr,MAX(Gehaltstabelle_alt!$H$5:$H$34)),D254))),IF(Dienstprüfung_1Jahr,IF(ISNA(VLOOKUP(D254+2,Gehaltstabelle_alt!$A$14:$A$24,1,FALSE)),MIN(D254+2,MAX(Gehaltstabelle_alt!$H$5:$H$34)),IF(ISNA(VLOOKUP(D254+3,Gehaltstabelle_alt!$A$14:$A$24,1,FALSE)),MIN(D254+3,MAX(Gehaltstabelle_alt!$H$5:$H$34)),IF(ISNA(VLOOKUP(D254+4,Gehaltstabelle_alt!$A$14:$A$24,1,FALSE)),MIN(D254+4,MAX(Gehaltstabelle_alt!$H$5:$H$34)),MAX(Gehaltstabelle_alt!$H$5:$H$34)))),D254)))),D255))</f>
        <v/>
      </c>
      <c r="F254" t="str">
        <f>IF(D254="","",HLOOKUP(C254,Gehaltstabelle_alt!$I$3:$R$34,Alt_Gehalt!D254+2,FALSE))</f>
        <v/>
      </c>
      <c r="G254" t="str">
        <f>IF(E254="","",HLOOKUP(C254,Gehaltstabelle_alt!$I$3:$R$34,Alt_Gehalt!E254+2,FALSE))</f>
        <v/>
      </c>
      <c r="H254">
        <f>IF(F254="",0,IF(F254&lt;=Gehaltstabelle_alt!$B$2,Gehaltstabelle_alt!$E$2,IF(F254&lt;=Gehaltstabelle_alt!$B$3,Gehaltstabelle_alt!$E$3,IF(F254&lt;=Gehaltstabelle_alt!$B$4,Gehaltstabelle_alt!$E$4,IF(F254&lt;=Gehaltstabelle_alt!$B$5,Gehaltstabelle_alt!$E$5,IF(F254&lt;=Gehaltstabelle_alt!$B$6,Gehaltstabelle_alt!$E$6,Gehaltstabelle_alt!$E$7)))))+IF(F254="","",IF(AND(D254&gt;Gehaltstabelle_alt!$C$10,C254="a"),Gehaltstabelle_alt!$E$11,Gehaltstabelle_alt!$E$10))+Gehaltsrechner!$G$10)+IF(Dienstprüfung_akt,(HLOOKUP(C254,Gehaltstabelle_alt!$I$3:$R$34,Dienstprüfer_akt_Stufe+2,FALSE)-HLOOKUP(C254,Gehaltstabelle_alt!$I$3:$R$34,D254+2,FALSE))*Anteil_Dienstprüfung,0)</f>
        <v>0</v>
      </c>
      <c r="I254">
        <f>IF(G254="",0,IF(G254&lt;=Gehaltstabelle_alt!$B$2,Gehaltstabelle_alt!$E$2,IF(G254&lt;=Gehaltstabelle_alt!$B$3,Gehaltstabelle_alt!$E$3,IF(G254&lt;=Gehaltstabelle_alt!$B$4,Gehaltstabelle_alt!$E$4,IF(G254&lt;=Gehaltstabelle_alt!$B$5,Gehaltstabelle_alt!$E$5,IF(G254&lt;=Gehaltstabelle_alt!$B$6,Gehaltstabelle_alt!$E$6,Gehaltstabelle_alt!$E$7)))))+IF(G254="","",IF(AND(D254&gt;Gehaltstabelle_alt!$C$10,C254="a"),Gehaltstabelle_alt!$E$11,Gehaltstabelle_alt!$E$10))+Gehaltsrechner!$G$10)+IF(Dienstprüfung_akt,(HLOOKUP(C254,Gehaltstabelle_alt!$I$3:$R$34,Dienstprüfer_akt_Stufe+2,FALSE)-HLOOKUP(C254,Gehaltstabelle_alt!$I$3:$R$34,D254+2,FALSE))*Anteil_Dienstprüfung,0)</f>
        <v>0</v>
      </c>
      <c r="J254">
        <f>IF(H254="","",Gehaltsrechner!$G$9)</f>
        <v>137.29</v>
      </c>
      <c r="K254" s="19" t="str">
        <f t="shared" si="16"/>
        <v/>
      </c>
      <c r="M254" s="19"/>
    </row>
    <row r="255" spans="1:13" x14ac:dyDescent="0.25">
      <c r="A255" t="str">
        <f t="shared" si="14"/>
        <v/>
      </c>
      <c r="B255" t="str">
        <f t="shared" si="13"/>
        <v/>
      </c>
      <c r="C255" t="str">
        <f t="shared" si="15"/>
        <v/>
      </c>
      <c r="D255" t="str">
        <f>IF(A255="","",IF(D254=MAX(Gehaltstabelle_alt!$H$5:$H$34),Alt_Gehalt!D254,IF(MOD(B255,2)=0,IF(ISNA(VLOOKUP(D254+1+2*Dienstprüfung_1Jahr,Gehaltstabelle_alt!$A$14:$A$24,1,FALSE)),MIN(D254+1+2*Dienstprüfung_1Jahr,MAX(Gehaltstabelle_alt!$H$5:$H$34)),IF(ISNA(VLOOKUP(D254+2+2*Dienstprüfung_1Jahr,Gehaltstabelle_alt!$A$14:$A$24,1,FALSE)),MIN(D254+2+2*Dienstprüfung_1Jahr,MAX(Gehaltstabelle_alt!$H$5:$H$34)),IF(ISNA(VLOOKUP(D254+3+2*Dienstprüfung_1Jahr,Gehaltstabelle_alt!$A$14:$A$24,1,FALSE)),MIN(D254+3+2*Dienstprüfung_1Jahr,MAX(Gehaltstabelle_alt!$H$5:$H$34)),D254))),IF(Dienstprüfung_1Jahr,IF(ISNA(VLOOKUP(D254+2,Gehaltstabelle_alt!$A$14:$A$24,1,FALSE)),MIN(D254+2,MAX(Gehaltstabelle_alt!$H$5:$H$34)),IF(ISNA(VLOOKUP(D254+3,Gehaltstabelle_alt!$A$14:$A$24,1,FALSE)),MIN(D254+3,MAX(Gehaltstabelle_alt!$H$5:$H$34)),IF(ISNA(VLOOKUP(D254+4,Gehaltstabelle_alt!$A$14:$A$24,1,FALSE)),MIN(D254+4,MAX(Gehaltstabelle_alt!$H$5:$H$34)),MAX(Gehaltstabelle_alt!$H$5:$H$34)))),D254))))</f>
        <v/>
      </c>
      <c r="E255" t="str">
        <f>IF(MONTH($E$6)=1,D255,IF(D256="",IF(A255="","",IF(D255=MAX(Gehaltstabelle_alt!$H$5:$H$34),Alt_Gehalt!D255,IF(MOD(B255+1,2)=0,IF(ISNA(VLOOKUP(D255+1+2*Dienstprüfung_1Jahr,Gehaltstabelle_alt!$A$14:$A$24,1,FALSE)),MIN(D255+1+2*Dienstprüfung_1Jahr,MAX(Gehaltstabelle_alt!$H$5:$H$34)),IF(ISNA(VLOOKUP(D255+2+2*Dienstprüfung_1Jahr,Gehaltstabelle_alt!$A$14:$A$24,1,FALSE)),MIN(D255+2+2*Dienstprüfung_1Jahr,MAX(Gehaltstabelle_alt!$H$5:$H$34)),IF(ISNA(VLOOKUP(D255+3+2*Dienstprüfung_1Jahr,Gehaltstabelle_alt!$A$14:$A$24,1,FALSE)),MIN(D255+3+2*Dienstprüfung_1Jahr,MAX(Gehaltstabelle_alt!$H$5:$H$34)),D255))),IF(Dienstprüfung_1Jahr,IF(ISNA(VLOOKUP(D255+2,Gehaltstabelle_alt!$A$14:$A$24,1,FALSE)),MIN(D255+2,MAX(Gehaltstabelle_alt!$H$5:$H$34)),IF(ISNA(VLOOKUP(D255+3,Gehaltstabelle_alt!$A$14:$A$24,1,FALSE)),MIN(D255+3,MAX(Gehaltstabelle_alt!$H$5:$H$34)),IF(ISNA(VLOOKUP(D255+4,Gehaltstabelle_alt!$A$14:$A$24,1,FALSE)),MIN(D255+4,MAX(Gehaltstabelle_alt!$H$5:$H$34)),MAX(Gehaltstabelle_alt!$H$5:$H$34)))),D255)))),D256))</f>
        <v/>
      </c>
      <c r="F255" t="str">
        <f>IF(D255="","",HLOOKUP(C255,Gehaltstabelle_alt!$I$3:$R$34,Alt_Gehalt!D255+2,FALSE))</f>
        <v/>
      </c>
      <c r="G255" t="str">
        <f>IF(E255="","",HLOOKUP(C255,Gehaltstabelle_alt!$I$3:$R$34,Alt_Gehalt!E255+2,FALSE))</f>
        <v/>
      </c>
      <c r="H255">
        <f>IF(F255="",0,IF(F255&lt;=Gehaltstabelle_alt!$B$2,Gehaltstabelle_alt!$E$2,IF(F255&lt;=Gehaltstabelle_alt!$B$3,Gehaltstabelle_alt!$E$3,IF(F255&lt;=Gehaltstabelle_alt!$B$4,Gehaltstabelle_alt!$E$4,IF(F255&lt;=Gehaltstabelle_alt!$B$5,Gehaltstabelle_alt!$E$5,IF(F255&lt;=Gehaltstabelle_alt!$B$6,Gehaltstabelle_alt!$E$6,Gehaltstabelle_alt!$E$7)))))+IF(F255="","",IF(AND(D255&gt;Gehaltstabelle_alt!$C$10,C255="a"),Gehaltstabelle_alt!$E$11,Gehaltstabelle_alt!$E$10))+Gehaltsrechner!$G$10)+IF(Dienstprüfung_akt,(HLOOKUP(C255,Gehaltstabelle_alt!$I$3:$R$34,Dienstprüfer_akt_Stufe+2,FALSE)-HLOOKUP(C255,Gehaltstabelle_alt!$I$3:$R$34,D255+2,FALSE))*Anteil_Dienstprüfung,0)</f>
        <v>0</v>
      </c>
      <c r="I255">
        <f>IF(G255="",0,IF(G255&lt;=Gehaltstabelle_alt!$B$2,Gehaltstabelle_alt!$E$2,IF(G255&lt;=Gehaltstabelle_alt!$B$3,Gehaltstabelle_alt!$E$3,IF(G255&lt;=Gehaltstabelle_alt!$B$4,Gehaltstabelle_alt!$E$4,IF(G255&lt;=Gehaltstabelle_alt!$B$5,Gehaltstabelle_alt!$E$5,IF(G255&lt;=Gehaltstabelle_alt!$B$6,Gehaltstabelle_alt!$E$6,Gehaltstabelle_alt!$E$7)))))+IF(G255="","",IF(AND(D255&gt;Gehaltstabelle_alt!$C$10,C255="a"),Gehaltstabelle_alt!$E$11,Gehaltstabelle_alt!$E$10))+Gehaltsrechner!$G$10)+IF(Dienstprüfung_akt,(HLOOKUP(C255,Gehaltstabelle_alt!$I$3:$R$34,Dienstprüfer_akt_Stufe+2,FALSE)-HLOOKUP(C255,Gehaltstabelle_alt!$I$3:$R$34,D255+2,FALSE))*Anteil_Dienstprüfung,0)</f>
        <v>0</v>
      </c>
      <c r="J255">
        <f>IF(H255="","",Gehaltsrechner!$G$9)</f>
        <v>137.29</v>
      </c>
      <c r="K255" s="19" t="str">
        <f t="shared" si="16"/>
        <v/>
      </c>
      <c r="M255" s="19"/>
    </row>
    <row r="256" spans="1:13" x14ac:dyDescent="0.25">
      <c r="A256" t="str">
        <f t="shared" si="14"/>
        <v/>
      </c>
      <c r="B256" t="str">
        <f t="shared" si="13"/>
        <v/>
      </c>
      <c r="C256" t="str">
        <f t="shared" si="15"/>
        <v/>
      </c>
      <c r="D256" t="str">
        <f>IF(A256="","",IF(D255=MAX(Gehaltstabelle_alt!$H$5:$H$34),Alt_Gehalt!D255,IF(MOD(B256,2)=0,IF(ISNA(VLOOKUP(D255+1+2*Dienstprüfung_1Jahr,Gehaltstabelle_alt!$A$14:$A$24,1,FALSE)),MIN(D255+1+2*Dienstprüfung_1Jahr,MAX(Gehaltstabelle_alt!$H$5:$H$34)),IF(ISNA(VLOOKUP(D255+2+2*Dienstprüfung_1Jahr,Gehaltstabelle_alt!$A$14:$A$24,1,FALSE)),MIN(D255+2+2*Dienstprüfung_1Jahr,MAX(Gehaltstabelle_alt!$H$5:$H$34)),IF(ISNA(VLOOKUP(D255+3+2*Dienstprüfung_1Jahr,Gehaltstabelle_alt!$A$14:$A$24,1,FALSE)),MIN(D255+3+2*Dienstprüfung_1Jahr,MAX(Gehaltstabelle_alt!$H$5:$H$34)),D255))),IF(Dienstprüfung_1Jahr,IF(ISNA(VLOOKUP(D255+2,Gehaltstabelle_alt!$A$14:$A$24,1,FALSE)),MIN(D255+2,MAX(Gehaltstabelle_alt!$H$5:$H$34)),IF(ISNA(VLOOKUP(D255+3,Gehaltstabelle_alt!$A$14:$A$24,1,FALSE)),MIN(D255+3,MAX(Gehaltstabelle_alt!$H$5:$H$34)),IF(ISNA(VLOOKUP(D255+4,Gehaltstabelle_alt!$A$14:$A$24,1,FALSE)),MIN(D255+4,MAX(Gehaltstabelle_alt!$H$5:$H$34)),MAX(Gehaltstabelle_alt!$H$5:$H$34)))),D255))))</f>
        <v/>
      </c>
      <c r="E256" t="str">
        <f>IF(MONTH($E$6)=1,D256,IF(D257="",IF(A256="","",IF(D256=MAX(Gehaltstabelle_alt!$H$5:$H$34),Alt_Gehalt!D256,IF(MOD(B256+1,2)=0,IF(ISNA(VLOOKUP(D256+1+2*Dienstprüfung_1Jahr,Gehaltstabelle_alt!$A$14:$A$24,1,FALSE)),MIN(D256+1+2*Dienstprüfung_1Jahr,MAX(Gehaltstabelle_alt!$H$5:$H$34)),IF(ISNA(VLOOKUP(D256+2+2*Dienstprüfung_1Jahr,Gehaltstabelle_alt!$A$14:$A$24,1,FALSE)),MIN(D256+2+2*Dienstprüfung_1Jahr,MAX(Gehaltstabelle_alt!$H$5:$H$34)),IF(ISNA(VLOOKUP(D256+3+2*Dienstprüfung_1Jahr,Gehaltstabelle_alt!$A$14:$A$24,1,FALSE)),MIN(D256+3+2*Dienstprüfung_1Jahr,MAX(Gehaltstabelle_alt!$H$5:$H$34)),D256))),IF(Dienstprüfung_1Jahr,IF(ISNA(VLOOKUP(D256+2,Gehaltstabelle_alt!$A$14:$A$24,1,FALSE)),MIN(D256+2,MAX(Gehaltstabelle_alt!$H$5:$H$34)),IF(ISNA(VLOOKUP(D256+3,Gehaltstabelle_alt!$A$14:$A$24,1,FALSE)),MIN(D256+3,MAX(Gehaltstabelle_alt!$H$5:$H$34)),IF(ISNA(VLOOKUP(D256+4,Gehaltstabelle_alt!$A$14:$A$24,1,FALSE)),MIN(D256+4,MAX(Gehaltstabelle_alt!$H$5:$H$34)),MAX(Gehaltstabelle_alt!$H$5:$H$34)))),D256)))),D257))</f>
        <v/>
      </c>
      <c r="F256" t="str">
        <f>IF(D256="","",HLOOKUP(C256,Gehaltstabelle_alt!$I$3:$R$34,Alt_Gehalt!D256+2,FALSE))</f>
        <v/>
      </c>
      <c r="G256" t="str">
        <f>IF(E256="","",HLOOKUP(C256,Gehaltstabelle_alt!$I$3:$R$34,Alt_Gehalt!E256+2,FALSE))</f>
        <v/>
      </c>
      <c r="H256">
        <f>IF(F256="",0,IF(F256&lt;=Gehaltstabelle_alt!$B$2,Gehaltstabelle_alt!$E$2,IF(F256&lt;=Gehaltstabelle_alt!$B$3,Gehaltstabelle_alt!$E$3,IF(F256&lt;=Gehaltstabelle_alt!$B$4,Gehaltstabelle_alt!$E$4,IF(F256&lt;=Gehaltstabelle_alt!$B$5,Gehaltstabelle_alt!$E$5,IF(F256&lt;=Gehaltstabelle_alt!$B$6,Gehaltstabelle_alt!$E$6,Gehaltstabelle_alt!$E$7)))))+IF(F256="","",IF(AND(D256&gt;Gehaltstabelle_alt!$C$10,C256="a"),Gehaltstabelle_alt!$E$11,Gehaltstabelle_alt!$E$10))+Gehaltsrechner!$G$10)+IF(Dienstprüfung_akt,(HLOOKUP(C256,Gehaltstabelle_alt!$I$3:$R$34,Dienstprüfer_akt_Stufe+2,FALSE)-HLOOKUP(C256,Gehaltstabelle_alt!$I$3:$R$34,D256+2,FALSE))*Anteil_Dienstprüfung,0)</f>
        <v>0</v>
      </c>
      <c r="I256">
        <f>IF(G256="",0,IF(G256&lt;=Gehaltstabelle_alt!$B$2,Gehaltstabelle_alt!$E$2,IF(G256&lt;=Gehaltstabelle_alt!$B$3,Gehaltstabelle_alt!$E$3,IF(G256&lt;=Gehaltstabelle_alt!$B$4,Gehaltstabelle_alt!$E$4,IF(G256&lt;=Gehaltstabelle_alt!$B$5,Gehaltstabelle_alt!$E$5,IF(G256&lt;=Gehaltstabelle_alt!$B$6,Gehaltstabelle_alt!$E$6,Gehaltstabelle_alt!$E$7)))))+IF(G256="","",IF(AND(D256&gt;Gehaltstabelle_alt!$C$10,C256="a"),Gehaltstabelle_alt!$E$11,Gehaltstabelle_alt!$E$10))+Gehaltsrechner!$G$10)+IF(Dienstprüfung_akt,(HLOOKUP(C256,Gehaltstabelle_alt!$I$3:$R$34,Dienstprüfer_akt_Stufe+2,FALSE)-HLOOKUP(C256,Gehaltstabelle_alt!$I$3:$R$34,D256+2,FALSE))*Anteil_Dienstprüfung,0)</f>
        <v>0</v>
      </c>
      <c r="J256">
        <f>IF(H256="","",Gehaltsrechner!$G$9)</f>
        <v>137.29</v>
      </c>
      <c r="K256" s="19" t="str">
        <f t="shared" si="16"/>
        <v/>
      </c>
      <c r="M256" s="19"/>
    </row>
    <row r="257" spans="1:13" x14ac:dyDescent="0.25">
      <c r="A257" t="str">
        <f t="shared" si="14"/>
        <v/>
      </c>
      <c r="B257" t="str">
        <f t="shared" si="13"/>
        <v/>
      </c>
      <c r="C257" t="str">
        <f t="shared" si="15"/>
        <v/>
      </c>
      <c r="D257" t="str">
        <f>IF(A257="","",IF(D256=MAX(Gehaltstabelle_alt!$H$5:$H$34),Alt_Gehalt!D256,IF(MOD(B257,2)=0,IF(ISNA(VLOOKUP(D256+1+2*Dienstprüfung_1Jahr,Gehaltstabelle_alt!$A$14:$A$24,1,FALSE)),MIN(D256+1+2*Dienstprüfung_1Jahr,MAX(Gehaltstabelle_alt!$H$5:$H$34)),IF(ISNA(VLOOKUP(D256+2+2*Dienstprüfung_1Jahr,Gehaltstabelle_alt!$A$14:$A$24,1,FALSE)),MIN(D256+2+2*Dienstprüfung_1Jahr,MAX(Gehaltstabelle_alt!$H$5:$H$34)),IF(ISNA(VLOOKUP(D256+3+2*Dienstprüfung_1Jahr,Gehaltstabelle_alt!$A$14:$A$24,1,FALSE)),MIN(D256+3+2*Dienstprüfung_1Jahr,MAX(Gehaltstabelle_alt!$H$5:$H$34)),D256))),IF(Dienstprüfung_1Jahr,IF(ISNA(VLOOKUP(D256+2,Gehaltstabelle_alt!$A$14:$A$24,1,FALSE)),MIN(D256+2,MAX(Gehaltstabelle_alt!$H$5:$H$34)),IF(ISNA(VLOOKUP(D256+3,Gehaltstabelle_alt!$A$14:$A$24,1,FALSE)),MIN(D256+3,MAX(Gehaltstabelle_alt!$H$5:$H$34)),IF(ISNA(VLOOKUP(D256+4,Gehaltstabelle_alt!$A$14:$A$24,1,FALSE)),MIN(D256+4,MAX(Gehaltstabelle_alt!$H$5:$H$34)),MAX(Gehaltstabelle_alt!$H$5:$H$34)))),D256))))</f>
        <v/>
      </c>
      <c r="E257" t="str">
        <f>IF(MONTH($E$6)=1,D257,IF(D258="",IF(A257="","",IF(D257=MAX(Gehaltstabelle_alt!$H$5:$H$34),Alt_Gehalt!D257,IF(MOD(B257+1,2)=0,IF(ISNA(VLOOKUP(D257+1+2*Dienstprüfung_1Jahr,Gehaltstabelle_alt!$A$14:$A$24,1,FALSE)),MIN(D257+1+2*Dienstprüfung_1Jahr,MAX(Gehaltstabelle_alt!$H$5:$H$34)),IF(ISNA(VLOOKUP(D257+2+2*Dienstprüfung_1Jahr,Gehaltstabelle_alt!$A$14:$A$24,1,FALSE)),MIN(D257+2+2*Dienstprüfung_1Jahr,MAX(Gehaltstabelle_alt!$H$5:$H$34)),IF(ISNA(VLOOKUP(D257+3+2*Dienstprüfung_1Jahr,Gehaltstabelle_alt!$A$14:$A$24,1,FALSE)),MIN(D257+3+2*Dienstprüfung_1Jahr,MAX(Gehaltstabelle_alt!$H$5:$H$34)),D257))),IF(Dienstprüfung_1Jahr,IF(ISNA(VLOOKUP(D257+2,Gehaltstabelle_alt!$A$14:$A$24,1,FALSE)),MIN(D257+2,MAX(Gehaltstabelle_alt!$H$5:$H$34)),IF(ISNA(VLOOKUP(D257+3,Gehaltstabelle_alt!$A$14:$A$24,1,FALSE)),MIN(D257+3,MAX(Gehaltstabelle_alt!$H$5:$H$34)),IF(ISNA(VLOOKUP(D257+4,Gehaltstabelle_alt!$A$14:$A$24,1,FALSE)),MIN(D257+4,MAX(Gehaltstabelle_alt!$H$5:$H$34)),MAX(Gehaltstabelle_alt!$H$5:$H$34)))),D257)))),D258))</f>
        <v/>
      </c>
      <c r="F257" t="str">
        <f>IF(D257="","",HLOOKUP(C257,Gehaltstabelle_alt!$I$3:$R$34,Alt_Gehalt!D257+2,FALSE))</f>
        <v/>
      </c>
      <c r="G257" t="str">
        <f>IF(E257="","",HLOOKUP(C257,Gehaltstabelle_alt!$I$3:$R$34,Alt_Gehalt!E257+2,FALSE))</f>
        <v/>
      </c>
      <c r="H257">
        <f>IF(F257="",0,IF(F257&lt;=Gehaltstabelle_alt!$B$2,Gehaltstabelle_alt!$E$2,IF(F257&lt;=Gehaltstabelle_alt!$B$3,Gehaltstabelle_alt!$E$3,IF(F257&lt;=Gehaltstabelle_alt!$B$4,Gehaltstabelle_alt!$E$4,IF(F257&lt;=Gehaltstabelle_alt!$B$5,Gehaltstabelle_alt!$E$5,IF(F257&lt;=Gehaltstabelle_alt!$B$6,Gehaltstabelle_alt!$E$6,Gehaltstabelle_alt!$E$7)))))+IF(F257="","",IF(AND(D257&gt;Gehaltstabelle_alt!$C$10,C257="a"),Gehaltstabelle_alt!$E$11,Gehaltstabelle_alt!$E$10))+Gehaltsrechner!$G$10)+IF(Dienstprüfung_akt,(HLOOKUP(C257,Gehaltstabelle_alt!$I$3:$R$34,Dienstprüfer_akt_Stufe+2,FALSE)-HLOOKUP(C257,Gehaltstabelle_alt!$I$3:$R$34,D257+2,FALSE))*Anteil_Dienstprüfung,0)</f>
        <v>0</v>
      </c>
      <c r="I257">
        <f>IF(G257="",0,IF(G257&lt;=Gehaltstabelle_alt!$B$2,Gehaltstabelle_alt!$E$2,IF(G257&lt;=Gehaltstabelle_alt!$B$3,Gehaltstabelle_alt!$E$3,IF(G257&lt;=Gehaltstabelle_alt!$B$4,Gehaltstabelle_alt!$E$4,IF(G257&lt;=Gehaltstabelle_alt!$B$5,Gehaltstabelle_alt!$E$5,IF(G257&lt;=Gehaltstabelle_alt!$B$6,Gehaltstabelle_alt!$E$6,Gehaltstabelle_alt!$E$7)))))+IF(G257="","",IF(AND(D257&gt;Gehaltstabelle_alt!$C$10,C257="a"),Gehaltstabelle_alt!$E$11,Gehaltstabelle_alt!$E$10))+Gehaltsrechner!$G$10)+IF(Dienstprüfung_akt,(HLOOKUP(C257,Gehaltstabelle_alt!$I$3:$R$34,Dienstprüfer_akt_Stufe+2,FALSE)-HLOOKUP(C257,Gehaltstabelle_alt!$I$3:$R$34,D257+2,FALSE))*Anteil_Dienstprüfung,0)</f>
        <v>0</v>
      </c>
      <c r="J257">
        <f>IF(H257="","",Gehaltsrechner!$G$9)</f>
        <v>137.29</v>
      </c>
      <c r="K257" s="19" t="str">
        <f t="shared" si="16"/>
        <v/>
      </c>
      <c r="M257" s="19"/>
    </row>
    <row r="258" spans="1:13" x14ac:dyDescent="0.25">
      <c r="A258" t="str">
        <f t="shared" si="14"/>
        <v/>
      </c>
      <c r="B258" t="str">
        <f t="shared" si="13"/>
        <v/>
      </c>
      <c r="C258" t="str">
        <f t="shared" si="15"/>
        <v/>
      </c>
      <c r="D258" t="str">
        <f>IF(A258="","",IF(D257=MAX(Gehaltstabelle_alt!$H$5:$H$34),Alt_Gehalt!D257,IF(MOD(B258,2)=0,IF(ISNA(VLOOKUP(D257+1+2*Dienstprüfung_1Jahr,Gehaltstabelle_alt!$A$14:$A$24,1,FALSE)),MIN(D257+1+2*Dienstprüfung_1Jahr,MAX(Gehaltstabelle_alt!$H$5:$H$34)),IF(ISNA(VLOOKUP(D257+2+2*Dienstprüfung_1Jahr,Gehaltstabelle_alt!$A$14:$A$24,1,FALSE)),MIN(D257+2+2*Dienstprüfung_1Jahr,MAX(Gehaltstabelle_alt!$H$5:$H$34)),IF(ISNA(VLOOKUP(D257+3+2*Dienstprüfung_1Jahr,Gehaltstabelle_alt!$A$14:$A$24,1,FALSE)),MIN(D257+3+2*Dienstprüfung_1Jahr,MAX(Gehaltstabelle_alt!$H$5:$H$34)),D257))),IF(Dienstprüfung_1Jahr,IF(ISNA(VLOOKUP(D257+2,Gehaltstabelle_alt!$A$14:$A$24,1,FALSE)),MIN(D257+2,MAX(Gehaltstabelle_alt!$H$5:$H$34)),IF(ISNA(VLOOKUP(D257+3,Gehaltstabelle_alt!$A$14:$A$24,1,FALSE)),MIN(D257+3,MAX(Gehaltstabelle_alt!$H$5:$H$34)),IF(ISNA(VLOOKUP(D257+4,Gehaltstabelle_alt!$A$14:$A$24,1,FALSE)),MIN(D257+4,MAX(Gehaltstabelle_alt!$H$5:$H$34)),MAX(Gehaltstabelle_alt!$H$5:$H$34)))),D257))))</f>
        <v/>
      </c>
      <c r="E258" t="str">
        <f>IF(MONTH($E$6)=1,D258,IF(D259="",IF(A258="","",IF(D258=MAX(Gehaltstabelle_alt!$H$5:$H$34),Alt_Gehalt!D258,IF(MOD(B258+1,2)=0,IF(ISNA(VLOOKUP(D258+1+2*Dienstprüfung_1Jahr,Gehaltstabelle_alt!$A$14:$A$24,1,FALSE)),MIN(D258+1+2*Dienstprüfung_1Jahr,MAX(Gehaltstabelle_alt!$H$5:$H$34)),IF(ISNA(VLOOKUP(D258+2+2*Dienstprüfung_1Jahr,Gehaltstabelle_alt!$A$14:$A$24,1,FALSE)),MIN(D258+2+2*Dienstprüfung_1Jahr,MAX(Gehaltstabelle_alt!$H$5:$H$34)),IF(ISNA(VLOOKUP(D258+3+2*Dienstprüfung_1Jahr,Gehaltstabelle_alt!$A$14:$A$24,1,FALSE)),MIN(D258+3+2*Dienstprüfung_1Jahr,MAX(Gehaltstabelle_alt!$H$5:$H$34)),D258))),IF(Dienstprüfung_1Jahr,IF(ISNA(VLOOKUP(D258+2,Gehaltstabelle_alt!$A$14:$A$24,1,FALSE)),MIN(D258+2,MAX(Gehaltstabelle_alt!$H$5:$H$34)),IF(ISNA(VLOOKUP(D258+3,Gehaltstabelle_alt!$A$14:$A$24,1,FALSE)),MIN(D258+3,MAX(Gehaltstabelle_alt!$H$5:$H$34)),IF(ISNA(VLOOKUP(D258+4,Gehaltstabelle_alt!$A$14:$A$24,1,FALSE)),MIN(D258+4,MAX(Gehaltstabelle_alt!$H$5:$H$34)),MAX(Gehaltstabelle_alt!$H$5:$H$34)))),D258)))),D259))</f>
        <v/>
      </c>
      <c r="F258" t="str">
        <f>IF(D258="","",HLOOKUP(C258,Gehaltstabelle_alt!$I$3:$R$34,Alt_Gehalt!D258+2,FALSE))</f>
        <v/>
      </c>
      <c r="G258" t="str">
        <f>IF(E258="","",HLOOKUP(C258,Gehaltstabelle_alt!$I$3:$R$34,Alt_Gehalt!E258+2,FALSE))</f>
        <v/>
      </c>
      <c r="H258">
        <f>IF(F258="",0,IF(F258&lt;=Gehaltstabelle_alt!$B$2,Gehaltstabelle_alt!$E$2,IF(F258&lt;=Gehaltstabelle_alt!$B$3,Gehaltstabelle_alt!$E$3,IF(F258&lt;=Gehaltstabelle_alt!$B$4,Gehaltstabelle_alt!$E$4,IF(F258&lt;=Gehaltstabelle_alt!$B$5,Gehaltstabelle_alt!$E$5,IF(F258&lt;=Gehaltstabelle_alt!$B$6,Gehaltstabelle_alt!$E$6,Gehaltstabelle_alt!$E$7)))))+IF(F258="","",IF(AND(D258&gt;Gehaltstabelle_alt!$C$10,C258="a"),Gehaltstabelle_alt!$E$11,Gehaltstabelle_alt!$E$10))+Gehaltsrechner!$G$10)+IF(Dienstprüfung_akt,(HLOOKUP(C258,Gehaltstabelle_alt!$I$3:$R$34,Dienstprüfer_akt_Stufe+2,FALSE)-HLOOKUP(C258,Gehaltstabelle_alt!$I$3:$R$34,D258+2,FALSE))*Anteil_Dienstprüfung,0)</f>
        <v>0</v>
      </c>
      <c r="I258">
        <f>IF(G258="",0,IF(G258&lt;=Gehaltstabelle_alt!$B$2,Gehaltstabelle_alt!$E$2,IF(G258&lt;=Gehaltstabelle_alt!$B$3,Gehaltstabelle_alt!$E$3,IF(G258&lt;=Gehaltstabelle_alt!$B$4,Gehaltstabelle_alt!$E$4,IF(G258&lt;=Gehaltstabelle_alt!$B$5,Gehaltstabelle_alt!$E$5,IF(G258&lt;=Gehaltstabelle_alt!$B$6,Gehaltstabelle_alt!$E$6,Gehaltstabelle_alt!$E$7)))))+IF(G258="","",IF(AND(D258&gt;Gehaltstabelle_alt!$C$10,C258="a"),Gehaltstabelle_alt!$E$11,Gehaltstabelle_alt!$E$10))+Gehaltsrechner!$G$10)+IF(Dienstprüfung_akt,(HLOOKUP(C258,Gehaltstabelle_alt!$I$3:$R$34,Dienstprüfer_akt_Stufe+2,FALSE)-HLOOKUP(C258,Gehaltstabelle_alt!$I$3:$R$34,D258+2,FALSE))*Anteil_Dienstprüfung,0)</f>
        <v>0</v>
      </c>
      <c r="J258">
        <f>IF(H258="","",Gehaltsrechner!$G$9)</f>
        <v>137.29</v>
      </c>
      <c r="K258" s="19" t="str">
        <f t="shared" si="16"/>
        <v/>
      </c>
      <c r="M258" s="19"/>
    </row>
    <row r="259" spans="1:13" x14ac:dyDescent="0.25">
      <c r="A259" t="str">
        <f t="shared" si="14"/>
        <v/>
      </c>
      <c r="B259" t="str">
        <f t="shared" si="13"/>
        <v/>
      </c>
      <c r="C259" t="str">
        <f t="shared" si="15"/>
        <v/>
      </c>
      <c r="D259" t="str">
        <f>IF(A259="","",IF(D258=MAX(Gehaltstabelle_alt!$H$5:$H$34),Alt_Gehalt!D258,IF(MOD(B259,2)=0,IF(ISNA(VLOOKUP(D258+1+2*Dienstprüfung_1Jahr,Gehaltstabelle_alt!$A$14:$A$24,1,FALSE)),MIN(D258+1+2*Dienstprüfung_1Jahr,MAX(Gehaltstabelle_alt!$H$5:$H$34)),IF(ISNA(VLOOKUP(D258+2+2*Dienstprüfung_1Jahr,Gehaltstabelle_alt!$A$14:$A$24,1,FALSE)),MIN(D258+2+2*Dienstprüfung_1Jahr,MAX(Gehaltstabelle_alt!$H$5:$H$34)),IF(ISNA(VLOOKUP(D258+3+2*Dienstprüfung_1Jahr,Gehaltstabelle_alt!$A$14:$A$24,1,FALSE)),MIN(D258+3+2*Dienstprüfung_1Jahr,MAX(Gehaltstabelle_alt!$H$5:$H$34)),D258))),IF(Dienstprüfung_1Jahr,IF(ISNA(VLOOKUP(D258+2,Gehaltstabelle_alt!$A$14:$A$24,1,FALSE)),MIN(D258+2,MAX(Gehaltstabelle_alt!$H$5:$H$34)),IF(ISNA(VLOOKUP(D258+3,Gehaltstabelle_alt!$A$14:$A$24,1,FALSE)),MIN(D258+3,MAX(Gehaltstabelle_alt!$H$5:$H$34)),IF(ISNA(VLOOKUP(D258+4,Gehaltstabelle_alt!$A$14:$A$24,1,FALSE)),MIN(D258+4,MAX(Gehaltstabelle_alt!$H$5:$H$34)),MAX(Gehaltstabelle_alt!$H$5:$H$34)))),D258))))</f>
        <v/>
      </c>
      <c r="E259" t="str">
        <f>IF(MONTH($E$6)=1,D259,IF(D260="",IF(A259="","",IF(D259=MAX(Gehaltstabelle_alt!$H$5:$H$34),Alt_Gehalt!D259,IF(MOD(B259+1,2)=0,IF(ISNA(VLOOKUP(D259+1+2*Dienstprüfung_1Jahr,Gehaltstabelle_alt!$A$14:$A$24,1,FALSE)),MIN(D259+1+2*Dienstprüfung_1Jahr,MAX(Gehaltstabelle_alt!$H$5:$H$34)),IF(ISNA(VLOOKUP(D259+2+2*Dienstprüfung_1Jahr,Gehaltstabelle_alt!$A$14:$A$24,1,FALSE)),MIN(D259+2+2*Dienstprüfung_1Jahr,MAX(Gehaltstabelle_alt!$H$5:$H$34)),IF(ISNA(VLOOKUP(D259+3+2*Dienstprüfung_1Jahr,Gehaltstabelle_alt!$A$14:$A$24,1,FALSE)),MIN(D259+3+2*Dienstprüfung_1Jahr,MAX(Gehaltstabelle_alt!$H$5:$H$34)),D259))),IF(Dienstprüfung_1Jahr,IF(ISNA(VLOOKUP(D259+2,Gehaltstabelle_alt!$A$14:$A$24,1,FALSE)),MIN(D259+2,MAX(Gehaltstabelle_alt!$H$5:$H$34)),IF(ISNA(VLOOKUP(D259+3,Gehaltstabelle_alt!$A$14:$A$24,1,FALSE)),MIN(D259+3,MAX(Gehaltstabelle_alt!$H$5:$H$34)),IF(ISNA(VLOOKUP(D259+4,Gehaltstabelle_alt!$A$14:$A$24,1,FALSE)),MIN(D259+4,MAX(Gehaltstabelle_alt!$H$5:$H$34)),MAX(Gehaltstabelle_alt!$H$5:$H$34)))),D259)))),D260))</f>
        <v/>
      </c>
      <c r="F259" t="str">
        <f>IF(D259="","",HLOOKUP(C259,Gehaltstabelle_alt!$I$3:$R$34,Alt_Gehalt!D259+2,FALSE))</f>
        <v/>
      </c>
      <c r="G259" t="str">
        <f>IF(E259="","",HLOOKUP(C259,Gehaltstabelle_alt!$I$3:$R$34,Alt_Gehalt!E259+2,FALSE))</f>
        <v/>
      </c>
      <c r="H259">
        <f>IF(F259="",0,IF(F259&lt;=Gehaltstabelle_alt!$B$2,Gehaltstabelle_alt!$E$2,IF(F259&lt;=Gehaltstabelle_alt!$B$3,Gehaltstabelle_alt!$E$3,IF(F259&lt;=Gehaltstabelle_alt!$B$4,Gehaltstabelle_alt!$E$4,IF(F259&lt;=Gehaltstabelle_alt!$B$5,Gehaltstabelle_alt!$E$5,IF(F259&lt;=Gehaltstabelle_alt!$B$6,Gehaltstabelle_alt!$E$6,Gehaltstabelle_alt!$E$7)))))+IF(F259="","",IF(AND(D259&gt;Gehaltstabelle_alt!$C$10,C259="a"),Gehaltstabelle_alt!$E$11,Gehaltstabelle_alt!$E$10))+Gehaltsrechner!$G$10)+IF(Dienstprüfung_akt,(HLOOKUP(C259,Gehaltstabelle_alt!$I$3:$R$34,Dienstprüfer_akt_Stufe+2,FALSE)-HLOOKUP(C259,Gehaltstabelle_alt!$I$3:$R$34,D259+2,FALSE))*Anteil_Dienstprüfung,0)</f>
        <v>0</v>
      </c>
      <c r="I259">
        <f>IF(G259="",0,IF(G259&lt;=Gehaltstabelle_alt!$B$2,Gehaltstabelle_alt!$E$2,IF(G259&lt;=Gehaltstabelle_alt!$B$3,Gehaltstabelle_alt!$E$3,IF(G259&lt;=Gehaltstabelle_alt!$B$4,Gehaltstabelle_alt!$E$4,IF(G259&lt;=Gehaltstabelle_alt!$B$5,Gehaltstabelle_alt!$E$5,IF(G259&lt;=Gehaltstabelle_alt!$B$6,Gehaltstabelle_alt!$E$6,Gehaltstabelle_alt!$E$7)))))+IF(G259="","",IF(AND(D259&gt;Gehaltstabelle_alt!$C$10,C259="a"),Gehaltstabelle_alt!$E$11,Gehaltstabelle_alt!$E$10))+Gehaltsrechner!$G$10)+IF(Dienstprüfung_akt,(HLOOKUP(C259,Gehaltstabelle_alt!$I$3:$R$34,Dienstprüfer_akt_Stufe+2,FALSE)-HLOOKUP(C259,Gehaltstabelle_alt!$I$3:$R$34,D259+2,FALSE))*Anteil_Dienstprüfung,0)</f>
        <v>0</v>
      </c>
      <c r="J259">
        <f>IF(H259="","",Gehaltsrechner!$G$9)</f>
        <v>137.29</v>
      </c>
      <c r="K259" s="19" t="str">
        <f t="shared" si="16"/>
        <v/>
      </c>
      <c r="M259" s="19"/>
    </row>
    <row r="260" spans="1:13" x14ac:dyDescent="0.25">
      <c r="A260" t="str">
        <f t="shared" si="14"/>
        <v/>
      </c>
      <c r="B260" t="str">
        <f t="shared" si="13"/>
        <v/>
      </c>
      <c r="C260" t="str">
        <f t="shared" si="15"/>
        <v/>
      </c>
      <c r="D260" t="str">
        <f>IF(A260="","",IF(D259=MAX(Gehaltstabelle_alt!$H$5:$H$34),Alt_Gehalt!D259,IF(MOD(B260,2)=0,IF(ISNA(VLOOKUP(D259+1+2*Dienstprüfung_1Jahr,Gehaltstabelle_alt!$A$14:$A$24,1,FALSE)),MIN(D259+1+2*Dienstprüfung_1Jahr,MAX(Gehaltstabelle_alt!$H$5:$H$34)),IF(ISNA(VLOOKUP(D259+2+2*Dienstprüfung_1Jahr,Gehaltstabelle_alt!$A$14:$A$24,1,FALSE)),MIN(D259+2+2*Dienstprüfung_1Jahr,MAX(Gehaltstabelle_alt!$H$5:$H$34)),IF(ISNA(VLOOKUP(D259+3+2*Dienstprüfung_1Jahr,Gehaltstabelle_alt!$A$14:$A$24,1,FALSE)),MIN(D259+3+2*Dienstprüfung_1Jahr,MAX(Gehaltstabelle_alt!$H$5:$H$34)),D259))),IF(Dienstprüfung_1Jahr,IF(ISNA(VLOOKUP(D259+2,Gehaltstabelle_alt!$A$14:$A$24,1,FALSE)),MIN(D259+2,MAX(Gehaltstabelle_alt!$H$5:$H$34)),IF(ISNA(VLOOKUP(D259+3,Gehaltstabelle_alt!$A$14:$A$24,1,FALSE)),MIN(D259+3,MAX(Gehaltstabelle_alt!$H$5:$H$34)),IF(ISNA(VLOOKUP(D259+4,Gehaltstabelle_alt!$A$14:$A$24,1,FALSE)),MIN(D259+4,MAX(Gehaltstabelle_alt!$H$5:$H$34)),MAX(Gehaltstabelle_alt!$H$5:$H$34)))),D259))))</f>
        <v/>
      </c>
      <c r="E260" t="str">
        <f>IF(MONTH($E$6)=1,D260,IF(D261="",IF(A260="","",IF(D260=MAX(Gehaltstabelle_alt!$H$5:$H$34),Alt_Gehalt!D260,IF(MOD(B260+1,2)=0,IF(ISNA(VLOOKUP(D260+1+2*Dienstprüfung_1Jahr,Gehaltstabelle_alt!$A$14:$A$24,1,FALSE)),MIN(D260+1+2*Dienstprüfung_1Jahr,MAX(Gehaltstabelle_alt!$H$5:$H$34)),IF(ISNA(VLOOKUP(D260+2+2*Dienstprüfung_1Jahr,Gehaltstabelle_alt!$A$14:$A$24,1,FALSE)),MIN(D260+2+2*Dienstprüfung_1Jahr,MAX(Gehaltstabelle_alt!$H$5:$H$34)),IF(ISNA(VLOOKUP(D260+3+2*Dienstprüfung_1Jahr,Gehaltstabelle_alt!$A$14:$A$24,1,FALSE)),MIN(D260+3+2*Dienstprüfung_1Jahr,MAX(Gehaltstabelle_alt!$H$5:$H$34)),D260))),IF(Dienstprüfung_1Jahr,IF(ISNA(VLOOKUP(D260+2,Gehaltstabelle_alt!$A$14:$A$24,1,FALSE)),MIN(D260+2,MAX(Gehaltstabelle_alt!$H$5:$H$34)),IF(ISNA(VLOOKUP(D260+3,Gehaltstabelle_alt!$A$14:$A$24,1,FALSE)),MIN(D260+3,MAX(Gehaltstabelle_alt!$H$5:$H$34)),IF(ISNA(VLOOKUP(D260+4,Gehaltstabelle_alt!$A$14:$A$24,1,FALSE)),MIN(D260+4,MAX(Gehaltstabelle_alt!$H$5:$H$34)),MAX(Gehaltstabelle_alt!$H$5:$H$34)))),D260)))),D261))</f>
        <v/>
      </c>
      <c r="F260" t="str">
        <f>IF(D260="","",HLOOKUP(C260,Gehaltstabelle_alt!$I$3:$R$34,Alt_Gehalt!D260+2,FALSE))</f>
        <v/>
      </c>
      <c r="G260" t="str">
        <f>IF(E260="","",HLOOKUP(C260,Gehaltstabelle_alt!$I$3:$R$34,Alt_Gehalt!E260+2,FALSE))</f>
        <v/>
      </c>
      <c r="H260">
        <f>IF(F260="",0,IF(F260&lt;=Gehaltstabelle_alt!$B$2,Gehaltstabelle_alt!$E$2,IF(F260&lt;=Gehaltstabelle_alt!$B$3,Gehaltstabelle_alt!$E$3,IF(F260&lt;=Gehaltstabelle_alt!$B$4,Gehaltstabelle_alt!$E$4,IF(F260&lt;=Gehaltstabelle_alt!$B$5,Gehaltstabelle_alt!$E$5,IF(F260&lt;=Gehaltstabelle_alt!$B$6,Gehaltstabelle_alt!$E$6,Gehaltstabelle_alt!$E$7)))))+IF(F260="","",IF(AND(D260&gt;Gehaltstabelle_alt!$C$10,C260="a"),Gehaltstabelle_alt!$E$11,Gehaltstabelle_alt!$E$10))+Gehaltsrechner!$G$10)+IF(Dienstprüfung_akt,(HLOOKUP(C260,Gehaltstabelle_alt!$I$3:$R$34,Dienstprüfer_akt_Stufe+2,FALSE)-HLOOKUP(C260,Gehaltstabelle_alt!$I$3:$R$34,D260+2,FALSE))*Anteil_Dienstprüfung,0)</f>
        <v>0</v>
      </c>
      <c r="I260">
        <f>IF(G260="",0,IF(G260&lt;=Gehaltstabelle_alt!$B$2,Gehaltstabelle_alt!$E$2,IF(G260&lt;=Gehaltstabelle_alt!$B$3,Gehaltstabelle_alt!$E$3,IF(G260&lt;=Gehaltstabelle_alt!$B$4,Gehaltstabelle_alt!$E$4,IF(G260&lt;=Gehaltstabelle_alt!$B$5,Gehaltstabelle_alt!$E$5,IF(G260&lt;=Gehaltstabelle_alt!$B$6,Gehaltstabelle_alt!$E$6,Gehaltstabelle_alt!$E$7)))))+IF(G260="","",IF(AND(D260&gt;Gehaltstabelle_alt!$C$10,C260="a"),Gehaltstabelle_alt!$E$11,Gehaltstabelle_alt!$E$10))+Gehaltsrechner!$G$10)+IF(Dienstprüfung_akt,(HLOOKUP(C260,Gehaltstabelle_alt!$I$3:$R$34,Dienstprüfer_akt_Stufe+2,FALSE)-HLOOKUP(C260,Gehaltstabelle_alt!$I$3:$R$34,D260+2,FALSE))*Anteil_Dienstprüfung,0)</f>
        <v>0</v>
      </c>
      <c r="J260">
        <f>IF(H260="","",Gehaltsrechner!$G$9)</f>
        <v>137.29</v>
      </c>
      <c r="K260" s="19" t="str">
        <f t="shared" si="16"/>
        <v/>
      </c>
      <c r="M260" s="19"/>
    </row>
    <row r="261" spans="1:13" x14ac:dyDescent="0.25">
      <c r="A261" t="str">
        <f t="shared" si="14"/>
        <v/>
      </c>
      <c r="B261" t="str">
        <f t="shared" si="13"/>
        <v/>
      </c>
      <c r="C261" t="str">
        <f t="shared" si="15"/>
        <v/>
      </c>
      <c r="D261" t="str">
        <f>IF(A261="","",IF(D260=MAX(Gehaltstabelle_alt!$H$5:$H$34),Alt_Gehalt!D260,IF(MOD(B261,2)=0,IF(ISNA(VLOOKUP(D260+1+2*Dienstprüfung_1Jahr,Gehaltstabelle_alt!$A$14:$A$24,1,FALSE)),MIN(D260+1+2*Dienstprüfung_1Jahr,MAX(Gehaltstabelle_alt!$H$5:$H$34)),IF(ISNA(VLOOKUP(D260+2+2*Dienstprüfung_1Jahr,Gehaltstabelle_alt!$A$14:$A$24,1,FALSE)),MIN(D260+2+2*Dienstprüfung_1Jahr,MAX(Gehaltstabelle_alt!$H$5:$H$34)),IF(ISNA(VLOOKUP(D260+3+2*Dienstprüfung_1Jahr,Gehaltstabelle_alt!$A$14:$A$24,1,FALSE)),MIN(D260+3+2*Dienstprüfung_1Jahr,MAX(Gehaltstabelle_alt!$H$5:$H$34)),D260))),IF(Dienstprüfung_1Jahr,IF(ISNA(VLOOKUP(D260+2,Gehaltstabelle_alt!$A$14:$A$24,1,FALSE)),MIN(D260+2,MAX(Gehaltstabelle_alt!$H$5:$H$34)),IF(ISNA(VLOOKUP(D260+3,Gehaltstabelle_alt!$A$14:$A$24,1,FALSE)),MIN(D260+3,MAX(Gehaltstabelle_alt!$H$5:$H$34)),IF(ISNA(VLOOKUP(D260+4,Gehaltstabelle_alt!$A$14:$A$24,1,FALSE)),MIN(D260+4,MAX(Gehaltstabelle_alt!$H$5:$H$34)),MAX(Gehaltstabelle_alt!$H$5:$H$34)))),D260))))</f>
        <v/>
      </c>
      <c r="E261" t="str">
        <f>IF(MONTH($E$6)=1,D261,IF(D262="",IF(A261="","",IF(D261=MAX(Gehaltstabelle_alt!$H$5:$H$34),Alt_Gehalt!D261,IF(MOD(B261+1,2)=0,IF(ISNA(VLOOKUP(D261+1+2*Dienstprüfung_1Jahr,Gehaltstabelle_alt!$A$14:$A$24,1,FALSE)),MIN(D261+1+2*Dienstprüfung_1Jahr,MAX(Gehaltstabelle_alt!$H$5:$H$34)),IF(ISNA(VLOOKUP(D261+2+2*Dienstprüfung_1Jahr,Gehaltstabelle_alt!$A$14:$A$24,1,FALSE)),MIN(D261+2+2*Dienstprüfung_1Jahr,MAX(Gehaltstabelle_alt!$H$5:$H$34)),IF(ISNA(VLOOKUP(D261+3+2*Dienstprüfung_1Jahr,Gehaltstabelle_alt!$A$14:$A$24,1,FALSE)),MIN(D261+3+2*Dienstprüfung_1Jahr,MAX(Gehaltstabelle_alt!$H$5:$H$34)),D261))),IF(Dienstprüfung_1Jahr,IF(ISNA(VLOOKUP(D261+2,Gehaltstabelle_alt!$A$14:$A$24,1,FALSE)),MIN(D261+2,MAX(Gehaltstabelle_alt!$H$5:$H$34)),IF(ISNA(VLOOKUP(D261+3,Gehaltstabelle_alt!$A$14:$A$24,1,FALSE)),MIN(D261+3,MAX(Gehaltstabelle_alt!$H$5:$H$34)),IF(ISNA(VLOOKUP(D261+4,Gehaltstabelle_alt!$A$14:$A$24,1,FALSE)),MIN(D261+4,MAX(Gehaltstabelle_alt!$H$5:$H$34)),MAX(Gehaltstabelle_alt!$H$5:$H$34)))),D261)))),D262))</f>
        <v/>
      </c>
      <c r="F261" t="str">
        <f>IF(D261="","",HLOOKUP(C261,Gehaltstabelle_alt!$I$3:$R$34,Alt_Gehalt!D261+2,FALSE))</f>
        <v/>
      </c>
      <c r="G261" t="str">
        <f>IF(E261="","",HLOOKUP(C261,Gehaltstabelle_alt!$I$3:$R$34,Alt_Gehalt!E261+2,FALSE))</f>
        <v/>
      </c>
      <c r="H261">
        <f>IF(F261="",0,IF(F261&lt;=Gehaltstabelle_alt!$B$2,Gehaltstabelle_alt!$E$2,IF(F261&lt;=Gehaltstabelle_alt!$B$3,Gehaltstabelle_alt!$E$3,IF(F261&lt;=Gehaltstabelle_alt!$B$4,Gehaltstabelle_alt!$E$4,IF(F261&lt;=Gehaltstabelle_alt!$B$5,Gehaltstabelle_alt!$E$5,IF(F261&lt;=Gehaltstabelle_alt!$B$6,Gehaltstabelle_alt!$E$6,Gehaltstabelle_alt!$E$7)))))+IF(F261="","",IF(AND(D261&gt;Gehaltstabelle_alt!$C$10,C261="a"),Gehaltstabelle_alt!$E$11,Gehaltstabelle_alt!$E$10))+Gehaltsrechner!$G$10)+IF(Dienstprüfung_akt,(HLOOKUP(C261,Gehaltstabelle_alt!$I$3:$R$34,Dienstprüfer_akt_Stufe+2,FALSE)-HLOOKUP(C261,Gehaltstabelle_alt!$I$3:$R$34,D261+2,FALSE))*Anteil_Dienstprüfung,0)</f>
        <v>0</v>
      </c>
      <c r="I261">
        <f>IF(G261="",0,IF(G261&lt;=Gehaltstabelle_alt!$B$2,Gehaltstabelle_alt!$E$2,IF(G261&lt;=Gehaltstabelle_alt!$B$3,Gehaltstabelle_alt!$E$3,IF(G261&lt;=Gehaltstabelle_alt!$B$4,Gehaltstabelle_alt!$E$4,IF(G261&lt;=Gehaltstabelle_alt!$B$5,Gehaltstabelle_alt!$E$5,IF(G261&lt;=Gehaltstabelle_alt!$B$6,Gehaltstabelle_alt!$E$6,Gehaltstabelle_alt!$E$7)))))+IF(G261="","",IF(AND(D261&gt;Gehaltstabelle_alt!$C$10,C261="a"),Gehaltstabelle_alt!$E$11,Gehaltstabelle_alt!$E$10))+Gehaltsrechner!$G$10)+IF(Dienstprüfung_akt,(HLOOKUP(C261,Gehaltstabelle_alt!$I$3:$R$34,Dienstprüfer_akt_Stufe+2,FALSE)-HLOOKUP(C261,Gehaltstabelle_alt!$I$3:$R$34,D261+2,FALSE))*Anteil_Dienstprüfung,0)</f>
        <v>0</v>
      </c>
      <c r="J261">
        <f>IF(H261="","",Gehaltsrechner!$G$9)</f>
        <v>137.29</v>
      </c>
      <c r="K261" s="19" t="str">
        <f t="shared" si="16"/>
        <v/>
      </c>
      <c r="M261" s="19"/>
    </row>
    <row r="262" spans="1:13" x14ac:dyDescent="0.25">
      <c r="A262" t="str">
        <f t="shared" si="14"/>
        <v/>
      </c>
      <c r="B262" t="str">
        <f t="shared" si="13"/>
        <v/>
      </c>
      <c r="C262" t="str">
        <f t="shared" si="15"/>
        <v/>
      </c>
      <c r="D262" t="str">
        <f>IF(A262="","",IF(D261=MAX(Gehaltstabelle_alt!$H$5:$H$34),Alt_Gehalt!D261,IF(MOD(B262,2)=0,IF(ISNA(VLOOKUP(D261+1+2*Dienstprüfung_1Jahr,Gehaltstabelle_alt!$A$14:$A$24,1,FALSE)),MIN(D261+1+2*Dienstprüfung_1Jahr,MAX(Gehaltstabelle_alt!$H$5:$H$34)),IF(ISNA(VLOOKUP(D261+2+2*Dienstprüfung_1Jahr,Gehaltstabelle_alt!$A$14:$A$24,1,FALSE)),MIN(D261+2+2*Dienstprüfung_1Jahr,MAX(Gehaltstabelle_alt!$H$5:$H$34)),IF(ISNA(VLOOKUP(D261+3+2*Dienstprüfung_1Jahr,Gehaltstabelle_alt!$A$14:$A$24,1,FALSE)),MIN(D261+3+2*Dienstprüfung_1Jahr,MAX(Gehaltstabelle_alt!$H$5:$H$34)),D261))),IF(Dienstprüfung_1Jahr,IF(ISNA(VLOOKUP(D261+2,Gehaltstabelle_alt!$A$14:$A$24,1,FALSE)),MIN(D261+2,MAX(Gehaltstabelle_alt!$H$5:$H$34)),IF(ISNA(VLOOKUP(D261+3,Gehaltstabelle_alt!$A$14:$A$24,1,FALSE)),MIN(D261+3,MAX(Gehaltstabelle_alt!$H$5:$H$34)),IF(ISNA(VLOOKUP(D261+4,Gehaltstabelle_alt!$A$14:$A$24,1,FALSE)),MIN(D261+4,MAX(Gehaltstabelle_alt!$H$5:$H$34)),MAX(Gehaltstabelle_alt!$H$5:$H$34)))),D261))))</f>
        <v/>
      </c>
      <c r="E262" t="str">
        <f>IF(MONTH($E$6)=1,D262,IF(D263="",IF(A262="","",IF(D262=MAX(Gehaltstabelle_alt!$H$5:$H$34),Alt_Gehalt!D262,IF(MOD(B262+1,2)=0,IF(ISNA(VLOOKUP(D262+1+2*Dienstprüfung_1Jahr,Gehaltstabelle_alt!$A$14:$A$24,1,FALSE)),MIN(D262+1+2*Dienstprüfung_1Jahr,MAX(Gehaltstabelle_alt!$H$5:$H$34)),IF(ISNA(VLOOKUP(D262+2+2*Dienstprüfung_1Jahr,Gehaltstabelle_alt!$A$14:$A$24,1,FALSE)),MIN(D262+2+2*Dienstprüfung_1Jahr,MAX(Gehaltstabelle_alt!$H$5:$H$34)),IF(ISNA(VLOOKUP(D262+3+2*Dienstprüfung_1Jahr,Gehaltstabelle_alt!$A$14:$A$24,1,FALSE)),MIN(D262+3+2*Dienstprüfung_1Jahr,MAX(Gehaltstabelle_alt!$H$5:$H$34)),D262))),IF(Dienstprüfung_1Jahr,IF(ISNA(VLOOKUP(D262+2,Gehaltstabelle_alt!$A$14:$A$24,1,FALSE)),MIN(D262+2,MAX(Gehaltstabelle_alt!$H$5:$H$34)),IF(ISNA(VLOOKUP(D262+3,Gehaltstabelle_alt!$A$14:$A$24,1,FALSE)),MIN(D262+3,MAX(Gehaltstabelle_alt!$H$5:$H$34)),IF(ISNA(VLOOKUP(D262+4,Gehaltstabelle_alt!$A$14:$A$24,1,FALSE)),MIN(D262+4,MAX(Gehaltstabelle_alt!$H$5:$H$34)),MAX(Gehaltstabelle_alt!$H$5:$H$34)))),D262)))),D263))</f>
        <v/>
      </c>
      <c r="F262" t="str">
        <f>IF(D262="","",HLOOKUP(C262,Gehaltstabelle_alt!$I$3:$R$34,Alt_Gehalt!D262+2,FALSE))</f>
        <v/>
      </c>
      <c r="G262" t="str">
        <f>IF(E262="","",HLOOKUP(C262,Gehaltstabelle_alt!$I$3:$R$34,Alt_Gehalt!E262+2,FALSE))</f>
        <v/>
      </c>
      <c r="H262">
        <f>IF(F262="",0,IF(F262&lt;=Gehaltstabelle_alt!$B$2,Gehaltstabelle_alt!$E$2,IF(F262&lt;=Gehaltstabelle_alt!$B$3,Gehaltstabelle_alt!$E$3,IF(F262&lt;=Gehaltstabelle_alt!$B$4,Gehaltstabelle_alt!$E$4,IF(F262&lt;=Gehaltstabelle_alt!$B$5,Gehaltstabelle_alt!$E$5,IF(F262&lt;=Gehaltstabelle_alt!$B$6,Gehaltstabelle_alt!$E$6,Gehaltstabelle_alt!$E$7)))))+IF(F262="","",IF(AND(D262&gt;Gehaltstabelle_alt!$C$10,C262="a"),Gehaltstabelle_alt!$E$11,Gehaltstabelle_alt!$E$10))+Gehaltsrechner!$G$10)+IF(Dienstprüfung_akt,(HLOOKUP(C262,Gehaltstabelle_alt!$I$3:$R$34,Dienstprüfer_akt_Stufe+2,FALSE)-HLOOKUP(C262,Gehaltstabelle_alt!$I$3:$R$34,D262+2,FALSE))*Anteil_Dienstprüfung,0)</f>
        <v>0</v>
      </c>
      <c r="I262">
        <f>IF(G262="",0,IF(G262&lt;=Gehaltstabelle_alt!$B$2,Gehaltstabelle_alt!$E$2,IF(G262&lt;=Gehaltstabelle_alt!$B$3,Gehaltstabelle_alt!$E$3,IF(G262&lt;=Gehaltstabelle_alt!$B$4,Gehaltstabelle_alt!$E$4,IF(G262&lt;=Gehaltstabelle_alt!$B$5,Gehaltstabelle_alt!$E$5,IF(G262&lt;=Gehaltstabelle_alt!$B$6,Gehaltstabelle_alt!$E$6,Gehaltstabelle_alt!$E$7)))))+IF(G262="","",IF(AND(D262&gt;Gehaltstabelle_alt!$C$10,C262="a"),Gehaltstabelle_alt!$E$11,Gehaltstabelle_alt!$E$10))+Gehaltsrechner!$G$10)+IF(Dienstprüfung_akt,(HLOOKUP(C262,Gehaltstabelle_alt!$I$3:$R$34,Dienstprüfer_akt_Stufe+2,FALSE)-HLOOKUP(C262,Gehaltstabelle_alt!$I$3:$R$34,D262+2,FALSE))*Anteil_Dienstprüfung,0)</f>
        <v>0</v>
      </c>
      <c r="J262">
        <f>IF(H262="","",Gehaltsrechner!$G$9)</f>
        <v>137.29</v>
      </c>
      <c r="K262" s="19" t="str">
        <f t="shared" si="16"/>
        <v/>
      </c>
      <c r="M262" s="19"/>
    </row>
    <row r="263" spans="1:13" x14ac:dyDescent="0.25">
      <c r="A263" t="str">
        <f t="shared" si="14"/>
        <v/>
      </c>
      <c r="B263" t="str">
        <f t="shared" si="13"/>
        <v/>
      </c>
      <c r="C263" t="str">
        <f t="shared" si="15"/>
        <v/>
      </c>
      <c r="D263" t="str">
        <f>IF(A263="","",IF(D262=MAX(Gehaltstabelle_alt!$H$5:$H$34),Alt_Gehalt!D262,IF(MOD(B263,2)=0,IF(ISNA(VLOOKUP(D262+1+2*Dienstprüfung_1Jahr,Gehaltstabelle_alt!$A$14:$A$24,1,FALSE)),MIN(D262+1+2*Dienstprüfung_1Jahr,MAX(Gehaltstabelle_alt!$H$5:$H$34)),IF(ISNA(VLOOKUP(D262+2+2*Dienstprüfung_1Jahr,Gehaltstabelle_alt!$A$14:$A$24,1,FALSE)),MIN(D262+2+2*Dienstprüfung_1Jahr,MAX(Gehaltstabelle_alt!$H$5:$H$34)),IF(ISNA(VLOOKUP(D262+3+2*Dienstprüfung_1Jahr,Gehaltstabelle_alt!$A$14:$A$24,1,FALSE)),MIN(D262+3+2*Dienstprüfung_1Jahr,MAX(Gehaltstabelle_alt!$H$5:$H$34)),D262))),IF(Dienstprüfung_1Jahr,IF(ISNA(VLOOKUP(D262+2,Gehaltstabelle_alt!$A$14:$A$24,1,FALSE)),MIN(D262+2,MAX(Gehaltstabelle_alt!$H$5:$H$34)),IF(ISNA(VLOOKUP(D262+3,Gehaltstabelle_alt!$A$14:$A$24,1,FALSE)),MIN(D262+3,MAX(Gehaltstabelle_alt!$H$5:$H$34)),IF(ISNA(VLOOKUP(D262+4,Gehaltstabelle_alt!$A$14:$A$24,1,FALSE)),MIN(D262+4,MAX(Gehaltstabelle_alt!$H$5:$H$34)),MAX(Gehaltstabelle_alt!$H$5:$H$34)))),D262))))</f>
        <v/>
      </c>
      <c r="E263" t="str">
        <f>IF(MONTH($E$6)=1,D263,IF(D264="",IF(A263="","",IF(D263=MAX(Gehaltstabelle_alt!$H$5:$H$34),Alt_Gehalt!D263,IF(MOD(B263+1,2)=0,IF(ISNA(VLOOKUP(D263+1+2*Dienstprüfung_1Jahr,Gehaltstabelle_alt!$A$14:$A$24,1,FALSE)),MIN(D263+1+2*Dienstprüfung_1Jahr,MAX(Gehaltstabelle_alt!$H$5:$H$34)),IF(ISNA(VLOOKUP(D263+2+2*Dienstprüfung_1Jahr,Gehaltstabelle_alt!$A$14:$A$24,1,FALSE)),MIN(D263+2+2*Dienstprüfung_1Jahr,MAX(Gehaltstabelle_alt!$H$5:$H$34)),IF(ISNA(VLOOKUP(D263+3+2*Dienstprüfung_1Jahr,Gehaltstabelle_alt!$A$14:$A$24,1,FALSE)),MIN(D263+3+2*Dienstprüfung_1Jahr,MAX(Gehaltstabelle_alt!$H$5:$H$34)),D263))),IF(Dienstprüfung_1Jahr,IF(ISNA(VLOOKUP(D263+2,Gehaltstabelle_alt!$A$14:$A$24,1,FALSE)),MIN(D263+2,MAX(Gehaltstabelle_alt!$H$5:$H$34)),IF(ISNA(VLOOKUP(D263+3,Gehaltstabelle_alt!$A$14:$A$24,1,FALSE)),MIN(D263+3,MAX(Gehaltstabelle_alt!$H$5:$H$34)),IF(ISNA(VLOOKUP(D263+4,Gehaltstabelle_alt!$A$14:$A$24,1,FALSE)),MIN(D263+4,MAX(Gehaltstabelle_alt!$H$5:$H$34)),MAX(Gehaltstabelle_alt!$H$5:$H$34)))),D263)))),D264))</f>
        <v/>
      </c>
      <c r="F263" t="str">
        <f>IF(D263="","",HLOOKUP(C263,Gehaltstabelle_alt!$I$3:$R$34,Alt_Gehalt!D263+2,FALSE))</f>
        <v/>
      </c>
      <c r="G263" t="str">
        <f>IF(E263="","",HLOOKUP(C263,Gehaltstabelle_alt!$I$3:$R$34,Alt_Gehalt!E263+2,FALSE))</f>
        <v/>
      </c>
      <c r="H263">
        <f>IF(F263="",0,IF(F263&lt;=Gehaltstabelle_alt!$B$2,Gehaltstabelle_alt!$E$2,IF(F263&lt;=Gehaltstabelle_alt!$B$3,Gehaltstabelle_alt!$E$3,IF(F263&lt;=Gehaltstabelle_alt!$B$4,Gehaltstabelle_alt!$E$4,IF(F263&lt;=Gehaltstabelle_alt!$B$5,Gehaltstabelle_alt!$E$5,IF(F263&lt;=Gehaltstabelle_alt!$B$6,Gehaltstabelle_alt!$E$6,Gehaltstabelle_alt!$E$7)))))+IF(F263="","",IF(AND(D263&gt;Gehaltstabelle_alt!$C$10,C263="a"),Gehaltstabelle_alt!$E$11,Gehaltstabelle_alt!$E$10))+Gehaltsrechner!$G$10)+IF(Dienstprüfung_akt,(HLOOKUP(C263,Gehaltstabelle_alt!$I$3:$R$34,Dienstprüfer_akt_Stufe+2,FALSE)-HLOOKUP(C263,Gehaltstabelle_alt!$I$3:$R$34,D263+2,FALSE))*Anteil_Dienstprüfung,0)</f>
        <v>0</v>
      </c>
      <c r="I263">
        <f>IF(G263="",0,IF(G263&lt;=Gehaltstabelle_alt!$B$2,Gehaltstabelle_alt!$E$2,IF(G263&lt;=Gehaltstabelle_alt!$B$3,Gehaltstabelle_alt!$E$3,IF(G263&lt;=Gehaltstabelle_alt!$B$4,Gehaltstabelle_alt!$E$4,IF(G263&lt;=Gehaltstabelle_alt!$B$5,Gehaltstabelle_alt!$E$5,IF(G263&lt;=Gehaltstabelle_alt!$B$6,Gehaltstabelle_alt!$E$6,Gehaltstabelle_alt!$E$7)))))+IF(G263="","",IF(AND(D263&gt;Gehaltstabelle_alt!$C$10,C263="a"),Gehaltstabelle_alt!$E$11,Gehaltstabelle_alt!$E$10))+Gehaltsrechner!$G$10)+IF(Dienstprüfung_akt,(HLOOKUP(C263,Gehaltstabelle_alt!$I$3:$R$34,Dienstprüfer_akt_Stufe+2,FALSE)-HLOOKUP(C263,Gehaltstabelle_alt!$I$3:$R$34,D263+2,FALSE))*Anteil_Dienstprüfung,0)</f>
        <v>0</v>
      </c>
      <c r="J263">
        <f>IF(H263="","",Gehaltsrechner!$G$9)</f>
        <v>137.29</v>
      </c>
      <c r="K263" s="19" t="str">
        <f t="shared" si="16"/>
        <v/>
      </c>
      <c r="M263" s="19"/>
    </row>
    <row r="264" spans="1:13" x14ac:dyDescent="0.25">
      <c r="A264" t="str">
        <f t="shared" si="14"/>
        <v/>
      </c>
      <c r="B264" t="str">
        <f t="shared" si="13"/>
        <v/>
      </c>
      <c r="C264" t="str">
        <f t="shared" si="15"/>
        <v/>
      </c>
      <c r="D264" t="str">
        <f>IF(A264="","",IF(D263=MAX(Gehaltstabelle_alt!$H$5:$H$34),Alt_Gehalt!D263,IF(MOD(B264,2)=0,IF(ISNA(VLOOKUP(D263+1+2*Dienstprüfung_1Jahr,Gehaltstabelle_alt!$A$14:$A$24,1,FALSE)),MIN(D263+1+2*Dienstprüfung_1Jahr,MAX(Gehaltstabelle_alt!$H$5:$H$34)),IF(ISNA(VLOOKUP(D263+2+2*Dienstprüfung_1Jahr,Gehaltstabelle_alt!$A$14:$A$24,1,FALSE)),MIN(D263+2+2*Dienstprüfung_1Jahr,MAX(Gehaltstabelle_alt!$H$5:$H$34)),IF(ISNA(VLOOKUP(D263+3+2*Dienstprüfung_1Jahr,Gehaltstabelle_alt!$A$14:$A$24,1,FALSE)),MIN(D263+3+2*Dienstprüfung_1Jahr,MAX(Gehaltstabelle_alt!$H$5:$H$34)),D263))),IF(Dienstprüfung_1Jahr,IF(ISNA(VLOOKUP(D263+2,Gehaltstabelle_alt!$A$14:$A$24,1,FALSE)),MIN(D263+2,MAX(Gehaltstabelle_alt!$H$5:$H$34)),IF(ISNA(VLOOKUP(D263+3,Gehaltstabelle_alt!$A$14:$A$24,1,FALSE)),MIN(D263+3,MAX(Gehaltstabelle_alt!$H$5:$H$34)),IF(ISNA(VLOOKUP(D263+4,Gehaltstabelle_alt!$A$14:$A$24,1,FALSE)),MIN(D263+4,MAX(Gehaltstabelle_alt!$H$5:$H$34)),MAX(Gehaltstabelle_alt!$H$5:$H$34)))),D263))))</f>
        <v/>
      </c>
      <c r="E264" t="str">
        <f>IF(MONTH($E$6)=1,D264,IF(D265="",IF(A264="","",IF(D264=MAX(Gehaltstabelle_alt!$H$5:$H$34),Alt_Gehalt!D264,IF(MOD(B264+1,2)=0,IF(ISNA(VLOOKUP(D264+1+2*Dienstprüfung_1Jahr,Gehaltstabelle_alt!$A$14:$A$24,1,FALSE)),MIN(D264+1+2*Dienstprüfung_1Jahr,MAX(Gehaltstabelle_alt!$H$5:$H$34)),IF(ISNA(VLOOKUP(D264+2+2*Dienstprüfung_1Jahr,Gehaltstabelle_alt!$A$14:$A$24,1,FALSE)),MIN(D264+2+2*Dienstprüfung_1Jahr,MAX(Gehaltstabelle_alt!$H$5:$H$34)),IF(ISNA(VLOOKUP(D264+3+2*Dienstprüfung_1Jahr,Gehaltstabelle_alt!$A$14:$A$24,1,FALSE)),MIN(D264+3+2*Dienstprüfung_1Jahr,MAX(Gehaltstabelle_alt!$H$5:$H$34)),D264))),IF(Dienstprüfung_1Jahr,IF(ISNA(VLOOKUP(D264+2,Gehaltstabelle_alt!$A$14:$A$24,1,FALSE)),MIN(D264+2,MAX(Gehaltstabelle_alt!$H$5:$H$34)),IF(ISNA(VLOOKUP(D264+3,Gehaltstabelle_alt!$A$14:$A$24,1,FALSE)),MIN(D264+3,MAX(Gehaltstabelle_alt!$H$5:$H$34)),IF(ISNA(VLOOKUP(D264+4,Gehaltstabelle_alt!$A$14:$A$24,1,FALSE)),MIN(D264+4,MAX(Gehaltstabelle_alt!$H$5:$H$34)),MAX(Gehaltstabelle_alt!$H$5:$H$34)))),D264)))),D265))</f>
        <v/>
      </c>
      <c r="F264" t="str">
        <f>IF(D264="","",HLOOKUP(C264,Gehaltstabelle_alt!$I$3:$R$34,Alt_Gehalt!D264+2,FALSE))</f>
        <v/>
      </c>
      <c r="G264" t="str">
        <f>IF(E264="","",HLOOKUP(C264,Gehaltstabelle_alt!$I$3:$R$34,Alt_Gehalt!E264+2,FALSE))</f>
        <v/>
      </c>
      <c r="H264">
        <f>IF(F264="",0,IF(F264&lt;=Gehaltstabelle_alt!$B$2,Gehaltstabelle_alt!$E$2,IF(F264&lt;=Gehaltstabelle_alt!$B$3,Gehaltstabelle_alt!$E$3,IF(F264&lt;=Gehaltstabelle_alt!$B$4,Gehaltstabelle_alt!$E$4,IF(F264&lt;=Gehaltstabelle_alt!$B$5,Gehaltstabelle_alt!$E$5,IF(F264&lt;=Gehaltstabelle_alt!$B$6,Gehaltstabelle_alt!$E$6,Gehaltstabelle_alt!$E$7)))))+IF(F264="","",IF(AND(D264&gt;Gehaltstabelle_alt!$C$10,C264="a"),Gehaltstabelle_alt!$E$11,Gehaltstabelle_alt!$E$10))+Gehaltsrechner!$G$10)+IF(Dienstprüfung_akt,(HLOOKUP(C264,Gehaltstabelle_alt!$I$3:$R$34,Dienstprüfer_akt_Stufe+2,FALSE)-HLOOKUP(C264,Gehaltstabelle_alt!$I$3:$R$34,D264+2,FALSE))*Anteil_Dienstprüfung,0)</f>
        <v>0</v>
      </c>
      <c r="I264">
        <f>IF(G264="",0,IF(G264&lt;=Gehaltstabelle_alt!$B$2,Gehaltstabelle_alt!$E$2,IF(G264&lt;=Gehaltstabelle_alt!$B$3,Gehaltstabelle_alt!$E$3,IF(G264&lt;=Gehaltstabelle_alt!$B$4,Gehaltstabelle_alt!$E$4,IF(G264&lt;=Gehaltstabelle_alt!$B$5,Gehaltstabelle_alt!$E$5,IF(G264&lt;=Gehaltstabelle_alt!$B$6,Gehaltstabelle_alt!$E$6,Gehaltstabelle_alt!$E$7)))))+IF(G264="","",IF(AND(D264&gt;Gehaltstabelle_alt!$C$10,C264="a"),Gehaltstabelle_alt!$E$11,Gehaltstabelle_alt!$E$10))+Gehaltsrechner!$G$10)+IF(Dienstprüfung_akt,(HLOOKUP(C264,Gehaltstabelle_alt!$I$3:$R$34,Dienstprüfer_akt_Stufe+2,FALSE)-HLOOKUP(C264,Gehaltstabelle_alt!$I$3:$R$34,D264+2,FALSE))*Anteil_Dienstprüfung,0)</f>
        <v>0</v>
      </c>
      <c r="J264">
        <f>IF(H264="","",Gehaltsrechner!$G$9)</f>
        <v>137.29</v>
      </c>
      <c r="K264" s="19" t="str">
        <f t="shared" si="16"/>
        <v/>
      </c>
      <c r="M264" s="19"/>
    </row>
    <row r="265" spans="1:13" x14ac:dyDescent="0.25">
      <c r="A265" t="str">
        <f t="shared" si="14"/>
        <v/>
      </c>
      <c r="B265" t="str">
        <f t="shared" si="13"/>
        <v/>
      </c>
      <c r="C265" t="str">
        <f t="shared" si="15"/>
        <v/>
      </c>
      <c r="D265" t="str">
        <f>IF(A265="","",IF(D264=MAX(Gehaltstabelle_alt!$H$5:$H$34),Alt_Gehalt!D264,IF(MOD(B265,2)=0,IF(ISNA(VLOOKUP(D264+1+2*Dienstprüfung_1Jahr,Gehaltstabelle_alt!$A$14:$A$24,1,FALSE)),MIN(D264+1+2*Dienstprüfung_1Jahr,MAX(Gehaltstabelle_alt!$H$5:$H$34)),IF(ISNA(VLOOKUP(D264+2+2*Dienstprüfung_1Jahr,Gehaltstabelle_alt!$A$14:$A$24,1,FALSE)),MIN(D264+2+2*Dienstprüfung_1Jahr,MAX(Gehaltstabelle_alt!$H$5:$H$34)),IF(ISNA(VLOOKUP(D264+3+2*Dienstprüfung_1Jahr,Gehaltstabelle_alt!$A$14:$A$24,1,FALSE)),MIN(D264+3+2*Dienstprüfung_1Jahr,MAX(Gehaltstabelle_alt!$H$5:$H$34)),D264))),IF(Dienstprüfung_1Jahr,IF(ISNA(VLOOKUP(D264+2,Gehaltstabelle_alt!$A$14:$A$24,1,FALSE)),MIN(D264+2,MAX(Gehaltstabelle_alt!$H$5:$H$34)),IF(ISNA(VLOOKUP(D264+3,Gehaltstabelle_alt!$A$14:$A$24,1,FALSE)),MIN(D264+3,MAX(Gehaltstabelle_alt!$H$5:$H$34)),IF(ISNA(VLOOKUP(D264+4,Gehaltstabelle_alt!$A$14:$A$24,1,FALSE)),MIN(D264+4,MAX(Gehaltstabelle_alt!$H$5:$H$34)),MAX(Gehaltstabelle_alt!$H$5:$H$34)))),D264))))</f>
        <v/>
      </c>
      <c r="E265" t="str">
        <f>IF(MONTH($E$6)=1,D265,IF(D266="",IF(A265="","",IF(D265=MAX(Gehaltstabelle_alt!$H$5:$H$34),Alt_Gehalt!D265,IF(MOD(B265+1,2)=0,IF(ISNA(VLOOKUP(D265+1+2*Dienstprüfung_1Jahr,Gehaltstabelle_alt!$A$14:$A$24,1,FALSE)),MIN(D265+1+2*Dienstprüfung_1Jahr,MAX(Gehaltstabelle_alt!$H$5:$H$34)),IF(ISNA(VLOOKUP(D265+2+2*Dienstprüfung_1Jahr,Gehaltstabelle_alt!$A$14:$A$24,1,FALSE)),MIN(D265+2+2*Dienstprüfung_1Jahr,MAX(Gehaltstabelle_alt!$H$5:$H$34)),IF(ISNA(VLOOKUP(D265+3+2*Dienstprüfung_1Jahr,Gehaltstabelle_alt!$A$14:$A$24,1,FALSE)),MIN(D265+3+2*Dienstprüfung_1Jahr,MAX(Gehaltstabelle_alt!$H$5:$H$34)),D265))),IF(Dienstprüfung_1Jahr,IF(ISNA(VLOOKUP(D265+2,Gehaltstabelle_alt!$A$14:$A$24,1,FALSE)),MIN(D265+2,MAX(Gehaltstabelle_alt!$H$5:$H$34)),IF(ISNA(VLOOKUP(D265+3,Gehaltstabelle_alt!$A$14:$A$24,1,FALSE)),MIN(D265+3,MAX(Gehaltstabelle_alt!$H$5:$H$34)),IF(ISNA(VLOOKUP(D265+4,Gehaltstabelle_alt!$A$14:$A$24,1,FALSE)),MIN(D265+4,MAX(Gehaltstabelle_alt!$H$5:$H$34)),MAX(Gehaltstabelle_alt!$H$5:$H$34)))),D265)))),D266))</f>
        <v/>
      </c>
      <c r="F265" t="str">
        <f>IF(D265="","",HLOOKUP(C265,Gehaltstabelle_alt!$I$3:$R$34,Alt_Gehalt!D265+2,FALSE))</f>
        <v/>
      </c>
      <c r="G265" t="str">
        <f>IF(E265="","",HLOOKUP(C265,Gehaltstabelle_alt!$I$3:$R$34,Alt_Gehalt!E265+2,FALSE))</f>
        <v/>
      </c>
      <c r="H265">
        <f>IF(F265="",0,IF(F265&lt;=Gehaltstabelle_alt!$B$2,Gehaltstabelle_alt!$E$2,IF(F265&lt;=Gehaltstabelle_alt!$B$3,Gehaltstabelle_alt!$E$3,IF(F265&lt;=Gehaltstabelle_alt!$B$4,Gehaltstabelle_alt!$E$4,IF(F265&lt;=Gehaltstabelle_alt!$B$5,Gehaltstabelle_alt!$E$5,IF(F265&lt;=Gehaltstabelle_alt!$B$6,Gehaltstabelle_alt!$E$6,Gehaltstabelle_alt!$E$7)))))+IF(F265="","",IF(AND(D265&gt;Gehaltstabelle_alt!$C$10,C265="a"),Gehaltstabelle_alt!$E$11,Gehaltstabelle_alt!$E$10))+Gehaltsrechner!$G$10)+IF(Dienstprüfung_akt,(HLOOKUP(C265,Gehaltstabelle_alt!$I$3:$R$34,Dienstprüfer_akt_Stufe+2,FALSE)-HLOOKUP(C265,Gehaltstabelle_alt!$I$3:$R$34,D265+2,FALSE))*Anteil_Dienstprüfung,0)</f>
        <v>0</v>
      </c>
      <c r="I265">
        <f>IF(G265="",0,IF(G265&lt;=Gehaltstabelle_alt!$B$2,Gehaltstabelle_alt!$E$2,IF(G265&lt;=Gehaltstabelle_alt!$B$3,Gehaltstabelle_alt!$E$3,IF(G265&lt;=Gehaltstabelle_alt!$B$4,Gehaltstabelle_alt!$E$4,IF(G265&lt;=Gehaltstabelle_alt!$B$5,Gehaltstabelle_alt!$E$5,IF(G265&lt;=Gehaltstabelle_alt!$B$6,Gehaltstabelle_alt!$E$6,Gehaltstabelle_alt!$E$7)))))+IF(G265="","",IF(AND(D265&gt;Gehaltstabelle_alt!$C$10,C265="a"),Gehaltstabelle_alt!$E$11,Gehaltstabelle_alt!$E$10))+Gehaltsrechner!$G$10)+IF(Dienstprüfung_akt,(HLOOKUP(C265,Gehaltstabelle_alt!$I$3:$R$34,Dienstprüfer_akt_Stufe+2,FALSE)-HLOOKUP(C265,Gehaltstabelle_alt!$I$3:$R$34,D265+2,FALSE))*Anteil_Dienstprüfung,0)</f>
        <v>0</v>
      </c>
      <c r="J265">
        <f>IF(H265="","",Gehaltsrechner!$G$9)</f>
        <v>137.29</v>
      </c>
      <c r="K265" s="19" t="str">
        <f t="shared" si="16"/>
        <v/>
      </c>
      <c r="M265" s="19"/>
    </row>
    <row r="266" spans="1:13" x14ac:dyDescent="0.25">
      <c r="A266" t="str">
        <f t="shared" si="14"/>
        <v/>
      </c>
      <c r="B266" t="str">
        <f>IF(A266="","",IF(A266&lt;YEAR($E$6),-1,IF(AND(A266=YEAR($E$6),MONTH($E$6)=1),0,IF(AND(A266=YEAR($E$6),MONTH($E$6)=7),-1,B265+1))))</f>
        <v/>
      </c>
      <c r="C266" t="str">
        <f t="shared" si="15"/>
        <v/>
      </c>
      <c r="D266" t="str">
        <f>IF(A266="","",IF(D265=MAX(Gehaltstabelle_alt!$H$5:$H$34),Alt_Gehalt!D265,IF(MOD(B266,2)=0,IF(ISNA(VLOOKUP(D265+1+2*Dienstprüfung_1Jahr,Gehaltstabelle_alt!$A$14:$A$24,1,FALSE)),MIN(D265+1+2*Dienstprüfung_1Jahr,MAX(Gehaltstabelle_alt!$H$5:$H$34)),IF(ISNA(VLOOKUP(D265+2+2*Dienstprüfung_1Jahr,Gehaltstabelle_alt!$A$14:$A$24,1,FALSE)),MIN(D265+2+2*Dienstprüfung_1Jahr,MAX(Gehaltstabelle_alt!$H$5:$H$34)),IF(ISNA(VLOOKUP(D265+3+2*Dienstprüfung_1Jahr,Gehaltstabelle_alt!$A$14:$A$24,1,FALSE)),MIN(D265+3+2*Dienstprüfung_1Jahr,MAX(Gehaltstabelle_alt!$H$5:$H$34)),D265))),IF(Dienstprüfung_1Jahr,IF(ISNA(VLOOKUP(D265+2,Gehaltstabelle_alt!$A$14:$A$24,1,FALSE)),MIN(D265+2,MAX(Gehaltstabelle_alt!$H$5:$H$34)),IF(ISNA(VLOOKUP(D265+3,Gehaltstabelle_alt!$A$14:$A$24,1,FALSE)),MIN(D265+3,MAX(Gehaltstabelle_alt!$H$5:$H$34)),IF(ISNA(VLOOKUP(D265+4,Gehaltstabelle_alt!$A$14:$A$24,1,FALSE)),MIN(D265+4,MAX(Gehaltstabelle_alt!$H$5:$H$34)),MAX(Gehaltstabelle_alt!$H$5:$H$34)))),D265))))</f>
        <v/>
      </c>
      <c r="E266" t="str">
        <f>IF(MONTH($E$6)=1,D266,IF(D267="",IF(A266="","",IF(D266=MAX(Gehaltstabelle_alt!$H$5:$H$34),Alt_Gehalt!D266,IF(MOD(B266+1,2)=0,IF(ISNA(VLOOKUP(D266+1+2*Dienstprüfung_1Jahr,Gehaltstabelle_alt!$A$14:$A$24,1,FALSE)),MIN(D266+1+2*Dienstprüfung_1Jahr,MAX(Gehaltstabelle_alt!$H$5:$H$34)),IF(ISNA(VLOOKUP(D266+2+2*Dienstprüfung_1Jahr,Gehaltstabelle_alt!$A$14:$A$24,1,FALSE)),MIN(D266+2+2*Dienstprüfung_1Jahr,MAX(Gehaltstabelle_alt!$H$5:$H$34)),IF(ISNA(VLOOKUP(D266+3+2*Dienstprüfung_1Jahr,Gehaltstabelle_alt!$A$14:$A$24,1,FALSE)),MIN(D266+3+2*Dienstprüfung_1Jahr,MAX(Gehaltstabelle_alt!$H$5:$H$34)),D266))),IF(Dienstprüfung_1Jahr,IF(ISNA(VLOOKUP(D266+2,Gehaltstabelle_alt!$A$14:$A$24,1,FALSE)),MIN(D266+2,MAX(Gehaltstabelle_alt!$H$5:$H$34)),IF(ISNA(VLOOKUP(D266+3,Gehaltstabelle_alt!$A$14:$A$24,1,FALSE)),MIN(D266+3,MAX(Gehaltstabelle_alt!$H$5:$H$34)),IF(ISNA(VLOOKUP(D266+4,Gehaltstabelle_alt!$A$14:$A$24,1,FALSE)),MIN(D266+4,MAX(Gehaltstabelle_alt!$H$5:$H$34)),MAX(Gehaltstabelle_alt!$H$5:$H$34)))),D266)))),D267))</f>
        <v/>
      </c>
      <c r="F266" t="str">
        <f>IF(D266="","",HLOOKUP(C266,Gehaltstabelle_alt!$I$3:$R$34,Alt_Gehalt!D266+2,FALSE))</f>
        <v/>
      </c>
      <c r="G266" t="str">
        <f>IF(E266="","",HLOOKUP(C266,Gehaltstabelle_alt!$I$3:$R$34,Alt_Gehalt!E266+2,FALSE))</f>
        <v/>
      </c>
      <c r="H266">
        <f>IF(F266="",0,IF(F266&lt;=Gehaltstabelle_alt!$B$2,Gehaltstabelle_alt!$E$2,IF(F266&lt;=Gehaltstabelle_alt!$B$3,Gehaltstabelle_alt!$E$3,IF(F266&lt;=Gehaltstabelle_alt!$B$4,Gehaltstabelle_alt!$E$4,IF(F266&lt;=Gehaltstabelle_alt!$B$5,Gehaltstabelle_alt!$E$5,IF(F266&lt;=Gehaltstabelle_alt!$B$6,Gehaltstabelle_alt!$E$6,Gehaltstabelle_alt!$E$7)))))+IF(F266="","",IF(AND(D266&gt;Gehaltstabelle_alt!$C$10,C266="a"),Gehaltstabelle_alt!$E$11,Gehaltstabelle_alt!$E$10))+Gehaltsrechner!$G$10)+IF(Dienstprüfung_akt,(HLOOKUP(C266,Gehaltstabelle_alt!$I$3:$R$34,Dienstprüfer_akt_Stufe+2,FALSE)-HLOOKUP(C266,Gehaltstabelle_alt!$I$3:$R$34,D266+2,FALSE))*Anteil_Dienstprüfung,0)</f>
        <v>0</v>
      </c>
      <c r="I266">
        <f>IF(G266="",0,IF(G266&lt;=Gehaltstabelle_alt!$B$2,Gehaltstabelle_alt!$E$2,IF(G266&lt;=Gehaltstabelle_alt!$B$3,Gehaltstabelle_alt!$E$3,IF(G266&lt;=Gehaltstabelle_alt!$B$4,Gehaltstabelle_alt!$E$4,IF(G266&lt;=Gehaltstabelle_alt!$B$5,Gehaltstabelle_alt!$E$5,IF(G266&lt;=Gehaltstabelle_alt!$B$6,Gehaltstabelle_alt!$E$6,Gehaltstabelle_alt!$E$7)))))+IF(G266="","",IF(AND(D266&gt;Gehaltstabelle_alt!$C$10,C266="a"),Gehaltstabelle_alt!$E$11,Gehaltstabelle_alt!$E$10))+Gehaltsrechner!$G$10)+IF(Dienstprüfung_akt,(HLOOKUP(C266,Gehaltstabelle_alt!$I$3:$R$34,Dienstprüfer_akt_Stufe+2,FALSE)-HLOOKUP(C266,Gehaltstabelle_alt!$I$3:$R$34,D266+2,FALSE))*Anteil_Dienstprüfung,0)</f>
        <v>0</v>
      </c>
      <c r="J266">
        <f>IF(H266="","",Gehaltsrechner!$G$9)</f>
        <v>137.29</v>
      </c>
      <c r="K266" s="19" t="str">
        <f t="shared" si="16"/>
        <v/>
      </c>
      <c r="M266" s="19"/>
    </row>
  </sheetData>
  <customSheetViews>
    <customSheetView guid="{6BE9321B-338C-4D6D-B77F-213D6F808709}" state="hidden">
      <selection activeCell="D8" sqref="D8:D9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0000000}">
          <x14:formula1>
            <xm:f>Gehaltstabelle_alt!$I$3:$R$3</xm:f>
          </x14:formula1>
          <xm:sqref>H3:I3</xm:sqref>
        </x14:dataValidation>
        <x14:dataValidation type="list" allowBlank="1" showInputMessage="1" showErrorMessage="1" xr:uid="{00000000-0002-0000-0100-000001000000}">
          <x14:formula1>
            <xm:f>Gehaltstabelle_alt!$H$5:$H$30</xm:f>
          </x14:formula1>
          <xm:sqref>H2:I2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63"/>
  <sheetViews>
    <sheetView workbookViewId="0">
      <selection activeCell="F36" sqref="F36"/>
    </sheetView>
  </sheetViews>
  <sheetFormatPr baseColWidth="10" defaultRowHeight="15" x14ac:dyDescent="0.25"/>
  <cols>
    <col min="4" max="4" width="16.28515625" bestFit="1" customWidth="1"/>
    <col min="6" max="6" width="21.5703125" bestFit="1" customWidth="1"/>
  </cols>
  <sheetData>
    <row r="1" spans="1:20" x14ac:dyDescent="0.25">
      <c r="F1" t="s">
        <v>2</v>
      </c>
      <c r="G1" s="18">
        <f>Gehaltsrechner!$D$6</f>
        <v>29529</v>
      </c>
      <c r="I1" t="s">
        <v>42</v>
      </c>
    </row>
    <row r="2" spans="1:20" x14ac:dyDescent="0.25">
      <c r="F2" t="s">
        <v>79</v>
      </c>
      <c r="G2" s="18">
        <f>IF(Gehaltsrechner!D10="",IF(DAY(G1)&lt;&gt;1,DATE(YEAR(G1)+70,MONTH(G1)+1,1),DATE(YEAR(G1)+70,MONTH(G1),DAY(G1))),DATE(YEAR(Gehaltsrechner!D10),MONTH(Gehaltsrechner!D10),1))</f>
        <v>53297</v>
      </c>
      <c r="H2" s="18">
        <f>DATE(YEAR(G2),IF(DAY(G2)=1,MONTH(G2),MONTH(G2)+1),1)</f>
        <v>53297</v>
      </c>
      <c r="I2" t="s">
        <v>7</v>
      </c>
      <c r="J2">
        <f>Gehaltsrechner!G7</f>
        <v>4</v>
      </c>
    </row>
    <row r="3" spans="1:20" x14ac:dyDescent="0.25">
      <c r="F3" t="s">
        <v>3</v>
      </c>
      <c r="G3" s="18">
        <f>Gehaltsrechner!$D$7</f>
        <v>44562</v>
      </c>
      <c r="I3" t="s">
        <v>33</v>
      </c>
      <c r="J3" t="str">
        <f>Gehaltsrechner!G8</f>
        <v>c</v>
      </c>
    </row>
    <row r="4" spans="1:20" x14ac:dyDescent="0.25">
      <c r="F4" t="s">
        <v>80</v>
      </c>
      <c r="G4" t="b">
        <v>0</v>
      </c>
      <c r="L4">
        <f>MAX(A9:A863)</f>
        <v>2045</v>
      </c>
      <c r="O4" t="s">
        <v>73</v>
      </c>
      <c r="P4" t="s">
        <v>75</v>
      </c>
      <c r="Q4" t="s">
        <v>76</v>
      </c>
    </row>
    <row r="5" spans="1:20" x14ac:dyDescent="0.25">
      <c r="F5" t="s">
        <v>81</v>
      </c>
      <c r="G5" s="18">
        <f>Gehaltsrechner!G11</f>
        <v>44562</v>
      </c>
      <c r="O5">
        <f>YEAR(G3)</f>
        <v>2022</v>
      </c>
      <c r="P5">
        <f>IF(O5="","",SUMIF(A:A,"="&amp;O5,I:I))</f>
        <v>33006.779999999992</v>
      </c>
      <c r="Q5" s="19">
        <f>IF(O5="","",SUMIF(GEHALT_NEU_V2!A:A,"="&amp;O5,GEHALT_NEU_V2!H:H))</f>
        <v>34551.999999999993</v>
      </c>
      <c r="R5" s="19"/>
      <c r="S5" s="21"/>
      <c r="T5" s="21"/>
    </row>
    <row r="6" spans="1:20" x14ac:dyDescent="0.25">
      <c r="F6" t="s">
        <v>66</v>
      </c>
      <c r="G6" s="18">
        <f>Gehaltsrechner!D8</f>
        <v>45292</v>
      </c>
      <c r="O6">
        <f>IF(O5="","",IF(MAX(A9:A863)&lt;O5+1,"",O5+1))</f>
        <v>2023</v>
      </c>
      <c r="P6">
        <f>IF(O6="","",SUMIF(A:A,"="&amp;O6,I:I))</f>
        <v>33006.779999999992</v>
      </c>
      <c r="Q6" s="19">
        <f>IF(O6="","",SUMIF(GEHALT_NEU_V2!A:A,"="&amp;O6,GEHALT_NEU_V2!H:H))</f>
        <v>34551.999999999993</v>
      </c>
      <c r="R6" s="19"/>
      <c r="S6" s="21"/>
      <c r="T6" s="21"/>
    </row>
    <row r="7" spans="1:20" x14ac:dyDescent="0.25">
      <c r="I7">
        <f>SUM(I9:I863)</f>
        <v>880145.94500000228</v>
      </c>
      <c r="O7">
        <f t="shared" ref="O7:O70" si="0">IF(O6="","",IF(MAX(A10:A864)&lt;O6+1,"",O6+1))</f>
        <v>2024</v>
      </c>
      <c r="P7">
        <f t="shared" ref="P7:P69" si="1">IF(O7="","",SUMIF(A:A,"="&amp;O7,I:I))</f>
        <v>33976.839999999989</v>
      </c>
      <c r="Q7" s="19">
        <f>IF(O7="","",SUMIF(GEHALT_NEU_V2!A:A,"="&amp;O7,GEHALT_NEU_V2!H:H))</f>
        <v>34874</v>
      </c>
      <c r="R7" s="19"/>
      <c r="S7" s="21"/>
      <c r="T7" s="21"/>
    </row>
    <row r="8" spans="1:20" x14ac:dyDescent="0.25">
      <c r="A8" t="s">
        <v>5</v>
      </c>
      <c r="B8" t="s">
        <v>68</v>
      </c>
      <c r="C8" t="s">
        <v>8</v>
      </c>
      <c r="D8" t="s">
        <v>69</v>
      </c>
      <c r="E8" t="s">
        <v>70</v>
      </c>
      <c r="F8" t="s">
        <v>71</v>
      </c>
      <c r="G8" t="s">
        <v>35</v>
      </c>
      <c r="H8" t="s">
        <v>40</v>
      </c>
      <c r="I8" t="s">
        <v>72</v>
      </c>
      <c r="O8">
        <f t="shared" si="0"/>
        <v>2025</v>
      </c>
      <c r="P8">
        <f t="shared" si="1"/>
        <v>33976.839999999989</v>
      </c>
      <c r="Q8" s="19">
        <f>IF(O8="","",SUMIF(GEHALT_NEU_V2!A:A,"="&amp;O8,GEHALT_NEU_V2!H:H))</f>
        <v>35196</v>
      </c>
      <c r="R8" s="19"/>
      <c r="S8" s="21"/>
      <c r="T8" s="21"/>
    </row>
    <row r="9" spans="1:20" x14ac:dyDescent="0.25">
      <c r="A9">
        <f>IF(C9="","",YEAR(B9))</f>
        <v>2022</v>
      </c>
      <c r="B9" s="18">
        <f>IF(DATE(YEAR(G3),IF(DAY(G3)=1,MONTH(G3),MONTH(G3)+1),1)&gt;=G2,"",DATE(YEAR(G3),IF(DAY(G3)=1,MONTH(G3),MONTH(G3)+1),1))</f>
        <v>44562</v>
      </c>
      <c r="C9" t="str">
        <f>IF(B9="","",$J$3)</f>
        <v>c</v>
      </c>
      <c r="D9">
        <f>IF(B9="","",IF(B9&lt;$G$6,0,IF(AND(MOD(YEAR(B9)-YEAR($G$6),2)=0,MONTH($G$6)=MONTH(B9)),1,0)))</f>
        <v>0</v>
      </c>
      <c r="E9">
        <f>IF(D9="","",MIN(IF(ISNA(VLOOKUP(D9+J2,Gehaltstabelle_alt!$A$15:$A$18,1,FALSE)),D9+J2,IF(ISNA(VLOOKUP(D9+J2+1,Gehaltstabelle_alt!$A$15:$A$18,1,FALSE)),D9+J2+1,D9+J2+2))+IF(AND(B9=DATE(YEAR($G$5),MONTH($G$5),1),$G$4),2,0),MAX(Gehaltstabelle_alt!$H$5:$H$34)))</f>
        <v>4</v>
      </c>
      <c r="F9">
        <f>IF(E9="","",HLOOKUP(C9,Gehaltstabelle_alt!$I$3:$R$34,E9+2,FALSE))</f>
        <v>1881.95</v>
      </c>
      <c r="G9">
        <f>IF(E9="","",IF(F9&lt;=Gehaltstabelle_alt!$B$2,Gehaltstabelle_alt!$E$2,IF(F9&lt;=Gehaltstabelle_alt!$B$3,Gehaltstabelle_alt!$E$3,IF(F9&lt;=Gehaltstabelle_alt!$B$4,Gehaltstabelle_alt!$E$4,IF(F9&lt;=Gehaltstabelle_alt!$B$5,Gehaltstabelle_alt!$E$5,IF(F9&lt;=Gehaltstabelle_alt!$B$6,Gehaltstabelle_alt!$E$6,Gehaltstabelle_alt!$E$7)))))+IF(F9="","",IF(AND(E9&gt;Gehaltstabelle_alt!$C$10,C9="a"),Gehaltstabelle_alt!$E$11,Gehaltstabelle_alt!$E$10))+Gehaltsrechner!$G$10)</f>
        <v>358</v>
      </c>
      <c r="H9">
        <f>IF(G9="","",Gehaltsrechner!$G$9)</f>
        <v>137.29</v>
      </c>
      <c r="I9">
        <f>IF(B9="","",(F9+G9)/12*14+H9)</f>
        <v>2750.5650000000001</v>
      </c>
      <c r="O9">
        <f t="shared" si="0"/>
        <v>2026</v>
      </c>
      <c r="P9">
        <f t="shared" si="1"/>
        <v>34463.339999999997</v>
      </c>
      <c r="Q9" s="19">
        <f>IF(O9="","",SUMIF(GEHALT_NEU_V2!A:A,"="&amp;O9,GEHALT_NEU_V2!H:H))</f>
        <v>35518.000000000007</v>
      </c>
      <c r="R9" s="19"/>
      <c r="S9" s="21"/>
      <c r="T9" s="21"/>
    </row>
    <row r="10" spans="1:20" x14ac:dyDescent="0.25">
      <c r="A10">
        <f t="shared" ref="A10:A73" si="2">IF(C10="","",YEAR(B10))</f>
        <v>2022</v>
      </c>
      <c r="B10" s="18">
        <f>IF(B9="","",IF(DATE(YEAR(B9),MONTH(B9)+1,1)&gt;=$G$2,"",DATE(YEAR(B9),MONTH(B9)+1,1)))</f>
        <v>44593</v>
      </c>
      <c r="C10" t="str">
        <f t="shared" ref="C10:C73" si="3">IF(B10="","",$J$3)</f>
        <v>c</v>
      </c>
      <c r="D10">
        <f t="shared" ref="D10:D73" si="4">IF(B10="","",IF(B10&lt;$G$6,0,IF(AND(MOD(YEAR(B10)-YEAR($G$6),2)=0,MONTH($G$6)=MONTH(B10)),1,0)))</f>
        <v>0</v>
      </c>
      <c r="E10">
        <f>IF(D10="","",MIN(IF(ISNA(VLOOKUP(D10+E9,Gehaltstabelle_alt!$A$15:$A$18,1,FALSE)),D10+E9,IF(ISNA(VLOOKUP(D10+E9+1,Gehaltstabelle_alt!$A$15:$A$18,1,FALSE)),D10+E9+1,D10+E9+2))+IF(AND(B10=DATE(YEAR($G$5),MONTH($G$5),1),$G$4),2,0),MAX(Gehaltstabelle_alt!$H$5:$H$34)))</f>
        <v>4</v>
      </c>
      <c r="F10">
        <f>IF(E10="","",HLOOKUP(C10,Gehaltstabelle_alt!$I$3:$R$34,E10+2,FALSE))</f>
        <v>1881.95</v>
      </c>
      <c r="G10">
        <f>IF(E10="","",IF(F10&lt;=Gehaltstabelle_alt!$B$2,Gehaltstabelle_alt!$E$2,IF(F10&lt;=Gehaltstabelle_alt!$B$3,Gehaltstabelle_alt!$E$3,IF(F10&lt;=Gehaltstabelle_alt!$B$4,Gehaltstabelle_alt!$E$4,IF(F10&lt;=Gehaltstabelle_alt!$B$5,Gehaltstabelle_alt!$E$5,IF(F10&lt;=Gehaltstabelle_alt!$B$6,Gehaltstabelle_alt!$E$6,Gehaltstabelle_alt!$E$7)))))+IF(F10="","",IF(AND(E10&gt;Gehaltstabelle_alt!$C$10,C10="a"),Gehaltstabelle_alt!$E$11,Gehaltstabelle_alt!$E$10))+Gehaltsrechner!$G$10)</f>
        <v>358</v>
      </c>
      <c r="H10">
        <f>IF(G10="","",Gehaltsrechner!$G$9)</f>
        <v>137.29</v>
      </c>
      <c r="I10">
        <f t="shared" ref="I10:I73" si="5">IF(B10="","",(F10+G10)/12*14+H10)</f>
        <v>2750.5650000000001</v>
      </c>
      <c r="O10">
        <f t="shared" si="0"/>
        <v>2027</v>
      </c>
      <c r="P10">
        <f t="shared" si="1"/>
        <v>34463.339999999997</v>
      </c>
      <c r="Q10" s="19">
        <f>IF(O10="","",SUMIF(GEHALT_NEU_V2!A:A,"="&amp;O10,GEHALT_NEU_V2!H:H))</f>
        <v>35840.000000000007</v>
      </c>
      <c r="R10" s="19"/>
      <c r="S10" s="21"/>
      <c r="T10" s="21"/>
    </row>
    <row r="11" spans="1:20" x14ac:dyDescent="0.25">
      <c r="A11">
        <f t="shared" si="2"/>
        <v>2022</v>
      </c>
      <c r="B11" s="18">
        <f t="shared" ref="B11:B74" si="6">IF(B10="","",IF(DATE(YEAR(B10),MONTH(B10)+1,1)&gt;=$G$2,"",DATE(YEAR(B10),MONTH(B10)+1,1)))</f>
        <v>44621</v>
      </c>
      <c r="C11" t="str">
        <f t="shared" si="3"/>
        <v>c</v>
      </c>
      <c r="D11">
        <f t="shared" si="4"/>
        <v>0</v>
      </c>
      <c r="E11">
        <f>IF(D11="","",MIN(IF(ISNA(VLOOKUP(D11+E10,Gehaltstabelle_alt!$A$15:$A$18,1,FALSE)),D11+E10,IF(ISNA(VLOOKUP(D11+E10+1,Gehaltstabelle_alt!$A$15:$A$18,1,FALSE)),D11+E10+1,D11+E10+2))+IF(AND(B11=DATE(YEAR($G$5),MONTH($G$5),1),$G$4),2,0),MAX(Gehaltstabelle_alt!$H$5:$H$34)))</f>
        <v>4</v>
      </c>
      <c r="F11">
        <f>IF(E11="","",HLOOKUP(C11,Gehaltstabelle_alt!$I$3:$R$34,E11+2,FALSE))</f>
        <v>1881.95</v>
      </c>
      <c r="G11">
        <f>IF(E11="","",IF(F11&lt;=Gehaltstabelle_alt!$B$2,Gehaltstabelle_alt!$E$2,IF(F11&lt;=Gehaltstabelle_alt!$B$3,Gehaltstabelle_alt!$E$3,IF(F11&lt;=Gehaltstabelle_alt!$B$4,Gehaltstabelle_alt!$E$4,IF(F11&lt;=Gehaltstabelle_alt!$B$5,Gehaltstabelle_alt!$E$5,IF(F11&lt;=Gehaltstabelle_alt!$B$6,Gehaltstabelle_alt!$E$6,Gehaltstabelle_alt!$E$7)))))+IF(F11="","",IF(AND(E11&gt;Gehaltstabelle_alt!$C$10,C11="a"),Gehaltstabelle_alt!$E$11,Gehaltstabelle_alt!$E$10))+Gehaltsrechner!$G$10)</f>
        <v>358</v>
      </c>
      <c r="H11">
        <f>IF(G11="","",Gehaltsrechner!$G$9)</f>
        <v>137.29</v>
      </c>
      <c r="I11">
        <f t="shared" si="5"/>
        <v>2750.5650000000001</v>
      </c>
      <c r="O11">
        <f t="shared" si="0"/>
        <v>2028</v>
      </c>
      <c r="P11">
        <f t="shared" si="1"/>
        <v>34948.439999999995</v>
      </c>
      <c r="Q11" s="19">
        <f>IF(O11="","",SUMIF(GEHALT_NEU_V2!A:A,"="&amp;O11,GEHALT_NEU_V2!H:H))</f>
        <v>36001</v>
      </c>
      <c r="R11" s="19"/>
      <c r="S11" s="21"/>
      <c r="T11" s="21"/>
    </row>
    <row r="12" spans="1:20" x14ac:dyDescent="0.25">
      <c r="A12">
        <f t="shared" si="2"/>
        <v>2022</v>
      </c>
      <c r="B12" s="18">
        <f t="shared" si="6"/>
        <v>44652</v>
      </c>
      <c r="C12" t="str">
        <f t="shared" si="3"/>
        <v>c</v>
      </c>
      <c r="D12">
        <f t="shared" si="4"/>
        <v>0</v>
      </c>
      <c r="E12">
        <f>IF(D12="","",MIN(IF(ISNA(VLOOKUP(D12+E11,Gehaltstabelle_alt!$A$15:$A$18,1,FALSE)),D12+E11,IF(ISNA(VLOOKUP(D12+E11+1,Gehaltstabelle_alt!$A$15:$A$18,1,FALSE)),D12+E11+1,D12+E11+2))+IF(AND(B12=DATE(YEAR($G$5),MONTH($G$5),1),$G$4),2,0),MAX(Gehaltstabelle_alt!$H$5:$H$34)))</f>
        <v>4</v>
      </c>
      <c r="F12">
        <f>IF(E12="","",HLOOKUP(C12,Gehaltstabelle_alt!$I$3:$R$34,E12+2,FALSE))</f>
        <v>1881.95</v>
      </c>
      <c r="G12">
        <f>IF(E12="","",IF(F12&lt;=Gehaltstabelle_alt!$B$2,Gehaltstabelle_alt!$E$2,IF(F12&lt;=Gehaltstabelle_alt!$B$3,Gehaltstabelle_alt!$E$3,IF(F12&lt;=Gehaltstabelle_alt!$B$4,Gehaltstabelle_alt!$E$4,IF(F12&lt;=Gehaltstabelle_alt!$B$5,Gehaltstabelle_alt!$E$5,IF(F12&lt;=Gehaltstabelle_alt!$B$6,Gehaltstabelle_alt!$E$6,Gehaltstabelle_alt!$E$7)))))+IF(F12="","",IF(AND(E12&gt;Gehaltstabelle_alt!$C$10,C12="a"),Gehaltstabelle_alt!$E$11,Gehaltstabelle_alt!$E$10))+Gehaltsrechner!$G$10)</f>
        <v>358</v>
      </c>
      <c r="H12">
        <f>IF(G12="","",Gehaltsrechner!$G$9)</f>
        <v>137.29</v>
      </c>
      <c r="I12">
        <f t="shared" si="5"/>
        <v>2750.5650000000001</v>
      </c>
      <c r="O12">
        <f t="shared" si="0"/>
        <v>2029</v>
      </c>
      <c r="P12">
        <f t="shared" si="1"/>
        <v>34948.439999999995</v>
      </c>
      <c r="Q12" s="19">
        <f>IF(O12="","",SUMIF(GEHALT_NEU_V2!A:A,"="&amp;O12,GEHALT_NEU_V2!H:H))</f>
        <v>36162</v>
      </c>
      <c r="R12" s="19"/>
      <c r="S12" s="21"/>
      <c r="T12" s="21"/>
    </row>
    <row r="13" spans="1:20" x14ac:dyDescent="0.25">
      <c r="A13">
        <f t="shared" si="2"/>
        <v>2022</v>
      </c>
      <c r="B13" s="18">
        <f t="shared" si="6"/>
        <v>44682</v>
      </c>
      <c r="C13" t="str">
        <f t="shared" si="3"/>
        <v>c</v>
      </c>
      <c r="D13">
        <f t="shared" si="4"/>
        <v>0</v>
      </c>
      <c r="E13">
        <f>IF(D13="","",MIN(IF(ISNA(VLOOKUP(D13+E12,Gehaltstabelle_alt!$A$15:$A$18,1,FALSE)),D13+E12,IF(ISNA(VLOOKUP(D13+E12+1,Gehaltstabelle_alt!$A$15:$A$18,1,FALSE)),D13+E12+1,D13+E12+2))+IF(AND(B13=DATE(YEAR($G$5),MONTH($G$5),1),$G$4),2,0),MAX(Gehaltstabelle_alt!$H$5:$H$34)))</f>
        <v>4</v>
      </c>
      <c r="F13">
        <f>IF(E13="","",HLOOKUP(C13,Gehaltstabelle_alt!$I$3:$R$34,E13+2,FALSE))</f>
        <v>1881.95</v>
      </c>
      <c r="G13">
        <f>IF(E13="","",IF(F13&lt;=Gehaltstabelle_alt!$B$2,Gehaltstabelle_alt!$E$2,IF(F13&lt;=Gehaltstabelle_alt!$B$3,Gehaltstabelle_alt!$E$3,IF(F13&lt;=Gehaltstabelle_alt!$B$4,Gehaltstabelle_alt!$E$4,IF(F13&lt;=Gehaltstabelle_alt!$B$5,Gehaltstabelle_alt!$E$5,IF(F13&lt;=Gehaltstabelle_alt!$B$6,Gehaltstabelle_alt!$E$6,Gehaltstabelle_alt!$E$7)))))+IF(F13="","",IF(AND(E13&gt;Gehaltstabelle_alt!$C$10,C13="a"),Gehaltstabelle_alt!$E$11,Gehaltstabelle_alt!$E$10))+Gehaltsrechner!$G$10)</f>
        <v>358</v>
      </c>
      <c r="H13">
        <f>IF(G13="","",Gehaltsrechner!$G$9)</f>
        <v>137.29</v>
      </c>
      <c r="I13">
        <f t="shared" si="5"/>
        <v>2750.5650000000001</v>
      </c>
      <c r="O13">
        <f t="shared" si="0"/>
        <v>2030</v>
      </c>
      <c r="P13">
        <f t="shared" si="1"/>
        <v>35432.000000000007</v>
      </c>
      <c r="Q13" s="19">
        <f>IF(O13="","",SUMIF(GEHALT_NEU_V2!A:A,"="&amp;O13,GEHALT_NEU_V2!H:H))</f>
        <v>36162</v>
      </c>
      <c r="R13" s="19"/>
      <c r="S13" s="21"/>
      <c r="T13" s="21"/>
    </row>
    <row r="14" spans="1:20" x14ac:dyDescent="0.25">
      <c r="A14">
        <f t="shared" si="2"/>
        <v>2022</v>
      </c>
      <c r="B14" s="18">
        <f t="shared" si="6"/>
        <v>44713</v>
      </c>
      <c r="C14" t="str">
        <f t="shared" si="3"/>
        <v>c</v>
      </c>
      <c r="D14">
        <f t="shared" si="4"/>
        <v>0</v>
      </c>
      <c r="E14">
        <f>IF(D14="","",MIN(IF(ISNA(VLOOKUP(D14+E13,Gehaltstabelle_alt!$A$15:$A$18,1,FALSE)),D14+E13,IF(ISNA(VLOOKUP(D14+E13+1,Gehaltstabelle_alt!$A$15:$A$18,1,FALSE)),D14+E13+1,D14+E13+2))+IF(AND(B14=DATE(YEAR($G$5),MONTH($G$5),1),$G$4),2,0),MAX(Gehaltstabelle_alt!$H$5:$H$34)))</f>
        <v>4</v>
      </c>
      <c r="F14">
        <f>IF(E14="","",HLOOKUP(C14,Gehaltstabelle_alt!$I$3:$R$34,E14+2,FALSE))</f>
        <v>1881.95</v>
      </c>
      <c r="G14">
        <f>IF(E14="","",IF(F14&lt;=Gehaltstabelle_alt!$B$2,Gehaltstabelle_alt!$E$2,IF(F14&lt;=Gehaltstabelle_alt!$B$3,Gehaltstabelle_alt!$E$3,IF(F14&lt;=Gehaltstabelle_alt!$B$4,Gehaltstabelle_alt!$E$4,IF(F14&lt;=Gehaltstabelle_alt!$B$5,Gehaltstabelle_alt!$E$5,IF(F14&lt;=Gehaltstabelle_alt!$B$6,Gehaltstabelle_alt!$E$6,Gehaltstabelle_alt!$E$7)))))+IF(F14="","",IF(AND(E14&gt;Gehaltstabelle_alt!$C$10,C14="a"),Gehaltstabelle_alt!$E$11,Gehaltstabelle_alt!$E$10))+Gehaltsrechner!$G$10)</f>
        <v>358</v>
      </c>
      <c r="H14">
        <f>IF(G14="","",Gehaltsrechner!$G$9)</f>
        <v>137.29</v>
      </c>
      <c r="I14">
        <f t="shared" si="5"/>
        <v>2750.5650000000001</v>
      </c>
      <c r="O14">
        <f t="shared" si="0"/>
        <v>2031</v>
      </c>
      <c r="P14">
        <f t="shared" si="1"/>
        <v>35432.000000000007</v>
      </c>
      <c r="Q14" s="19">
        <f>IF(O14="","",SUMIF(GEHALT_NEU_V2!A:A,"="&amp;O14,GEHALT_NEU_V2!H:H))</f>
        <v>36162</v>
      </c>
      <c r="R14" s="19"/>
      <c r="S14" s="21"/>
      <c r="T14" s="21"/>
    </row>
    <row r="15" spans="1:20" x14ac:dyDescent="0.25">
      <c r="A15">
        <f t="shared" si="2"/>
        <v>2022</v>
      </c>
      <c r="B15" s="18">
        <f t="shared" si="6"/>
        <v>44743</v>
      </c>
      <c r="C15" t="str">
        <f t="shared" si="3"/>
        <v>c</v>
      </c>
      <c r="D15">
        <f t="shared" si="4"/>
        <v>0</v>
      </c>
      <c r="E15">
        <f>IF(D15="","",MIN(IF(ISNA(VLOOKUP(D15+E14,Gehaltstabelle_alt!$A$15:$A$18,1,FALSE)),D15+E14,IF(ISNA(VLOOKUP(D15+E14+1,Gehaltstabelle_alt!$A$15:$A$18,1,FALSE)),D15+E14+1,D15+E14+2))+IF(AND(B15=DATE(YEAR($G$5),MONTH($G$5),1),$G$4),2,0),MAX(Gehaltstabelle_alt!$H$5:$H$34)))</f>
        <v>4</v>
      </c>
      <c r="F15">
        <f>IF(E15="","",HLOOKUP(C15,Gehaltstabelle_alt!$I$3:$R$34,E15+2,FALSE))</f>
        <v>1881.95</v>
      </c>
      <c r="G15">
        <f>IF(E15="","",IF(F15&lt;=Gehaltstabelle_alt!$B$2,Gehaltstabelle_alt!$E$2,IF(F15&lt;=Gehaltstabelle_alt!$B$3,Gehaltstabelle_alt!$E$3,IF(F15&lt;=Gehaltstabelle_alt!$B$4,Gehaltstabelle_alt!$E$4,IF(F15&lt;=Gehaltstabelle_alt!$B$5,Gehaltstabelle_alt!$E$5,IF(F15&lt;=Gehaltstabelle_alt!$B$6,Gehaltstabelle_alt!$E$6,Gehaltstabelle_alt!$E$7)))))+IF(F15="","",IF(AND(E15&gt;Gehaltstabelle_alt!$C$10,C15="a"),Gehaltstabelle_alt!$E$11,Gehaltstabelle_alt!$E$10))+Gehaltsrechner!$G$10)</f>
        <v>358</v>
      </c>
      <c r="H15">
        <f>IF(G15="","",Gehaltsrechner!$G$9)</f>
        <v>137.29</v>
      </c>
      <c r="I15">
        <f t="shared" si="5"/>
        <v>2750.5650000000001</v>
      </c>
      <c r="O15">
        <f t="shared" si="0"/>
        <v>2032</v>
      </c>
      <c r="P15">
        <f t="shared" si="1"/>
        <v>36439.299999999996</v>
      </c>
      <c r="Q15" s="19">
        <f>IF(O15="","",SUMIF(GEHALT_NEU_V2!A:A,"="&amp;O15,GEHALT_NEU_V2!H:H))</f>
        <v>36162</v>
      </c>
      <c r="R15" s="19"/>
      <c r="S15" s="21"/>
      <c r="T15" s="21"/>
    </row>
    <row r="16" spans="1:20" x14ac:dyDescent="0.25">
      <c r="A16">
        <f t="shared" si="2"/>
        <v>2022</v>
      </c>
      <c r="B16" s="18">
        <f t="shared" si="6"/>
        <v>44774</v>
      </c>
      <c r="C16" t="str">
        <f t="shared" si="3"/>
        <v>c</v>
      </c>
      <c r="D16">
        <f t="shared" si="4"/>
        <v>0</v>
      </c>
      <c r="E16">
        <f>IF(D16="","",MIN(IF(ISNA(VLOOKUP(D16+E15,Gehaltstabelle_alt!$A$15:$A$18,1,FALSE)),D16+E15,IF(ISNA(VLOOKUP(D16+E15+1,Gehaltstabelle_alt!$A$15:$A$18,1,FALSE)),D16+E15+1,D16+E15+2))+IF(AND(B16=DATE(YEAR($G$5),MONTH($G$5),1),$G$4),2,0),MAX(Gehaltstabelle_alt!$H$5:$H$34)))</f>
        <v>4</v>
      </c>
      <c r="F16">
        <f>IF(E16="","",HLOOKUP(C16,Gehaltstabelle_alt!$I$3:$R$34,E16+2,FALSE))</f>
        <v>1881.95</v>
      </c>
      <c r="G16">
        <f>IF(E16="","",IF(F16&lt;=Gehaltstabelle_alt!$B$2,Gehaltstabelle_alt!$E$2,IF(F16&lt;=Gehaltstabelle_alt!$B$3,Gehaltstabelle_alt!$E$3,IF(F16&lt;=Gehaltstabelle_alt!$B$4,Gehaltstabelle_alt!$E$4,IF(F16&lt;=Gehaltstabelle_alt!$B$5,Gehaltstabelle_alt!$E$5,IF(F16&lt;=Gehaltstabelle_alt!$B$6,Gehaltstabelle_alt!$E$6,Gehaltstabelle_alt!$E$7)))))+IF(F16="","",IF(AND(E16&gt;Gehaltstabelle_alt!$C$10,C16="a"),Gehaltstabelle_alt!$E$11,Gehaltstabelle_alt!$E$10))+Gehaltsrechner!$G$10)</f>
        <v>358</v>
      </c>
      <c r="H16">
        <f>IF(G16="","",Gehaltsrechner!$G$9)</f>
        <v>137.29</v>
      </c>
      <c r="I16">
        <f t="shared" si="5"/>
        <v>2750.5650000000001</v>
      </c>
      <c r="O16">
        <f t="shared" si="0"/>
        <v>2033</v>
      </c>
      <c r="P16">
        <f t="shared" si="1"/>
        <v>36439.299999999996</v>
      </c>
      <c r="Q16" s="19">
        <f>IF(O16="","",SUMIF(GEHALT_NEU_V2!A:A,"="&amp;O16,GEHALT_NEU_V2!H:H))</f>
        <v>36162</v>
      </c>
      <c r="R16" s="19"/>
      <c r="S16" s="21"/>
      <c r="T16" s="21"/>
    </row>
    <row r="17" spans="1:20" x14ac:dyDescent="0.25">
      <c r="A17">
        <f t="shared" si="2"/>
        <v>2022</v>
      </c>
      <c r="B17" s="18">
        <f t="shared" si="6"/>
        <v>44805</v>
      </c>
      <c r="C17" t="str">
        <f t="shared" si="3"/>
        <v>c</v>
      </c>
      <c r="D17">
        <f t="shared" si="4"/>
        <v>0</v>
      </c>
      <c r="E17">
        <f>IF(D17="","",MIN(IF(ISNA(VLOOKUP(D17+E16,Gehaltstabelle_alt!$A$15:$A$18,1,FALSE)),D17+E16,IF(ISNA(VLOOKUP(D17+E16+1,Gehaltstabelle_alt!$A$15:$A$18,1,FALSE)),D17+E16+1,D17+E16+2))+IF(AND(B17=DATE(YEAR($G$5),MONTH($G$5),1),$G$4),2,0),MAX(Gehaltstabelle_alt!$H$5:$H$34)))</f>
        <v>4</v>
      </c>
      <c r="F17">
        <f>IF(E17="","",HLOOKUP(C17,Gehaltstabelle_alt!$I$3:$R$34,E17+2,FALSE))</f>
        <v>1881.95</v>
      </c>
      <c r="G17">
        <f>IF(E17="","",IF(F17&lt;=Gehaltstabelle_alt!$B$2,Gehaltstabelle_alt!$E$2,IF(F17&lt;=Gehaltstabelle_alt!$B$3,Gehaltstabelle_alt!$E$3,IF(F17&lt;=Gehaltstabelle_alt!$B$4,Gehaltstabelle_alt!$E$4,IF(F17&lt;=Gehaltstabelle_alt!$B$5,Gehaltstabelle_alt!$E$5,IF(F17&lt;=Gehaltstabelle_alt!$B$6,Gehaltstabelle_alt!$E$6,Gehaltstabelle_alt!$E$7)))))+IF(F17="","",IF(AND(E17&gt;Gehaltstabelle_alt!$C$10,C17="a"),Gehaltstabelle_alt!$E$11,Gehaltstabelle_alt!$E$10))+Gehaltsrechner!$G$10)</f>
        <v>358</v>
      </c>
      <c r="H17">
        <f>IF(G17="","",Gehaltsrechner!$G$9)</f>
        <v>137.29</v>
      </c>
      <c r="I17">
        <f t="shared" si="5"/>
        <v>2750.5650000000001</v>
      </c>
      <c r="O17">
        <f t="shared" si="0"/>
        <v>2034</v>
      </c>
      <c r="P17">
        <f t="shared" si="1"/>
        <v>36966.12000000001</v>
      </c>
      <c r="Q17" s="19">
        <f>IF(O17="","",SUMIF(GEHALT_NEU_V2!A:A,"="&amp;O17,GEHALT_NEU_V2!H:H))</f>
        <v>36162</v>
      </c>
      <c r="R17" s="19"/>
      <c r="S17" s="21"/>
      <c r="T17" s="21"/>
    </row>
    <row r="18" spans="1:20" x14ac:dyDescent="0.25">
      <c r="A18">
        <f t="shared" si="2"/>
        <v>2022</v>
      </c>
      <c r="B18" s="18">
        <f t="shared" si="6"/>
        <v>44835</v>
      </c>
      <c r="C18" t="str">
        <f t="shared" si="3"/>
        <v>c</v>
      </c>
      <c r="D18">
        <f t="shared" si="4"/>
        <v>0</v>
      </c>
      <c r="E18">
        <f>IF(D18="","",MIN(IF(ISNA(VLOOKUP(D18+E17,Gehaltstabelle_alt!$A$15:$A$18,1,FALSE)),D18+E17,IF(ISNA(VLOOKUP(D18+E17+1,Gehaltstabelle_alt!$A$15:$A$18,1,FALSE)),D18+E17+1,D18+E17+2))+IF(AND(B18=DATE(YEAR($G$5),MONTH($G$5),1),$G$4),2,0),MAX(Gehaltstabelle_alt!$H$5:$H$34)))</f>
        <v>4</v>
      </c>
      <c r="F18">
        <f>IF(E18="","",HLOOKUP(C18,Gehaltstabelle_alt!$I$3:$R$34,E18+2,FALSE))</f>
        <v>1881.95</v>
      </c>
      <c r="G18">
        <f>IF(E18="","",IF(F18&lt;=Gehaltstabelle_alt!$B$2,Gehaltstabelle_alt!$E$2,IF(F18&lt;=Gehaltstabelle_alt!$B$3,Gehaltstabelle_alt!$E$3,IF(F18&lt;=Gehaltstabelle_alt!$B$4,Gehaltstabelle_alt!$E$4,IF(F18&lt;=Gehaltstabelle_alt!$B$5,Gehaltstabelle_alt!$E$5,IF(F18&lt;=Gehaltstabelle_alt!$B$6,Gehaltstabelle_alt!$E$6,Gehaltstabelle_alt!$E$7)))))+IF(F18="","",IF(AND(E18&gt;Gehaltstabelle_alt!$C$10,C18="a"),Gehaltstabelle_alt!$E$11,Gehaltstabelle_alt!$E$10))+Gehaltsrechner!$G$10)</f>
        <v>358</v>
      </c>
      <c r="H18">
        <f>IF(G18="","",Gehaltsrechner!$G$9)</f>
        <v>137.29</v>
      </c>
      <c r="I18">
        <f t="shared" si="5"/>
        <v>2750.5650000000001</v>
      </c>
      <c r="O18">
        <f t="shared" si="0"/>
        <v>2035</v>
      </c>
      <c r="P18">
        <f t="shared" si="1"/>
        <v>36966.12000000001</v>
      </c>
      <c r="Q18" s="19">
        <f>IF(O18="","",SUMIF(GEHALT_NEU_V2!A:A,"="&amp;O18,GEHALT_NEU_V2!H:H))</f>
        <v>36162</v>
      </c>
      <c r="R18" s="19"/>
      <c r="S18" s="21"/>
      <c r="T18" s="21"/>
    </row>
    <row r="19" spans="1:20" x14ac:dyDescent="0.25">
      <c r="A19">
        <f t="shared" si="2"/>
        <v>2022</v>
      </c>
      <c r="B19" s="18">
        <f t="shared" si="6"/>
        <v>44866</v>
      </c>
      <c r="C19" t="str">
        <f t="shared" si="3"/>
        <v>c</v>
      </c>
      <c r="D19">
        <f t="shared" si="4"/>
        <v>0</v>
      </c>
      <c r="E19">
        <f>IF(D19="","",MIN(IF(ISNA(VLOOKUP(D19+E18,Gehaltstabelle_alt!$A$15:$A$18,1,FALSE)),D19+E18,IF(ISNA(VLOOKUP(D19+E18+1,Gehaltstabelle_alt!$A$15:$A$18,1,FALSE)),D19+E18+1,D19+E18+2))+IF(AND(B19=DATE(YEAR($G$5),MONTH($G$5),1),$G$4),2,0),MAX(Gehaltstabelle_alt!$H$5:$H$34)))</f>
        <v>4</v>
      </c>
      <c r="F19">
        <f>IF(E19="","",HLOOKUP(C19,Gehaltstabelle_alt!$I$3:$R$34,E19+2,FALSE))</f>
        <v>1881.95</v>
      </c>
      <c r="G19">
        <f>IF(E19="","",IF(F19&lt;=Gehaltstabelle_alt!$B$2,Gehaltstabelle_alt!$E$2,IF(F19&lt;=Gehaltstabelle_alt!$B$3,Gehaltstabelle_alt!$E$3,IF(F19&lt;=Gehaltstabelle_alt!$B$4,Gehaltstabelle_alt!$E$4,IF(F19&lt;=Gehaltstabelle_alt!$B$5,Gehaltstabelle_alt!$E$5,IF(F19&lt;=Gehaltstabelle_alt!$B$6,Gehaltstabelle_alt!$E$6,Gehaltstabelle_alt!$E$7)))))+IF(F19="","",IF(AND(E19&gt;Gehaltstabelle_alt!$C$10,C19="a"),Gehaltstabelle_alt!$E$11,Gehaltstabelle_alt!$E$10))+Gehaltsrechner!$G$10)</f>
        <v>358</v>
      </c>
      <c r="H19">
        <f>IF(G19="","",Gehaltsrechner!$G$9)</f>
        <v>137.29</v>
      </c>
      <c r="I19">
        <f t="shared" si="5"/>
        <v>2750.5650000000001</v>
      </c>
      <c r="O19">
        <f t="shared" si="0"/>
        <v>2036</v>
      </c>
      <c r="P19">
        <f t="shared" si="1"/>
        <v>37510.580000000009</v>
      </c>
      <c r="Q19" s="19">
        <f>IF(O19="","",SUMIF(GEHALT_NEU_V2!A:A,"="&amp;O19,GEHALT_NEU_V2!H:H))</f>
        <v>36162</v>
      </c>
      <c r="R19" s="19"/>
      <c r="S19" s="21"/>
      <c r="T19" s="21"/>
    </row>
    <row r="20" spans="1:20" x14ac:dyDescent="0.25">
      <c r="A20">
        <f t="shared" si="2"/>
        <v>2022</v>
      </c>
      <c r="B20" s="18">
        <f t="shared" si="6"/>
        <v>44896</v>
      </c>
      <c r="C20" t="str">
        <f t="shared" si="3"/>
        <v>c</v>
      </c>
      <c r="D20">
        <f t="shared" si="4"/>
        <v>0</v>
      </c>
      <c r="E20">
        <f>IF(D20="","",MIN(IF(ISNA(VLOOKUP(D20+E19,Gehaltstabelle_alt!$A$15:$A$18,1,FALSE)),D20+E19,IF(ISNA(VLOOKUP(D20+E19+1,Gehaltstabelle_alt!$A$15:$A$18,1,FALSE)),D20+E19+1,D20+E19+2))+IF(AND(B20=DATE(YEAR($G$5),MONTH($G$5),1),$G$4),2,0),MAX(Gehaltstabelle_alt!$H$5:$H$34)))</f>
        <v>4</v>
      </c>
      <c r="F20">
        <f>IF(E20="","",HLOOKUP(C20,Gehaltstabelle_alt!$I$3:$R$34,E20+2,FALSE))</f>
        <v>1881.95</v>
      </c>
      <c r="G20">
        <f>IF(E20="","",IF(F20&lt;=Gehaltstabelle_alt!$B$2,Gehaltstabelle_alt!$E$2,IF(F20&lt;=Gehaltstabelle_alt!$B$3,Gehaltstabelle_alt!$E$3,IF(F20&lt;=Gehaltstabelle_alt!$B$4,Gehaltstabelle_alt!$E$4,IF(F20&lt;=Gehaltstabelle_alt!$B$5,Gehaltstabelle_alt!$E$5,IF(F20&lt;=Gehaltstabelle_alt!$B$6,Gehaltstabelle_alt!$E$6,Gehaltstabelle_alt!$E$7)))))+IF(F20="","",IF(AND(E20&gt;Gehaltstabelle_alt!$C$10,C20="a"),Gehaltstabelle_alt!$E$11,Gehaltstabelle_alt!$E$10))+Gehaltsrechner!$G$10)</f>
        <v>358</v>
      </c>
      <c r="H20">
        <f>IF(G20="","",Gehaltsrechner!$G$9)</f>
        <v>137.29</v>
      </c>
      <c r="I20">
        <f t="shared" si="5"/>
        <v>2750.5650000000001</v>
      </c>
      <c r="O20">
        <f t="shared" si="0"/>
        <v>2037</v>
      </c>
      <c r="P20">
        <f t="shared" si="1"/>
        <v>37510.580000000009</v>
      </c>
      <c r="Q20" s="19">
        <f>IF(O20="","",SUMIF(GEHALT_NEU_V2!A:A,"="&amp;O20,GEHALT_NEU_V2!H:H))</f>
        <v>36162</v>
      </c>
      <c r="R20" s="19"/>
      <c r="S20" s="21"/>
      <c r="T20" s="21"/>
    </row>
    <row r="21" spans="1:20" x14ac:dyDescent="0.25">
      <c r="A21">
        <f t="shared" si="2"/>
        <v>2023</v>
      </c>
      <c r="B21" s="18">
        <f t="shared" si="6"/>
        <v>44927</v>
      </c>
      <c r="C21" t="str">
        <f t="shared" si="3"/>
        <v>c</v>
      </c>
      <c r="D21">
        <f t="shared" si="4"/>
        <v>0</v>
      </c>
      <c r="E21">
        <f>IF(D21="","",MIN(IF(ISNA(VLOOKUP(D21+E20,Gehaltstabelle_alt!$A$15:$A$18,1,FALSE)),D21+E20,IF(ISNA(VLOOKUP(D21+E20+1,Gehaltstabelle_alt!$A$15:$A$18,1,FALSE)),D21+E20+1,D21+E20+2))+IF(AND(B21=DATE(YEAR($G$5),MONTH($G$5),1),$G$4),2,0),MAX(Gehaltstabelle_alt!$H$5:$H$34)))</f>
        <v>4</v>
      </c>
      <c r="F21">
        <f>IF(E21="","",HLOOKUP(C21,Gehaltstabelle_alt!$I$3:$R$34,E21+2,FALSE))</f>
        <v>1881.95</v>
      </c>
      <c r="G21">
        <f>IF(E21="","",IF(F21&lt;=Gehaltstabelle_alt!$B$2,Gehaltstabelle_alt!$E$2,IF(F21&lt;=Gehaltstabelle_alt!$B$3,Gehaltstabelle_alt!$E$3,IF(F21&lt;=Gehaltstabelle_alt!$B$4,Gehaltstabelle_alt!$E$4,IF(F21&lt;=Gehaltstabelle_alt!$B$5,Gehaltstabelle_alt!$E$5,IF(F21&lt;=Gehaltstabelle_alt!$B$6,Gehaltstabelle_alt!$E$6,Gehaltstabelle_alt!$E$7)))))+IF(F21="","",IF(AND(E21&gt;Gehaltstabelle_alt!$C$10,C21="a"),Gehaltstabelle_alt!$E$11,Gehaltstabelle_alt!$E$10))+Gehaltsrechner!$G$10)</f>
        <v>358</v>
      </c>
      <c r="H21">
        <f>IF(G21="","",Gehaltsrechner!$G$9)</f>
        <v>137.29</v>
      </c>
      <c r="I21">
        <f t="shared" si="5"/>
        <v>2750.5650000000001</v>
      </c>
      <c r="O21">
        <f t="shared" si="0"/>
        <v>2038</v>
      </c>
      <c r="P21">
        <f t="shared" si="1"/>
        <v>38061.339999999989</v>
      </c>
      <c r="Q21" s="19">
        <f>IF(O21="","",SUMIF(GEHALT_NEU_V2!A:A,"="&amp;O21,GEHALT_NEU_V2!H:H))</f>
        <v>36162</v>
      </c>
      <c r="R21" s="19"/>
      <c r="S21" s="21"/>
      <c r="T21" s="21"/>
    </row>
    <row r="22" spans="1:20" x14ac:dyDescent="0.25">
      <c r="A22">
        <f t="shared" si="2"/>
        <v>2023</v>
      </c>
      <c r="B22" s="18">
        <f t="shared" si="6"/>
        <v>44958</v>
      </c>
      <c r="C22" t="str">
        <f t="shared" si="3"/>
        <v>c</v>
      </c>
      <c r="D22">
        <f t="shared" si="4"/>
        <v>0</v>
      </c>
      <c r="E22">
        <f>IF(D22="","",MIN(IF(ISNA(VLOOKUP(D22+E21,Gehaltstabelle_alt!$A$15:$A$18,1,FALSE)),D22+E21,IF(ISNA(VLOOKUP(D22+E21+1,Gehaltstabelle_alt!$A$15:$A$18,1,FALSE)),D22+E21+1,D22+E21+2))+IF(AND(B22=DATE(YEAR($G$5),MONTH($G$5),1),$G$4),2,0),MAX(Gehaltstabelle_alt!$H$5:$H$34)))</f>
        <v>4</v>
      </c>
      <c r="F22">
        <f>IF(E22="","",HLOOKUP(C22,Gehaltstabelle_alt!$I$3:$R$34,E22+2,FALSE))</f>
        <v>1881.95</v>
      </c>
      <c r="G22">
        <f>IF(E22="","",IF(F22&lt;=Gehaltstabelle_alt!$B$2,Gehaltstabelle_alt!$E$2,IF(F22&lt;=Gehaltstabelle_alt!$B$3,Gehaltstabelle_alt!$E$3,IF(F22&lt;=Gehaltstabelle_alt!$B$4,Gehaltstabelle_alt!$E$4,IF(F22&lt;=Gehaltstabelle_alt!$B$5,Gehaltstabelle_alt!$E$5,IF(F22&lt;=Gehaltstabelle_alt!$B$6,Gehaltstabelle_alt!$E$6,Gehaltstabelle_alt!$E$7)))))+IF(F22="","",IF(AND(E22&gt;Gehaltstabelle_alt!$C$10,C22="a"),Gehaltstabelle_alt!$E$11,Gehaltstabelle_alt!$E$10))+Gehaltsrechner!$G$10)</f>
        <v>358</v>
      </c>
      <c r="H22">
        <f>IF(G22="","",Gehaltsrechner!$G$9)</f>
        <v>137.29</v>
      </c>
      <c r="I22">
        <f t="shared" si="5"/>
        <v>2750.5650000000001</v>
      </c>
      <c r="O22">
        <f t="shared" si="0"/>
        <v>2039</v>
      </c>
      <c r="P22">
        <f t="shared" si="1"/>
        <v>38061.339999999989</v>
      </c>
      <c r="Q22" s="19">
        <f>IF(O22="","",SUMIF(GEHALT_NEU_V2!A:A,"="&amp;O22,GEHALT_NEU_V2!H:H))</f>
        <v>36162</v>
      </c>
      <c r="R22" s="19"/>
      <c r="S22" s="21"/>
      <c r="T22" s="21"/>
    </row>
    <row r="23" spans="1:20" x14ac:dyDescent="0.25">
      <c r="A23">
        <f t="shared" si="2"/>
        <v>2023</v>
      </c>
      <c r="B23" s="18">
        <f t="shared" si="6"/>
        <v>44986</v>
      </c>
      <c r="C23" t="str">
        <f t="shared" si="3"/>
        <v>c</v>
      </c>
      <c r="D23">
        <f t="shared" si="4"/>
        <v>0</v>
      </c>
      <c r="E23">
        <f>IF(D23="","",MIN(IF(ISNA(VLOOKUP(D23+E22,Gehaltstabelle_alt!$A$15:$A$18,1,FALSE)),D23+E22,IF(ISNA(VLOOKUP(D23+E22+1,Gehaltstabelle_alt!$A$15:$A$18,1,FALSE)),D23+E22+1,D23+E22+2))+IF(AND(B23=DATE(YEAR($G$5),MONTH($G$5),1),$G$4),2,0),MAX(Gehaltstabelle_alt!$H$5:$H$34)))</f>
        <v>4</v>
      </c>
      <c r="F23">
        <f>IF(E23="","",HLOOKUP(C23,Gehaltstabelle_alt!$I$3:$R$34,E23+2,FALSE))</f>
        <v>1881.95</v>
      </c>
      <c r="G23">
        <f>IF(E23="","",IF(F23&lt;=Gehaltstabelle_alt!$B$2,Gehaltstabelle_alt!$E$2,IF(F23&lt;=Gehaltstabelle_alt!$B$3,Gehaltstabelle_alt!$E$3,IF(F23&lt;=Gehaltstabelle_alt!$B$4,Gehaltstabelle_alt!$E$4,IF(F23&lt;=Gehaltstabelle_alt!$B$5,Gehaltstabelle_alt!$E$5,IF(F23&lt;=Gehaltstabelle_alt!$B$6,Gehaltstabelle_alt!$E$6,Gehaltstabelle_alt!$E$7)))))+IF(F23="","",IF(AND(E23&gt;Gehaltstabelle_alt!$C$10,C23="a"),Gehaltstabelle_alt!$E$11,Gehaltstabelle_alt!$E$10))+Gehaltsrechner!$G$10)</f>
        <v>358</v>
      </c>
      <c r="H23">
        <f>IF(G23="","",Gehaltsrechner!$G$9)</f>
        <v>137.29</v>
      </c>
      <c r="I23">
        <f t="shared" si="5"/>
        <v>2750.5650000000001</v>
      </c>
      <c r="O23">
        <f t="shared" si="0"/>
        <v>2040</v>
      </c>
      <c r="P23">
        <f t="shared" si="1"/>
        <v>39751.419999999991</v>
      </c>
      <c r="Q23" s="19">
        <f>IF(O23="","",SUMIF(GEHALT_NEU_V2!A:A,"="&amp;O23,GEHALT_NEU_V2!H:H))</f>
        <v>36162</v>
      </c>
      <c r="R23" s="19"/>
      <c r="S23" s="21"/>
      <c r="T23" s="21"/>
    </row>
    <row r="24" spans="1:20" x14ac:dyDescent="0.25">
      <c r="A24">
        <f t="shared" si="2"/>
        <v>2023</v>
      </c>
      <c r="B24" s="18">
        <f t="shared" si="6"/>
        <v>45017</v>
      </c>
      <c r="C24" t="str">
        <f t="shared" si="3"/>
        <v>c</v>
      </c>
      <c r="D24">
        <f t="shared" si="4"/>
        <v>0</v>
      </c>
      <c r="E24">
        <f>IF(D24="","",MIN(IF(ISNA(VLOOKUP(D24+E23,Gehaltstabelle_alt!$A$15:$A$18,1,FALSE)),D24+E23,IF(ISNA(VLOOKUP(D24+E23+1,Gehaltstabelle_alt!$A$15:$A$18,1,FALSE)),D24+E23+1,D24+E23+2))+IF(AND(B24=DATE(YEAR($G$5),MONTH($G$5),1),$G$4),2,0),MAX(Gehaltstabelle_alt!$H$5:$H$34)))</f>
        <v>4</v>
      </c>
      <c r="F24">
        <f>IF(E24="","",HLOOKUP(C24,Gehaltstabelle_alt!$I$3:$R$34,E24+2,FALSE))</f>
        <v>1881.95</v>
      </c>
      <c r="G24">
        <f>IF(E24="","",IF(F24&lt;=Gehaltstabelle_alt!$B$2,Gehaltstabelle_alt!$E$2,IF(F24&lt;=Gehaltstabelle_alt!$B$3,Gehaltstabelle_alt!$E$3,IF(F24&lt;=Gehaltstabelle_alt!$B$4,Gehaltstabelle_alt!$E$4,IF(F24&lt;=Gehaltstabelle_alt!$B$5,Gehaltstabelle_alt!$E$5,IF(F24&lt;=Gehaltstabelle_alt!$B$6,Gehaltstabelle_alt!$E$6,Gehaltstabelle_alt!$E$7)))))+IF(F24="","",IF(AND(E24&gt;Gehaltstabelle_alt!$C$10,C24="a"),Gehaltstabelle_alt!$E$11,Gehaltstabelle_alt!$E$10))+Gehaltsrechner!$G$10)</f>
        <v>358</v>
      </c>
      <c r="H24">
        <f>IF(G24="","",Gehaltsrechner!$G$9)</f>
        <v>137.29</v>
      </c>
      <c r="I24">
        <f t="shared" si="5"/>
        <v>2750.5650000000001</v>
      </c>
      <c r="O24">
        <f t="shared" si="0"/>
        <v>2041</v>
      </c>
      <c r="P24">
        <f t="shared" si="1"/>
        <v>39751.419999999991</v>
      </c>
      <c r="Q24" s="19">
        <f>IF(O24="","",SUMIF(GEHALT_NEU_V2!A:A,"="&amp;O24,GEHALT_NEU_V2!H:H))</f>
        <v>36162</v>
      </c>
      <c r="R24" s="19"/>
      <c r="S24" s="21"/>
      <c r="T24" s="21"/>
    </row>
    <row r="25" spans="1:20" x14ac:dyDescent="0.25">
      <c r="A25">
        <f t="shared" si="2"/>
        <v>2023</v>
      </c>
      <c r="B25" s="18">
        <f t="shared" si="6"/>
        <v>45047</v>
      </c>
      <c r="C25" t="str">
        <f t="shared" si="3"/>
        <v>c</v>
      </c>
      <c r="D25">
        <f t="shared" si="4"/>
        <v>0</v>
      </c>
      <c r="E25">
        <f>IF(D25="","",MIN(IF(ISNA(VLOOKUP(D25+E24,Gehaltstabelle_alt!$A$15:$A$18,1,FALSE)),D25+E24,IF(ISNA(VLOOKUP(D25+E24+1,Gehaltstabelle_alt!$A$15:$A$18,1,FALSE)),D25+E24+1,D25+E24+2))+IF(AND(B25=DATE(YEAR($G$5),MONTH($G$5),1),$G$4),2,0),MAX(Gehaltstabelle_alt!$H$5:$H$34)))</f>
        <v>4</v>
      </c>
      <c r="F25">
        <f>IF(E25="","",HLOOKUP(C25,Gehaltstabelle_alt!$I$3:$R$34,E25+2,FALSE))</f>
        <v>1881.95</v>
      </c>
      <c r="G25">
        <f>IF(E25="","",IF(F25&lt;=Gehaltstabelle_alt!$B$2,Gehaltstabelle_alt!$E$2,IF(F25&lt;=Gehaltstabelle_alt!$B$3,Gehaltstabelle_alt!$E$3,IF(F25&lt;=Gehaltstabelle_alt!$B$4,Gehaltstabelle_alt!$E$4,IF(F25&lt;=Gehaltstabelle_alt!$B$5,Gehaltstabelle_alt!$E$5,IF(F25&lt;=Gehaltstabelle_alt!$B$6,Gehaltstabelle_alt!$E$6,Gehaltstabelle_alt!$E$7)))))+IF(F25="","",IF(AND(E25&gt;Gehaltstabelle_alt!$C$10,C25="a"),Gehaltstabelle_alt!$E$11,Gehaltstabelle_alt!$E$10))+Gehaltsrechner!$G$10)</f>
        <v>358</v>
      </c>
      <c r="H25">
        <f>IF(G25="","",Gehaltsrechner!$G$9)</f>
        <v>137.29</v>
      </c>
      <c r="I25">
        <f t="shared" si="5"/>
        <v>2750.5650000000001</v>
      </c>
      <c r="O25">
        <f t="shared" si="0"/>
        <v>2042</v>
      </c>
      <c r="P25">
        <f t="shared" si="1"/>
        <v>40325.56</v>
      </c>
      <c r="Q25" s="19">
        <f>IF(O25="","",SUMIF(GEHALT_NEU_V2!A:A,"="&amp;O25,GEHALT_NEU_V2!H:H))</f>
        <v>36162</v>
      </c>
      <c r="R25" s="19"/>
      <c r="S25" s="21"/>
      <c r="T25" s="21"/>
    </row>
    <row r="26" spans="1:20" x14ac:dyDescent="0.25">
      <c r="A26">
        <f t="shared" si="2"/>
        <v>2023</v>
      </c>
      <c r="B26" s="18">
        <f t="shared" si="6"/>
        <v>45078</v>
      </c>
      <c r="C26" t="str">
        <f t="shared" si="3"/>
        <v>c</v>
      </c>
      <c r="D26">
        <f t="shared" si="4"/>
        <v>0</v>
      </c>
      <c r="E26">
        <f>IF(D26="","",MIN(IF(ISNA(VLOOKUP(D26+E25,Gehaltstabelle_alt!$A$15:$A$18,1,FALSE)),D26+E25,IF(ISNA(VLOOKUP(D26+E25+1,Gehaltstabelle_alt!$A$15:$A$18,1,FALSE)),D26+E25+1,D26+E25+2))+IF(AND(B26=DATE(YEAR($G$5),MONTH($G$5),1),$G$4),2,0),MAX(Gehaltstabelle_alt!$H$5:$H$34)))</f>
        <v>4</v>
      </c>
      <c r="F26">
        <f>IF(E26="","",HLOOKUP(C26,Gehaltstabelle_alt!$I$3:$R$34,E26+2,FALSE))</f>
        <v>1881.95</v>
      </c>
      <c r="G26">
        <f>IF(E26="","",IF(F26&lt;=Gehaltstabelle_alt!$B$2,Gehaltstabelle_alt!$E$2,IF(F26&lt;=Gehaltstabelle_alt!$B$3,Gehaltstabelle_alt!$E$3,IF(F26&lt;=Gehaltstabelle_alt!$B$4,Gehaltstabelle_alt!$E$4,IF(F26&lt;=Gehaltstabelle_alt!$B$5,Gehaltstabelle_alt!$E$5,IF(F26&lt;=Gehaltstabelle_alt!$B$6,Gehaltstabelle_alt!$E$6,Gehaltstabelle_alt!$E$7)))))+IF(F26="","",IF(AND(E26&gt;Gehaltstabelle_alt!$C$10,C26="a"),Gehaltstabelle_alt!$E$11,Gehaltstabelle_alt!$E$10))+Gehaltsrechner!$G$10)</f>
        <v>358</v>
      </c>
      <c r="H26">
        <f>IF(G26="","",Gehaltsrechner!$G$9)</f>
        <v>137.29</v>
      </c>
      <c r="I26">
        <f t="shared" si="5"/>
        <v>2750.5650000000001</v>
      </c>
      <c r="O26">
        <f t="shared" si="0"/>
        <v>2043</v>
      </c>
      <c r="P26">
        <f t="shared" si="1"/>
        <v>40325.56</v>
      </c>
      <c r="Q26" s="19">
        <f>IF(O26="","",SUMIF(GEHALT_NEU_V2!A:A,"="&amp;O26,GEHALT_NEU_V2!H:H))</f>
        <v>36162</v>
      </c>
      <c r="R26" s="19"/>
      <c r="S26" s="21"/>
      <c r="T26" s="21"/>
    </row>
    <row r="27" spans="1:20" x14ac:dyDescent="0.25">
      <c r="A27">
        <f t="shared" si="2"/>
        <v>2023</v>
      </c>
      <c r="B27" s="18">
        <f t="shared" si="6"/>
        <v>45108</v>
      </c>
      <c r="C27" t="str">
        <f t="shared" si="3"/>
        <v>c</v>
      </c>
      <c r="D27">
        <f t="shared" si="4"/>
        <v>0</v>
      </c>
      <c r="E27">
        <f>IF(D27="","",MIN(IF(ISNA(VLOOKUP(D27+E26,Gehaltstabelle_alt!$A$15:$A$18,1,FALSE)),D27+E26,IF(ISNA(VLOOKUP(D27+E26+1,Gehaltstabelle_alt!$A$15:$A$18,1,FALSE)),D27+E26+1,D27+E26+2))+IF(AND(B27=DATE(YEAR($G$5),MONTH($G$5),1),$G$4),2,0),MAX(Gehaltstabelle_alt!$H$5:$H$34)))</f>
        <v>4</v>
      </c>
      <c r="F27">
        <f>IF(E27="","",HLOOKUP(C27,Gehaltstabelle_alt!$I$3:$R$34,E27+2,FALSE))</f>
        <v>1881.95</v>
      </c>
      <c r="G27">
        <f>IF(E27="","",IF(F27&lt;=Gehaltstabelle_alt!$B$2,Gehaltstabelle_alt!$E$2,IF(F27&lt;=Gehaltstabelle_alt!$B$3,Gehaltstabelle_alt!$E$3,IF(F27&lt;=Gehaltstabelle_alt!$B$4,Gehaltstabelle_alt!$E$4,IF(F27&lt;=Gehaltstabelle_alt!$B$5,Gehaltstabelle_alt!$E$5,IF(F27&lt;=Gehaltstabelle_alt!$B$6,Gehaltstabelle_alt!$E$6,Gehaltstabelle_alt!$E$7)))))+IF(F27="","",IF(AND(E27&gt;Gehaltstabelle_alt!$C$10,C27="a"),Gehaltstabelle_alt!$E$11,Gehaltstabelle_alt!$E$10))+Gehaltsrechner!$G$10)</f>
        <v>358</v>
      </c>
      <c r="H27">
        <f>IF(G27="","",Gehaltsrechner!$G$9)</f>
        <v>137.29</v>
      </c>
      <c r="I27">
        <f t="shared" si="5"/>
        <v>2750.5650000000001</v>
      </c>
      <c r="O27">
        <f t="shared" si="0"/>
        <v>2044</v>
      </c>
      <c r="P27">
        <f t="shared" si="1"/>
        <v>40895.219999999979</v>
      </c>
      <c r="Q27" s="19">
        <f>IF(O27="","",SUMIF(GEHALT_NEU_V2!A:A,"="&amp;O27,GEHALT_NEU_V2!H:H))</f>
        <v>36162</v>
      </c>
      <c r="R27" s="19"/>
      <c r="S27" s="21"/>
      <c r="T27" s="21"/>
    </row>
    <row r="28" spans="1:20" x14ac:dyDescent="0.25">
      <c r="A28">
        <f t="shared" si="2"/>
        <v>2023</v>
      </c>
      <c r="B28" s="18">
        <f t="shared" si="6"/>
        <v>45139</v>
      </c>
      <c r="C28" t="str">
        <f t="shared" si="3"/>
        <v>c</v>
      </c>
      <c r="D28">
        <f t="shared" si="4"/>
        <v>0</v>
      </c>
      <c r="E28">
        <f>IF(D28="","",MIN(IF(ISNA(VLOOKUP(D28+E27,Gehaltstabelle_alt!$A$15:$A$18,1,FALSE)),D28+E27,IF(ISNA(VLOOKUP(D28+E27+1,Gehaltstabelle_alt!$A$15:$A$18,1,FALSE)),D28+E27+1,D28+E27+2))+IF(AND(B28=DATE(YEAR($G$5),MONTH($G$5),1),$G$4),2,0),MAX(Gehaltstabelle_alt!$H$5:$H$34)))</f>
        <v>4</v>
      </c>
      <c r="F28">
        <f>IF(E28="","",HLOOKUP(C28,Gehaltstabelle_alt!$I$3:$R$34,E28+2,FALSE))</f>
        <v>1881.95</v>
      </c>
      <c r="G28">
        <f>IF(E28="","",IF(F28&lt;=Gehaltstabelle_alt!$B$2,Gehaltstabelle_alt!$E$2,IF(F28&lt;=Gehaltstabelle_alt!$B$3,Gehaltstabelle_alt!$E$3,IF(F28&lt;=Gehaltstabelle_alt!$B$4,Gehaltstabelle_alt!$E$4,IF(F28&lt;=Gehaltstabelle_alt!$B$5,Gehaltstabelle_alt!$E$5,IF(F28&lt;=Gehaltstabelle_alt!$B$6,Gehaltstabelle_alt!$E$6,Gehaltstabelle_alt!$E$7)))))+IF(F28="","",IF(AND(E28&gt;Gehaltstabelle_alt!$C$10,C28="a"),Gehaltstabelle_alt!$E$11,Gehaltstabelle_alt!$E$10))+Gehaltsrechner!$G$10)</f>
        <v>358</v>
      </c>
      <c r="H28">
        <f>IF(G28="","",Gehaltsrechner!$G$9)</f>
        <v>137.29</v>
      </c>
      <c r="I28">
        <f t="shared" si="5"/>
        <v>2750.5650000000001</v>
      </c>
      <c r="O28">
        <f t="shared" si="0"/>
        <v>2045</v>
      </c>
      <c r="P28">
        <f t="shared" si="1"/>
        <v>37487.284999999982</v>
      </c>
      <c r="Q28" s="19">
        <f>IF(O28="","",SUMIF(GEHALT_NEU_V2!A:A,"="&amp;O28,GEHALT_NEU_V2!H:H))</f>
        <v>33148.5</v>
      </c>
      <c r="R28" s="19"/>
      <c r="S28" s="21"/>
      <c r="T28" s="21"/>
    </row>
    <row r="29" spans="1:20" x14ac:dyDescent="0.25">
      <c r="A29">
        <f t="shared" si="2"/>
        <v>2023</v>
      </c>
      <c r="B29" s="18">
        <f t="shared" si="6"/>
        <v>45170</v>
      </c>
      <c r="C29" t="str">
        <f t="shared" si="3"/>
        <v>c</v>
      </c>
      <c r="D29">
        <f t="shared" si="4"/>
        <v>0</v>
      </c>
      <c r="E29">
        <f>IF(D29="","",MIN(IF(ISNA(VLOOKUP(D29+E28,Gehaltstabelle_alt!$A$15:$A$18,1,FALSE)),D29+E28,IF(ISNA(VLOOKUP(D29+E28+1,Gehaltstabelle_alt!$A$15:$A$18,1,FALSE)),D29+E28+1,D29+E28+2))+IF(AND(B29=DATE(YEAR($G$5),MONTH($G$5),1),$G$4),2,0),MAX(Gehaltstabelle_alt!$H$5:$H$34)))</f>
        <v>4</v>
      </c>
      <c r="F29">
        <f>IF(E29="","",HLOOKUP(C29,Gehaltstabelle_alt!$I$3:$R$34,E29+2,FALSE))</f>
        <v>1881.95</v>
      </c>
      <c r="G29">
        <f>IF(E29="","",IF(F29&lt;=Gehaltstabelle_alt!$B$2,Gehaltstabelle_alt!$E$2,IF(F29&lt;=Gehaltstabelle_alt!$B$3,Gehaltstabelle_alt!$E$3,IF(F29&lt;=Gehaltstabelle_alt!$B$4,Gehaltstabelle_alt!$E$4,IF(F29&lt;=Gehaltstabelle_alt!$B$5,Gehaltstabelle_alt!$E$5,IF(F29&lt;=Gehaltstabelle_alt!$B$6,Gehaltstabelle_alt!$E$6,Gehaltstabelle_alt!$E$7)))))+IF(F29="","",IF(AND(E29&gt;Gehaltstabelle_alt!$C$10,C29="a"),Gehaltstabelle_alt!$E$11,Gehaltstabelle_alt!$E$10))+Gehaltsrechner!$G$10)</f>
        <v>358</v>
      </c>
      <c r="H29">
        <f>IF(G29="","",Gehaltsrechner!$G$9)</f>
        <v>137.29</v>
      </c>
      <c r="I29">
        <f t="shared" si="5"/>
        <v>2750.5650000000001</v>
      </c>
      <c r="O29" t="str">
        <f t="shared" si="0"/>
        <v/>
      </c>
      <c r="P29" t="str">
        <f t="shared" si="1"/>
        <v/>
      </c>
      <c r="Q29" s="19" t="str">
        <f>IF(O29="","",SUMIF(GEHALT_NEU_V2!A:A,"="&amp;O29,GEHALT_NEU_V2!H:H))</f>
        <v/>
      </c>
      <c r="R29" s="19"/>
      <c r="S29" s="21"/>
      <c r="T29" s="21"/>
    </row>
    <row r="30" spans="1:20" x14ac:dyDescent="0.25">
      <c r="A30">
        <f t="shared" si="2"/>
        <v>2023</v>
      </c>
      <c r="B30" s="18">
        <f t="shared" si="6"/>
        <v>45200</v>
      </c>
      <c r="C30" t="str">
        <f t="shared" si="3"/>
        <v>c</v>
      </c>
      <c r="D30">
        <f t="shared" si="4"/>
        <v>0</v>
      </c>
      <c r="E30">
        <f>IF(D30="","",MIN(IF(ISNA(VLOOKUP(D30+E29,Gehaltstabelle_alt!$A$15:$A$18,1,FALSE)),D30+E29,IF(ISNA(VLOOKUP(D30+E29+1,Gehaltstabelle_alt!$A$15:$A$18,1,FALSE)),D30+E29+1,D30+E29+2))+IF(AND(B30=DATE(YEAR($G$5),MONTH($G$5),1),$G$4),2,0),MAX(Gehaltstabelle_alt!$H$5:$H$34)))</f>
        <v>4</v>
      </c>
      <c r="F30">
        <f>IF(E30="","",HLOOKUP(C30,Gehaltstabelle_alt!$I$3:$R$34,E30+2,FALSE))</f>
        <v>1881.95</v>
      </c>
      <c r="G30">
        <f>IF(E30="","",IF(F30&lt;=Gehaltstabelle_alt!$B$2,Gehaltstabelle_alt!$E$2,IF(F30&lt;=Gehaltstabelle_alt!$B$3,Gehaltstabelle_alt!$E$3,IF(F30&lt;=Gehaltstabelle_alt!$B$4,Gehaltstabelle_alt!$E$4,IF(F30&lt;=Gehaltstabelle_alt!$B$5,Gehaltstabelle_alt!$E$5,IF(F30&lt;=Gehaltstabelle_alt!$B$6,Gehaltstabelle_alt!$E$6,Gehaltstabelle_alt!$E$7)))))+IF(F30="","",IF(AND(E30&gt;Gehaltstabelle_alt!$C$10,C30="a"),Gehaltstabelle_alt!$E$11,Gehaltstabelle_alt!$E$10))+Gehaltsrechner!$G$10)</f>
        <v>358</v>
      </c>
      <c r="H30">
        <f>IF(G30="","",Gehaltsrechner!$G$9)</f>
        <v>137.29</v>
      </c>
      <c r="I30">
        <f t="shared" si="5"/>
        <v>2750.5650000000001</v>
      </c>
      <c r="O30" t="str">
        <f t="shared" si="0"/>
        <v/>
      </c>
      <c r="P30" t="str">
        <f t="shared" si="1"/>
        <v/>
      </c>
      <c r="Q30" s="19" t="str">
        <f>IF(O30="","",SUMIF(GEHALT_NEU_V2!A:A,"="&amp;O30,GEHALT_NEU_V2!H:H))</f>
        <v/>
      </c>
      <c r="R30" s="19"/>
      <c r="S30" s="21"/>
      <c r="T30" s="21"/>
    </row>
    <row r="31" spans="1:20" x14ac:dyDescent="0.25">
      <c r="A31">
        <f t="shared" si="2"/>
        <v>2023</v>
      </c>
      <c r="B31" s="18">
        <f t="shared" si="6"/>
        <v>45231</v>
      </c>
      <c r="C31" t="str">
        <f t="shared" si="3"/>
        <v>c</v>
      </c>
      <c r="D31">
        <f t="shared" si="4"/>
        <v>0</v>
      </c>
      <c r="E31">
        <f>IF(D31="","",MIN(IF(ISNA(VLOOKUP(D31+E30,Gehaltstabelle_alt!$A$15:$A$18,1,FALSE)),D31+E30,IF(ISNA(VLOOKUP(D31+E30+1,Gehaltstabelle_alt!$A$15:$A$18,1,FALSE)),D31+E30+1,D31+E30+2))+IF(AND(B31=DATE(YEAR($G$5),MONTH($G$5),1),$G$4),2,0),MAX(Gehaltstabelle_alt!$H$5:$H$34)))</f>
        <v>4</v>
      </c>
      <c r="F31">
        <f>IF(E31="","",HLOOKUP(C31,Gehaltstabelle_alt!$I$3:$R$34,E31+2,FALSE))</f>
        <v>1881.95</v>
      </c>
      <c r="G31">
        <f>IF(E31="","",IF(F31&lt;=Gehaltstabelle_alt!$B$2,Gehaltstabelle_alt!$E$2,IF(F31&lt;=Gehaltstabelle_alt!$B$3,Gehaltstabelle_alt!$E$3,IF(F31&lt;=Gehaltstabelle_alt!$B$4,Gehaltstabelle_alt!$E$4,IF(F31&lt;=Gehaltstabelle_alt!$B$5,Gehaltstabelle_alt!$E$5,IF(F31&lt;=Gehaltstabelle_alt!$B$6,Gehaltstabelle_alt!$E$6,Gehaltstabelle_alt!$E$7)))))+IF(F31="","",IF(AND(E31&gt;Gehaltstabelle_alt!$C$10,C31="a"),Gehaltstabelle_alt!$E$11,Gehaltstabelle_alt!$E$10))+Gehaltsrechner!$G$10)</f>
        <v>358</v>
      </c>
      <c r="H31">
        <f>IF(G31="","",Gehaltsrechner!$G$9)</f>
        <v>137.29</v>
      </c>
      <c r="I31">
        <f t="shared" si="5"/>
        <v>2750.5650000000001</v>
      </c>
      <c r="O31" t="str">
        <f t="shared" si="0"/>
        <v/>
      </c>
      <c r="P31" t="str">
        <f t="shared" si="1"/>
        <v/>
      </c>
      <c r="Q31" s="19" t="str">
        <f>IF(O31="","",SUMIF(GEHALT_NEU_V2!A:A,"="&amp;O31,GEHALT_NEU_V2!H:H))</f>
        <v/>
      </c>
      <c r="R31" s="19"/>
      <c r="S31" s="21"/>
      <c r="T31" s="21"/>
    </row>
    <row r="32" spans="1:20" x14ac:dyDescent="0.25">
      <c r="A32">
        <f t="shared" si="2"/>
        <v>2023</v>
      </c>
      <c r="B32" s="18">
        <f t="shared" si="6"/>
        <v>45261</v>
      </c>
      <c r="C32" t="str">
        <f t="shared" si="3"/>
        <v>c</v>
      </c>
      <c r="D32">
        <f t="shared" si="4"/>
        <v>0</v>
      </c>
      <c r="E32">
        <f>IF(D32="","",MIN(IF(ISNA(VLOOKUP(D32+E31,Gehaltstabelle_alt!$A$15:$A$18,1,FALSE)),D32+E31,IF(ISNA(VLOOKUP(D32+E31+1,Gehaltstabelle_alt!$A$15:$A$18,1,FALSE)),D32+E31+1,D32+E31+2))+IF(AND(B32=DATE(YEAR($G$5),MONTH($G$5),1),$G$4),2,0),MAX(Gehaltstabelle_alt!$H$5:$H$34)))</f>
        <v>4</v>
      </c>
      <c r="F32">
        <f>IF(E32="","",HLOOKUP(C32,Gehaltstabelle_alt!$I$3:$R$34,E32+2,FALSE))</f>
        <v>1881.95</v>
      </c>
      <c r="G32">
        <f>IF(E32="","",IF(F32&lt;=Gehaltstabelle_alt!$B$2,Gehaltstabelle_alt!$E$2,IF(F32&lt;=Gehaltstabelle_alt!$B$3,Gehaltstabelle_alt!$E$3,IF(F32&lt;=Gehaltstabelle_alt!$B$4,Gehaltstabelle_alt!$E$4,IF(F32&lt;=Gehaltstabelle_alt!$B$5,Gehaltstabelle_alt!$E$5,IF(F32&lt;=Gehaltstabelle_alt!$B$6,Gehaltstabelle_alt!$E$6,Gehaltstabelle_alt!$E$7)))))+IF(F32="","",IF(AND(E32&gt;Gehaltstabelle_alt!$C$10,C32="a"),Gehaltstabelle_alt!$E$11,Gehaltstabelle_alt!$E$10))+Gehaltsrechner!$G$10)</f>
        <v>358</v>
      </c>
      <c r="H32">
        <f>IF(G32="","",Gehaltsrechner!$G$9)</f>
        <v>137.29</v>
      </c>
      <c r="I32">
        <f t="shared" si="5"/>
        <v>2750.5650000000001</v>
      </c>
      <c r="O32" t="str">
        <f t="shared" si="0"/>
        <v/>
      </c>
      <c r="P32" t="str">
        <f t="shared" si="1"/>
        <v/>
      </c>
      <c r="Q32" s="19" t="str">
        <f>IF(O32="","",SUMIF(GEHALT_NEU_V2!A:A,"="&amp;O32,GEHALT_NEU_V2!H:H))</f>
        <v/>
      </c>
      <c r="R32" s="19"/>
      <c r="S32" s="21"/>
      <c r="T32" s="21"/>
    </row>
    <row r="33" spans="1:20" x14ac:dyDescent="0.25">
      <c r="A33">
        <f t="shared" si="2"/>
        <v>2024</v>
      </c>
      <c r="B33" s="18">
        <f t="shared" si="6"/>
        <v>45292</v>
      </c>
      <c r="C33" t="str">
        <f t="shared" si="3"/>
        <v>c</v>
      </c>
      <c r="D33">
        <f t="shared" si="4"/>
        <v>1</v>
      </c>
      <c r="E33">
        <f>IF(D33="","",MIN(IF(ISNA(VLOOKUP(D33+E32,Gehaltstabelle_alt!$A$15:$A$18,1,FALSE)),D33+E32,IF(ISNA(VLOOKUP(D33+E32+1,Gehaltstabelle_alt!$A$15:$A$18,1,FALSE)),D33+E32+1,D33+E32+2))+IF(AND(B33=DATE(YEAR($G$5),MONTH($G$5),1),$G$4),2,0),MAX(Gehaltstabelle_alt!$H$5:$H$34)))</f>
        <v>6</v>
      </c>
      <c r="F33">
        <f>IF(E33="","",HLOOKUP(C33,Gehaltstabelle_alt!$I$3:$R$34,E33+2,FALSE))</f>
        <v>1951.24</v>
      </c>
      <c r="G33">
        <f>IF(E33="","",IF(F33&lt;=Gehaltstabelle_alt!$B$2,Gehaltstabelle_alt!$E$2,IF(F33&lt;=Gehaltstabelle_alt!$B$3,Gehaltstabelle_alt!$E$3,IF(F33&lt;=Gehaltstabelle_alt!$B$4,Gehaltstabelle_alt!$E$4,IF(F33&lt;=Gehaltstabelle_alt!$B$5,Gehaltstabelle_alt!$E$5,IF(F33&lt;=Gehaltstabelle_alt!$B$6,Gehaltstabelle_alt!$E$6,Gehaltstabelle_alt!$E$7)))))+IF(F33="","",IF(AND(E33&gt;Gehaltstabelle_alt!$C$10,C33="a"),Gehaltstabelle_alt!$E$11,Gehaltstabelle_alt!$E$10))+Gehaltsrechner!$G$10)</f>
        <v>358</v>
      </c>
      <c r="H33">
        <f>IF(G33="","",Gehaltsrechner!$G$9)</f>
        <v>137.29</v>
      </c>
      <c r="I33">
        <f t="shared" si="5"/>
        <v>2831.4033333333327</v>
      </c>
      <c r="O33" t="str">
        <f t="shared" si="0"/>
        <v/>
      </c>
      <c r="P33" t="str">
        <f t="shared" si="1"/>
        <v/>
      </c>
      <c r="Q33" s="19" t="str">
        <f>IF(O33="","",SUMIF(GEHALT_NEU_V2!A:A,"="&amp;O33,GEHALT_NEU_V2!H:H))</f>
        <v/>
      </c>
      <c r="R33" s="19"/>
      <c r="S33" s="21"/>
      <c r="T33" s="21"/>
    </row>
    <row r="34" spans="1:20" x14ac:dyDescent="0.25">
      <c r="A34">
        <f t="shared" si="2"/>
        <v>2024</v>
      </c>
      <c r="B34" s="18">
        <f t="shared" si="6"/>
        <v>45323</v>
      </c>
      <c r="C34" t="str">
        <f t="shared" si="3"/>
        <v>c</v>
      </c>
      <c r="D34">
        <f t="shared" si="4"/>
        <v>0</v>
      </c>
      <c r="E34">
        <f>IF(D34="","",MIN(IF(ISNA(VLOOKUP(D34+E33,Gehaltstabelle_alt!$A$15:$A$18,1,FALSE)),D34+E33,IF(ISNA(VLOOKUP(D34+E33+1,Gehaltstabelle_alt!$A$15:$A$18,1,FALSE)),D34+E33+1,D34+E33+2))+IF(AND(B34=DATE(YEAR($G$5),MONTH($G$5),1),$G$4),2,0),MAX(Gehaltstabelle_alt!$H$5:$H$34)))</f>
        <v>6</v>
      </c>
      <c r="F34">
        <f>IF(E34="","",HLOOKUP(C34,Gehaltstabelle_alt!$I$3:$R$34,E34+2,FALSE))</f>
        <v>1951.24</v>
      </c>
      <c r="G34">
        <f>IF(E34="","",IF(F34&lt;=Gehaltstabelle_alt!$B$2,Gehaltstabelle_alt!$E$2,IF(F34&lt;=Gehaltstabelle_alt!$B$3,Gehaltstabelle_alt!$E$3,IF(F34&lt;=Gehaltstabelle_alt!$B$4,Gehaltstabelle_alt!$E$4,IF(F34&lt;=Gehaltstabelle_alt!$B$5,Gehaltstabelle_alt!$E$5,IF(F34&lt;=Gehaltstabelle_alt!$B$6,Gehaltstabelle_alt!$E$6,Gehaltstabelle_alt!$E$7)))))+IF(F34="","",IF(AND(E34&gt;Gehaltstabelle_alt!$C$10,C34="a"),Gehaltstabelle_alt!$E$11,Gehaltstabelle_alt!$E$10))+Gehaltsrechner!$G$10)</f>
        <v>358</v>
      </c>
      <c r="H34">
        <f>IF(G34="","",Gehaltsrechner!$G$9)</f>
        <v>137.29</v>
      </c>
      <c r="I34">
        <f t="shared" si="5"/>
        <v>2831.4033333333327</v>
      </c>
      <c r="O34" t="str">
        <f t="shared" si="0"/>
        <v/>
      </c>
      <c r="P34" t="str">
        <f t="shared" si="1"/>
        <v/>
      </c>
      <c r="Q34" s="19" t="str">
        <f>IF(O34="","",SUMIF(GEHALT_NEU_V2!A:A,"="&amp;O34,GEHALT_NEU_V2!H:H))</f>
        <v/>
      </c>
      <c r="R34" s="19"/>
      <c r="S34" s="21"/>
      <c r="T34" s="21"/>
    </row>
    <row r="35" spans="1:20" x14ac:dyDescent="0.25">
      <c r="A35">
        <f t="shared" si="2"/>
        <v>2024</v>
      </c>
      <c r="B35" s="18">
        <f t="shared" si="6"/>
        <v>45352</v>
      </c>
      <c r="C35" t="str">
        <f t="shared" si="3"/>
        <v>c</v>
      </c>
      <c r="D35">
        <f t="shared" si="4"/>
        <v>0</v>
      </c>
      <c r="E35">
        <f>IF(D35="","",MIN(IF(ISNA(VLOOKUP(D35+E34,Gehaltstabelle_alt!$A$15:$A$18,1,FALSE)),D35+E34,IF(ISNA(VLOOKUP(D35+E34+1,Gehaltstabelle_alt!$A$15:$A$18,1,FALSE)),D35+E34+1,D35+E34+2))+IF(AND(B35=DATE(YEAR($G$5),MONTH($G$5),1),$G$4),2,0),MAX(Gehaltstabelle_alt!$H$5:$H$34)))</f>
        <v>6</v>
      </c>
      <c r="F35">
        <f>IF(E35="","",HLOOKUP(C35,Gehaltstabelle_alt!$I$3:$R$34,E35+2,FALSE))</f>
        <v>1951.24</v>
      </c>
      <c r="G35">
        <f>IF(E35="","",IF(F35&lt;=Gehaltstabelle_alt!$B$2,Gehaltstabelle_alt!$E$2,IF(F35&lt;=Gehaltstabelle_alt!$B$3,Gehaltstabelle_alt!$E$3,IF(F35&lt;=Gehaltstabelle_alt!$B$4,Gehaltstabelle_alt!$E$4,IF(F35&lt;=Gehaltstabelle_alt!$B$5,Gehaltstabelle_alt!$E$5,IF(F35&lt;=Gehaltstabelle_alt!$B$6,Gehaltstabelle_alt!$E$6,Gehaltstabelle_alt!$E$7)))))+IF(F35="","",IF(AND(E35&gt;Gehaltstabelle_alt!$C$10,C35="a"),Gehaltstabelle_alt!$E$11,Gehaltstabelle_alt!$E$10))+Gehaltsrechner!$G$10)</f>
        <v>358</v>
      </c>
      <c r="H35">
        <f>IF(G35="","",Gehaltsrechner!$G$9)</f>
        <v>137.29</v>
      </c>
      <c r="I35">
        <f t="shared" si="5"/>
        <v>2831.4033333333327</v>
      </c>
      <c r="O35" t="str">
        <f t="shared" si="0"/>
        <v/>
      </c>
      <c r="P35" t="str">
        <f t="shared" si="1"/>
        <v/>
      </c>
      <c r="Q35" s="19" t="str">
        <f>IF(O35="","",SUMIF(GEHALT_NEU_V2!A:A,"="&amp;O35,GEHALT_NEU_V2!H:H))</f>
        <v/>
      </c>
      <c r="R35" s="19"/>
      <c r="S35" s="21"/>
      <c r="T35" s="21"/>
    </row>
    <row r="36" spans="1:20" x14ac:dyDescent="0.25">
      <c r="A36">
        <f t="shared" si="2"/>
        <v>2024</v>
      </c>
      <c r="B36" s="18">
        <f t="shared" si="6"/>
        <v>45383</v>
      </c>
      <c r="C36" t="str">
        <f t="shared" si="3"/>
        <v>c</v>
      </c>
      <c r="D36">
        <f t="shared" si="4"/>
        <v>0</v>
      </c>
      <c r="E36">
        <f>IF(D36="","",MIN(IF(ISNA(VLOOKUP(D36+E35,Gehaltstabelle_alt!$A$15:$A$18,1,FALSE)),D36+E35,IF(ISNA(VLOOKUP(D36+E35+1,Gehaltstabelle_alt!$A$15:$A$18,1,FALSE)),D36+E35+1,D36+E35+2))+IF(AND(B36=DATE(YEAR($G$5),MONTH($G$5),1),$G$4),2,0),MAX(Gehaltstabelle_alt!$H$5:$H$34)))</f>
        <v>6</v>
      </c>
      <c r="F36">
        <f>IF(E36="","",HLOOKUP(C36,Gehaltstabelle_alt!$I$3:$R$34,E36+2,FALSE))</f>
        <v>1951.24</v>
      </c>
      <c r="G36">
        <f>IF(E36="","",IF(F36&lt;=Gehaltstabelle_alt!$B$2,Gehaltstabelle_alt!$E$2,IF(F36&lt;=Gehaltstabelle_alt!$B$3,Gehaltstabelle_alt!$E$3,IF(F36&lt;=Gehaltstabelle_alt!$B$4,Gehaltstabelle_alt!$E$4,IF(F36&lt;=Gehaltstabelle_alt!$B$5,Gehaltstabelle_alt!$E$5,IF(F36&lt;=Gehaltstabelle_alt!$B$6,Gehaltstabelle_alt!$E$6,Gehaltstabelle_alt!$E$7)))))+IF(F36="","",IF(AND(E36&gt;Gehaltstabelle_alt!$C$10,C36="a"),Gehaltstabelle_alt!$E$11,Gehaltstabelle_alt!$E$10))+Gehaltsrechner!$G$10)</f>
        <v>358</v>
      </c>
      <c r="H36">
        <f>IF(G36="","",Gehaltsrechner!$G$9)</f>
        <v>137.29</v>
      </c>
      <c r="I36">
        <f t="shared" si="5"/>
        <v>2831.4033333333327</v>
      </c>
      <c r="O36" t="str">
        <f t="shared" si="0"/>
        <v/>
      </c>
      <c r="P36" t="str">
        <f t="shared" si="1"/>
        <v/>
      </c>
      <c r="Q36" s="19" t="str">
        <f>IF(O36="","",SUMIF(GEHALT_NEU_V2!A:A,"="&amp;O36,GEHALT_NEU_V2!H:H))</f>
        <v/>
      </c>
      <c r="R36" s="19"/>
      <c r="S36" s="21"/>
      <c r="T36" s="21"/>
    </row>
    <row r="37" spans="1:20" x14ac:dyDescent="0.25">
      <c r="A37">
        <f t="shared" si="2"/>
        <v>2024</v>
      </c>
      <c r="B37" s="18">
        <f t="shared" si="6"/>
        <v>45413</v>
      </c>
      <c r="C37" t="str">
        <f t="shared" si="3"/>
        <v>c</v>
      </c>
      <c r="D37">
        <f t="shared" si="4"/>
        <v>0</v>
      </c>
      <c r="E37">
        <f>IF(D37="","",MIN(IF(ISNA(VLOOKUP(D37+E36,Gehaltstabelle_alt!$A$15:$A$18,1,FALSE)),D37+E36,IF(ISNA(VLOOKUP(D37+E36+1,Gehaltstabelle_alt!$A$15:$A$18,1,FALSE)),D37+E36+1,D37+E36+2))+IF(AND(B37=DATE(YEAR($G$5),MONTH($G$5),1),$G$4),2,0),MAX(Gehaltstabelle_alt!$H$5:$H$34)))</f>
        <v>6</v>
      </c>
      <c r="F37">
        <f>IF(E37="","",HLOOKUP(C37,Gehaltstabelle_alt!$I$3:$R$34,E37+2,FALSE))</f>
        <v>1951.24</v>
      </c>
      <c r="G37">
        <f>IF(E37="","",IF(F37&lt;=Gehaltstabelle_alt!$B$2,Gehaltstabelle_alt!$E$2,IF(F37&lt;=Gehaltstabelle_alt!$B$3,Gehaltstabelle_alt!$E$3,IF(F37&lt;=Gehaltstabelle_alt!$B$4,Gehaltstabelle_alt!$E$4,IF(F37&lt;=Gehaltstabelle_alt!$B$5,Gehaltstabelle_alt!$E$5,IF(F37&lt;=Gehaltstabelle_alt!$B$6,Gehaltstabelle_alt!$E$6,Gehaltstabelle_alt!$E$7)))))+IF(F37="","",IF(AND(E37&gt;Gehaltstabelle_alt!$C$10,C37="a"),Gehaltstabelle_alt!$E$11,Gehaltstabelle_alt!$E$10))+Gehaltsrechner!$G$10)</f>
        <v>358</v>
      </c>
      <c r="H37">
        <f>IF(G37="","",Gehaltsrechner!$G$9)</f>
        <v>137.29</v>
      </c>
      <c r="I37">
        <f t="shared" si="5"/>
        <v>2831.4033333333327</v>
      </c>
      <c r="O37" t="str">
        <f t="shared" si="0"/>
        <v/>
      </c>
      <c r="P37" t="str">
        <f t="shared" si="1"/>
        <v/>
      </c>
      <c r="Q37" s="19" t="str">
        <f>IF(O37="","",SUMIF(GEHALT_NEU_V2!A:A,"="&amp;O37,GEHALT_NEU_V2!H:H))</f>
        <v/>
      </c>
      <c r="R37" s="19"/>
      <c r="S37" s="21"/>
      <c r="T37" s="21"/>
    </row>
    <row r="38" spans="1:20" x14ac:dyDescent="0.25">
      <c r="A38">
        <f t="shared" si="2"/>
        <v>2024</v>
      </c>
      <c r="B38" s="18">
        <f t="shared" si="6"/>
        <v>45444</v>
      </c>
      <c r="C38" t="str">
        <f t="shared" si="3"/>
        <v>c</v>
      </c>
      <c r="D38">
        <f t="shared" si="4"/>
        <v>0</v>
      </c>
      <c r="E38">
        <f>IF(D38="","",MIN(IF(ISNA(VLOOKUP(D38+E37,Gehaltstabelle_alt!$A$15:$A$18,1,FALSE)),D38+E37,IF(ISNA(VLOOKUP(D38+E37+1,Gehaltstabelle_alt!$A$15:$A$18,1,FALSE)),D38+E37+1,D38+E37+2))+IF(AND(B38=DATE(YEAR($G$5),MONTH($G$5),1),$G$4),2,0),MAX(Gehaltstabelle_alt!$H$5:$H$34)))</f>
        <v>6</v>
      </c>
      <c r="F38">
        <f>IF(E38="","",HLOOKUP(C38,Gehaltstabelle_alt!$I$3:$R$34,E38+2,FALSE))</f>
        <v>1951.24</v>
      </c>
      <c r="G38">
        <f>IF(E38="","",IF(F38&lt;=Gehaltstabelle_alt!$B$2,Gehaltstabelle_alt!$E$2,IF(F38&lt;=Gehaltstabelle_alt!$B$3,Gehaltstabelle_alt!$E$3,IF(F38&lt;=Gehaltstabelle_alt!$B$4,Gehaltstabelle_alt!$E$4,IF(F38&lt;=Gehaltstabelle_alt!$B$5,Gehaltstabelle_alt!$E$5,IF(F38&lt;=Gehaltstabelle_alt!$B$6,Gehaltstabelle_alt!$E$6,Gehaltstabelle_alt!$E$7)))))+IF(F38="","",IF(AND(E38&gt;Gehaltstabelle_alt!$C$10,C38="a"),Gehaltstabelle_alt!$E$11,Gehaltstabelle_alt!$E$10))+Gehaltsrechner!$G$10)</f>
        <v>358</v>
      </c>
      <c r="H38">
        <f>IF(G38="","",Gehaltsrechner!$G$9)</f>
        <v>137.29</v>
      </c>
      <c r="I38">
        <f t="shared" si="5"/>
        <v>2831.4033333333327</v>
      </c>
      <c r="O38" t="str">
        <f t="shared" si="0"/>
        <v/>
      </c>
      <c r="P38" t="str">
        <f t="shared" si="1"/>
        <v/>
      </c>
      <c r="Q38" s="19" t="str">
        <f>IF(O38="","",SUMIF(GEHALT_NEU_V2!A:A,"="&amp;O38,GEHALT_NEU_V2!H:H))</f>
        <v/>
      </c>
      <c r="R38" s="19"/>
      <c r="S38" s="21"/>
      <c r="T38" s="21"/>
    </row>
    <row r="39" spans="1:20" x14ac:dyDescent="0.25">
      <c r="A39">
        <f t="shared" si="2"/>
        <v>2024</v>
      </c>
      <c r="B39" s="18">
        <f t="shared" si="6"/>
        <v>45474</v>
      </c>
      <c r="C39" t="str">
        <f t="shared" si="3"/>
        <v>c</v>
      </c>
      <c r="D39">
        <f t="shared" si="4"/>
        <v>0</v>
      </c>
      <c r="E39">
        <f>IF(D39="","",MIN(IF(ISNA(VLOOKUP(D39+E38,Gehaltstabelle_alt!$A$15:$A$18,1,FALSE)),D39+E38,IF(ISNA(VLOOKUP(D39+E38+1,Gehaltstabelle_alt!$A$15:$A$18,1,FALSE)),D39+E38+1,D39+E38+2))+IF(AND(B39=DATE(YEAR($G$5),MONTH($G$5),1),$G$4),2,0),MAX(Gehaltstabelle_alt!$H$5:$H$34)))</f>
        <v>6</v>
      </c>
      <c r="F39">
        <f>IF(E39="","",HLOOKUP(C39,Gehaltstabelle_alt!$I$3:$R$34,E39+2,FALSE))</f>
        <v>1951.24</v>
      </c>
      <c r="G39">
        <f>IF(E39="","",IF(F39&lt;=Gehaltstabelle_alt!$B$2,Gehaltstabelle_alt!$E$2,IF(F39&lt;=Gehaltstabelle_alt!$B$3,Gehaltstabelle_alt!$E$3,IF(F39&lt;=Gehaltstabelle_alt!$B$4,Gehaltstabelle_alt!$E$4,IF(F39&lt;=Gehaltstabelle_alt!$B$5,Gehaltstabelle_alt!$E$5,IF(F39&lt;=Gehaltstabelle_alt!$B$6,Gehaltstabelle_alt!$E$6,Gehaltstabelle_alt!$E$7)))))+IF(F39="","",IF(AND(E39&gt;Gehaltstabelle_alt!$C$10,C39="a"),Gehaltstabelle_alt!$E$11,Gehaltstabelle_alt!$E$10))+Gehaltsrechner!$G$10)</f>
        <v>358</v>
      </c>
      <c r="H39">
        <f>IF(G39="","",Gehaltsrechner!$G$9)</f>
        <v>137.29</v>
      </c>
      <c r="I39">
        <f t="shared" si="5"/>
        <v>2831.4033333333327</v>
      </c>
      <c r="O39" t="str">
        <f t="shared" si="0"/>
        <v/>
      </c>
      <c r="P39" t="str">
        <f t="shared" si="1"/>
        <v/>
      </c>
      <c r="Q39" s="19" t="str">
        <f>IF(O39="","",SUMIF(GEHALT_NEU_V2!A:A,"="&amp;O39,GEHALT_NEU_V2!H:H))</f>
        <v/>
      </c>
      <c r="R39" s="19"/>
      <c r="S39" s="21"/>
      <c r="T39" s="21"/>
    </row>
    <row r="40" spans="1:20" x14ac:dyDescent="0.25">
      <c r="A40">
        <f t="shared" si="2"/>
        <v>2024</v>
      </c>
      <c r="B40" s="18">
        <f t="shared" si="6"/>
        <v>45505</v>
      </c>
      <c r="C40" t="str">
        <f t="shared" si="3"/>
        <v>c</v>
      </c>
      <c r="D40">
        <f t="shared" si="4"/>
        <v>0</v>
      </c>
      <c r="E40">
        <f>IF(D40="","",MIN(IF(ISNA(VLOOKUP(D40+E39,Gehaltstabelle_alt!$A$15:$A$18,1,FALSE)),D40+E39,IF(ISNA(VLOOKUP(D40+E39+1,Gehaltstabelle_alt!$A$15:$A$18,1,FALSE)),D40+E39+1,D40+E39+2))+IF(AND(B40=DATE(YEAR($G$5),MONTH($G$5),1),$G$4),2,0),MAX(Gehaltstabelle_alt!$H$5:$H$34)))</f>
        <v>6</v>
      </c>
      <c r="F40">
        <f>IF(E40="","",HLOOKUP(C40,Gehaltstabelle_alt!$I$3:$R$34,E40+2,FALSE))</f>
        <v>1951.24</v>
      </c>
      <c r="G40">
        <f>IF(E40="","",IF(F40&lt;=Gehaltstabelle_alt!$B$2,Gehaltstabelle_alt!$E$2,IF(F40&lt;=Gehaltstabelle_alt!$B$3,Gehaltstabelle_alt!$E$3,IF(F40&lt;=Gehaltstabelle_alt!$B$4,Gehaltstabelle_alt!$E$4,IF(F40&lt;=Gehaltstabelle_alt!$B$5,Gehaltstabelle_alt!$E$5,IF(F40&lt;=Gehaltstabelle_alt!$B$6,Gehaltstabelle_alt!$E$6,Gehaltstabelle_alt!$E$7)))))+IF(F40="","",IF(AND(E40&gt;Gehaltstabelle_alt!$C$10,C40="a"),Gehaltstabelle_alt!$E$11,Gehaltstabelle_alt!$E$10))+Gehaltsrechner!$G$10)</f>
        <v>358</v>
      </c>
      <c r="H40">
        <f>IF(G40="","",Gehaltsrechner!$G$9)</f>
        <v>137.29</v>
      </c>
      <c r="I40">
        <f t="shared" si="5"/>
        <v>2831.4033333333327</v>
      </c>
      <c r="O40" t="str">
        <f t="shared" si="0"/>
        <v/>
      </c>
      <c r="P40" t="str">
        <f t="shared" si="1"/>
        <v/>
      </c>
      <c r="Q40" s="19" t="str">
        <f>IF(O40="","",SUMIF(GEHALT_NEU_V2!A:A,"="&amp;O40,GEHALT_NEU_V2!H:H))</f>
        <v/>
      </c>
      <c r="R40" s="19"/>
      <c r="S40" s="21"/>
      <c r="T40" s="21"/>
    </row>
    <row r="41" spans="1:20" x14ac:dyDescent="0.25">
      <c r="A41">
        <f t="shared" si="2"/>
        <v>2024</v>
      </c>
      <c r="B41" s="18">
        <f t="shared" si="6"/>
        <v>45536</v>
      </c>
      <c r="C41" t="str">
        <f t="shared" si="3"/>
        <v>c</v>
      </c>
      <c r="D41">
        <f t="shared" si="4"/>
        <v>0</v>
      </c>
      <c r="E41">
        <f>IF(D41="","",MIN(IF(ISNA(VLOOKUP(D41+E40,Gehaltstabelle_alt!$A$15:$A$18,1,FALSE)),D41+E40,IF(ISNA(VLOOKUP(D41+E40+1,Gehaltstabelle_alt!$A$15:$A$18,1,FALSE)),D41+E40+1,D41+E40+2))+IF(AND(B41=DATE(YEAR($G$5),MONTH($G$5),1),$G$4),2,0),MAX(Gehaltstabelle_alt!$H$5:$H$34)))</f>
        <v>6</v>
      </c>
      <c r="F41">
        <f>IF(E41="","",HLOOKUP(C41,Gehaltstabelle_alt!$I$3:$R$34,E41+2,FALSE))</f>
        <v>1951.24</v>
      </c>
      <c r="G41">
        <f>IF(E41="","",IF(F41&lt;=Gehaltstabelle_alt!$B$2,Gehaltstabelle_alt!$E$2,IF(F41&lt;=Gehaltstabelle_alt!$B$3,Gehaltstabelle_alt!$E$3,IF(F41&lt;=Gehaltstabelle_alt!$B$4,Gehaltstabelle_alt!$E$4,IF(F41&lt;=Gehaltstabelle_alt!$B$5,Gehaltstabelle_alt!$E$5,IF(F41&lt;=Gehaltstabelle_alt!$B$6,Gehaltstabelle_alt!$E$6,Gehaltstabelle_alt!$E$7)))))+IF(F41="","",IF(AND(E41&gt;Gehaltstabelle_alt!$C$10,C41="a"),Gehaltstabelle_alt!$E$11,Gehaltstabelle_alt!$E$10))+Gehaltsrechner!$G$10)</f>
        <v>358</v>
      </c>
      <c r="H41">
        <f>IF(G41="","",Gehaltsrechner!$G$9)</f>
        <v>137.29</v>
      </c>
      <c r="I41">
        <f t="shared" si="5"/>
        <v>2831.4033333333327</v>
      </c>
      <c r="O41" t="str">
        <f t="shared" si="0"/>
        <v/>
      </c>
      <c r="P41" t="str">
        <f t="shared" si="1"/>
        <v/>
      </c>
      <c r="Q41" s="19" t="str">
        <f>IF(O41="","",SUMIF(GEHALT_NEU_V2!A:A,"="&amp;O41,GEHALT_NEU_V2!H:H))</f>
        <v/>
      </c>
      <c r="R41" s="19"/>
      <c r="S41" s="21"/>
      <c r="T41" s="21"/>
    </row>
    <row r="42" spans="1:20" x14ac:dyDescent="0.25">
      <c r="A42">
        <f t="shared" si="2"/>
        <v>2024</v>
      </c>
      <c r="B42" s="18">
        <f t="shared" si="6"/>
        <v>45566</v>
      </c>
      <c r="C42" t="str">
        <f t="shared" si="3"/>
        <v>c</v>
      </c>
      <c r="D42">
        <f t="shared" si="4"/>
        <v>0</v>
      </c>
      <c r="E42">
        <f>IF(D42="","",MIN(IF(ISNA(VLOOKUP(D42+E41,Gehaltstabelle_alt!$A$15:$A$18,1,FALSE)),D42+E41,IF(ISNA(VLOOKUP(D42+E41+1,Gehaltstabelle_alt!$A$15:$A$18,1,FALSE)),D42+E41+1,D42+E41+2))+IF(AND(B42=DATE(YEAR($G$5),MONTH($G$5),1),$G$4),2,0),MAX(Gehaltstabelle_alt!$H$5:$H$34)))</f>
        <v>6</v>
      </c>
      <c r="F42">
        <f>IF(E42="","",HLOOKUP(C42,Gehaltstabelle_alt!$I$3:$R$34,E42+2,FALSE))</f>
        <v>1951.24</v>
      </c>
      <c r="G42">
        <f>IF(E42="","",IF(F42&lt;=Gehaltstabelle_alt!$B$2,Gehaltstabelle_alt!$E$2,IF(F42&lt;=Gehaltstabelle_alt!$B$3,Gehaltstabelle_alt!$E$3,IF(F42&lt;=Gehaltstabelle_alt!$B$4,Gehaltstabelle_alt!$E$4,IF(F42&lt;=Gehaltstabelle_alt!$B$5,Gehaltstabelle_alt!$E$5,IF(F42&lt;=Gehaltstabelle_alt!$B$6,Gehaltstabelle_alt!$E$6,Gehaltstabelle_alt!$E$7)))))+IF(F42="","",IF(AND(E42&gt;Gehaltstabelle_alt!$C$10,C42="a"),Gehaltstabelle_alt!$E$11,Gehaltstabelle_alt!$E$10))+Gehaltsrechner!$G$10)</f>
        <v>358</v>
      </c>
      <c r="H42">
        <f>IF(G42="","",Gehaltsrechner!$G$9)</f>
        <v>137.29</v>
      </c>
      <c r="I42">
        <f t="shared" si="5"/>
        <v>2831.4033333333327</v>
      </c>
      <c r="O42" t="str">
        <f t="shared" si="0"/>
        <v/>
      </c>
      <c r="P42" t="str">
        <f t="shared" si="1"/>
        <v/>
      </c>
      <c r="Q42" s="19" t="str">
        <f>IF(O42="","",SUMIF(GEHALT_NEU_V2!A:A,"="&amp;O42,GEHALT_NEU_V2!H:H))</f>
        <v/>
      </c>
      <c r="R42" s="19"/>
      <c r="S42" s="21"/>
      <c r="T42" s="21"/>
    </row>
    <row r="43" spans="1:20" x14ac:dyDescent="0.25">
      <c r="A43">
        <f t="shared" si="2"/>
        <v>2024</v>
      </c>
      <c r="B43" s="18">
        <f t="shared" si="6"/>
        <v>45597</v>
      </c>
      <c r="C43" t="str">
        <f t="shared" si="3"/>
        <v>c</v>
      </c>
      <c r="D43">
        <f t="shared" si="4"/>
        <v>0</v>
      </c>
      <c r="E43">
        <f>IF(D43="","",MIN(IF(ISNA(VLOOKUP(D43+E42,Gehaltstabelle_alt!$A$15:$A$18,1,FALSE)),D43+E42,IF(ISNA(VLOOKUP(D43+E42+1,Gehaltstabelle_alt!$A$15:$A$18,1,FALSE)),D43+E42+1,D43+E42+2))+IF(AND(B43=DATE(YEAR($G$5),MONTH($G$5),1),$G$4),2,0),MAX(Gehaltstabelle_alt!$H$5:$H$34)))</f>
        <v>6</v>
      </c>
      <c r="F43">
        <f>IF(E43="","",HLOOKUP(C43,Gehaltstabelle_alt!$I$3:$R$34,E43+2,FALSE))</f>
        <v>1951.24</v>
      </c>
      <c r="G43">
        <f>IF(E43="","",IF(F43&lt;=Gehaltstabelle_alt!$B$2,Gehaltstabelle_alt!$E$2,IF(F43&lt;=Gehaltstabelle_alt!$B$3,Gehaltstabelle_alt!$E$3,IF(F43&lt;=Gehaltstabelle_alt!$B$4,Gehaltstabelle_alt!$E$4,IF(F43&lt;=Gehaltstabelle_alt!$B$5,Gehaltstabelle_alt!$E$5,IF(F43&lt;=Gehaltstabelle_alt!$B$6,Gehaltstabelle_alt!$E$6,Gehaltstabelle_alt!$E$7)))))+IF(F43="","",IF(AND(E43&gt;Gehaltstabelle_alt!$C$10,C43="a"),Gehaltstabelle_alt!$E$11,Gehaltstabelle_alt!$E$10))+Gehaltsrechner!$G$10)</f>
        <v>358</v>
      </c>
      <c r="H43">
        <f>IF(G43="","",Gehaltsrechner!$G$9)</f>
        <v>137.29</v>
      </c>
      <c r="I43">
        <f t="shared" si="5"/>
        <v>2831.4033333333327</v>
      </c>
      <c r="O43" t="str">
        <f t="shared" si="0"/>
        <v/>
      </c>
      <c r="P43" t="str">
        <f t="shared" si="1"/>
        <v/>
      </c>
      <c r="Q43" s="19" t="str">
        <f>IF(O43="","",SUMIF(GEHALT_NEU_V2!A:A,"="&amp;O43,GEHALT_NEU_V2!H:H))</f>
        <v/>
      </c>
      <c r="R43" s="19"/>
      <c r="S43" s="21"/>
      <c r="T43" s="21"/>
    </row>
    <row r="44" spans="1:20" x14ac:dyDescent="0.25">
      <c r="A44">
        <f t="shared" si="2"/>
        <v>2024</v>
      </c>
      <c r="B44" s="18">
        <f t="shared" si="6"/>
        <v>45627</v>
      </c>
      <c r="C44" t="str">
        <f t="shared" si="3"/>
        <v>c</v>
      </c>
      <c r="D44">
        <f t="shared" si="4"/>
        <v>0</v>
      </c>
      <c r="E44">
        <f>IF(D44="","",MIN(IF(ISNA(VLOOKUP(D44+E43,Gehaltstabelle_alt!$A$15:$A$18,1,FALSE)),D44+E43,IF(ISNA(VLOOKUP(D44+E43+1,Gehaltstabelle_alt!$A$15:$A$18,1,FALSE)),D44+E43+1,D44+E43+2))+IF(AND(B44=DATE(YEAR($G$5),MONTH($G$5),1),$G$4),2,0),MAX(Gehaltstabelle_alt!$H$5:$H$34)))</f>
        <v>6</v>
      </c>
      <c r="F44">
        <f>IF(E44="","",HLOOKUP(C44,Gehaltstabelle_alt!$I$3:$R$34,E44+2,FALSE))</f>
        <v>1951.24</v>
      </c>
      <c r="G44">
        <f>IF(E44="","",IF(F44&lt;=Gehaltstabelle_alt!$B$2,Gehaltstabelle_alt!$E$2,IF(F44&lt;=Gehaltstabelle_alt!$B$3,Gehaltstabelle_alt!$E$3,IF(F44&lt;=Gehaltstabelle_alt!$B$4,Gehaltstabelle_alt!$E$4,IF(F44&lt;=Gehaltstabelle_alt!$B$5,Gehaltstabelle_alt!$E$5,IF(F44&lt;=Gehaltstabelle_alt!$B$6,Gehaltstabelle_alt!$E$6,Gehaltstabelle_alt!$E$7)))))+IF(F44="","",IF(AND(E44&gt;Gehaltstabelle_alt!$C$10,C44="a"),Gehaltstabelle_alt!$E$11,Gehaltstabelle_alt!$E$10))+Gehaltsrechner!$G$10)</f>
        <v>358</v>
      </c>
      <c r="H44">
        <f>IF(G44="","",Gehaltsrechner!$G$9)</f>
        <v>137.29</v>
      </c>
      <c r="I44">
        <f t="shared" si="5"/>
        <v>2831.4033333333327</v>
      </c>
      <c r="O44" t="str">
        <f t="shared" si="0"/>
        <v/>
      </c>
      <c r="P44" t="str">
        <f t="shared" si="1"/>
        <v/>
      </c>
      <c r="Q44" s="19" t="str">
        <f>IF(O44="","",SUMIF(GEHALT_NEU_V2!A:A,"="&amp;O44,GEHALT_NEU_V2!H:H))</f>
        <v/>
      </c>
      <c r="R44" s="19"/>
      <c r="S44" s="21"/>
      <c r="T44" s="21"/>
    </row>
    <row r="45" spans="1:20" x14ac:dyDescent="0.25">
      <c r="A45">
        <f t="shared" si="2"/>
        <v>2025</v>
      </c>
      <c r="B45" s="18">
        <f t="shared" si="6"/>
        <v>45658</v>
      </c>
      <c r="C45" t="str">
        <f t="shared" si="3"/>
        <v>c</v>
      </c>
      <c r="D45">
        <f t="shared" si="4"/>
        <v>0</v>
      </c>
      <c r="E45">
        <f>IF(D45="","",MIN(IF(ISNA(VLOOKUP(D45+E44,Gehaltstabelle_alt!$A$15:$A$18,1,FALSE)),D45+E44,IF(ISNA(VLOOKUP(D45+E44+1,Gehaltstabelle_alt!$A$15:$A$18,1,FALSE)),D45+E44+1,D45+E44+2))+IF(AND(B45=DATE(YEAR($G$5),MONTH($G$5),1),$G$4),2,0),MAX(Gehaltstabelle_alt!$H$5:$H$34)))</f>
        <v>6</v>
      </c>
      <c r="F45">
        <f>IF(E45="","",HLOOKUP(C45,Gehaltstabelle_alt!$I$3:$R$34,E45+2,FALSE))</f>
        <v>1951.24</v>
      </c>
      <c r="G45">
        <f>IF(E45="","",IF(F45&lt;=Gehaltstabelle_alt!$B$2,Gehaltstabelle_alt!$E$2,IF(F45&lt;=Gehaltstabelle_alt!$B$3,Gehaltstabelle_alt!$E$3,IF(F45&lt;=Gehaltstabelle_alt!$B$4,Gehaltstabelle_alt!$E$4,IF(F45&lt;=Gehaltstabelle_alt!$B$5,Gehaltstabelle_alt!$E$5,IF(F45&lt;=Gehaltstabelle_alt!$B$6,Gehaltstabelle_alt!$E$6,Gehaltstabelle_alt!$E$7)))))+IF(F45="","",IF(AND(E45&gt;Gehaltstabelle_alt!$C$10,C45="a"),Gehaltstabelle_alt!$E$11,Gehaltstabelle_alt!$E$10))+Gehaltsrechner!$G$10)</f>
        <v>358</v>
      </c>
      <c r="H45">
        <f>IF(G45="","",Gehaltsrechner!$G$9)</f>
        <v>137.29</v>
      </c>
      <c r="I45">
        <f t="shared" si="5"/>
        <v>2831.4033333333327</v>
      </c>
      <c r="O45" t="str">
        <f t="shared" si="0"/>
        <v/>
      </c>
      <c r="P45" t="str">
        <f t="shared" si="1"/>
        <v/>
      </c>
      <c r="Q45" s="19" t="str">
        <f>IF(O45="","",SUMIF(GEHALT_NEU_V2!A:A,"="&amp;O45,GEHALT_NEU_V2!H:H))</f>
        <v/>
      </c>
      <c r="R45" s="19"/>
      <c r="S45" s="21"/>
      <c r="T45" s="21"/>
    </row>
    <row r="46" spans="1:20" x14ac:dyDescent="0.25">
      <c r="A46">
        <f t="shared" si="2"/>
        <v>2025</v>
      </c>
      <c r="B46" s="18">
        <f t="shared" si="6"/>
        <v>45689</v>
      </c>
      <c r="C46" t="str">
        <f t="shared" si="3"/>
        <v>c</v>
      </c>
      <c r="D46">
        <f t="shared" si="4"/>
        <v>0</v>
      </c>
      <c r="E46">
        <f>IF(D46="","",MIN(IF(ISNA(VLOOKUP(D46+E45,Gehaltstabelle_alt!$A$15:$A$18,1,FALSE)),D46+E45,IF(ISNA(VLOOKUP(D46+E45+1,Gehaltstabelle_alt!$A$15:$A$18,1,FALSE)),D46+E45+1,D46+E45+2))+IF(AND(B46=DATE(YEAR($G$5),MONTH($G$5),1),$G$4),2,0),MAX(Gehaltstabelle_alt!$H$5:$H$34)))</f>
        <v>6</v>
      </c>
      <c r="F46">
        <f>IF(E46="","",HLOOKUP(C46,Gehaltstabelle_alt!$I$3:$R$34,E46+2,FALSE))</f>
        <v>1951.24</v>
      </c>
      <c r="G46">
        <f>IF(E46="","",IF(F46&lt;=Gehaltstabelle_alt!$B$2,Gehaltstabelle_alt!$E$2,IF(F46&lt;=Gehaltstabelle_alt!$B$3,Gehaltstabelle_alt!$E$3,IF(F46&lt;=Gehaltstabelle_alt!$B$4,Gehaltstabelle_alt!$E$4,IF(F46&lt;=Gehaltstabelle_alt!$B$5,Gehaltstabelle_alt!$E$5,IF(F46&lt;=Gehaltstabelle_alt!$B$6,Gehaltstabelle_alt!$E$6,Gehaltstabelle_alt!$E$7)))))+IF(F46="","",IF(AND(E46&gt;Gehaltstabelle_alt!$C$10,C46="a"),Gehaltstabelle_alt!$E$11,Gehaltstabelle_alt!$E$10))+Gehaltsrechner!$G$10)</f>
        <v>358</v>
      </c>
      <c r="H46">
        <f>IF(G46="","",Gehaltsrechner!$G$9)</f>
        <v>137.29</v>
      </c>
      <c r="I46">
        <f t="shared" si="5"/>
        <v>2831.4033333333327</v>
      </c>
      <c r="O46" t="str">
        <f t="shared" si="0"/>
        <v/>
      </c>
      <c r="P46" t="str">
        <f t="shared" si="1"/>
        <v/>
      </c>
      <c r="Q46" s="19" t="str">
        <f>IF(O46="","",SUMIF(GEHALT_NEU_V2!A:A,"="&amp;O46,GEHALT_NEU_V2!H:H))</f>
        <v/>
      </c>
      <c r="R46" s="19"/>
      <c r="S46" s="21"/>
      <c r="T46" s="21"/>
    </row>
    <row r="47" spans="1:20" x14ac:dyDescent="0.25">
      <c r="A47">
        <f t="shared" si="2"/>
        <v>2025</v>
      </c>
      <c r="B47" s="18">
        <f t="shared" si="6"/>
        <v>45717</v>
      </c>
      <c r="C47" t="str">
        <f t="shared" si="3"/>
        <v>c</v>
      </c>
      <c r="D47">
        <f t="shared" si="4"/>
        <v>0</v>
      </c>
      <c r="E47">
        <f>IF(D47="","",MIN(IF(ISNA(VLOOKUP(D47+E46,Gehaltstabelle_alt!$A$15:$A$18,1,FALSE)),D47+E46,IF(ISNA(VLOOKUP(D47+E46+1,Gehaltstabelle_alt!$A$15:$A$18,1,FALSE)),D47+E46+1,D47+E46+2))+IF(AND(B47=DATE(YEAR($G$5),MONTH($G$5),1),$G$4),2,0),MAX(Gehaltstabelle_alt!$H$5:$H$34)))</f>
        <v>6</v>
      </c>
      <c r="F47">
        <f>IF(E47="","",HLOOKUP(C47,Gehaltstabelle_alt!$I$3:$R$34,E47+2,FALSE))</f>
        <v>1951.24</v>
      </c>
      <c r="G47">
        <f>IF(E47="","",IF(F47&lt;=Gehaltstabelle_alt!$B$2,Gehaltstabelle_alt!$E$2,IF(F47&lt;=Gehaltstabelle_alt!$B$3,Gehaltstabelle_alt!$E$3,IF(F47&lt;=Gehaltstabelle_alt!$B$4,Gehaltstabelle_alt!$E$4,IF(F47&lt;=Gehaltstabelle_alt!$B$5,Gehaltstabelle_alt!$E$5,IF(F47&lt;=Gehaltstabelle_alt!$B$6,Gehaltstabelle_alt!$E$6,Gehaltstabelle_alt!$E$7)))))+IF(F47="","",IF(AND(E47&gt;Gehaltstabelle_alt!$C$10,C47="a"),Gehaltstabelle_alt!$E$11,Gehaltstabelle_alt!$E$10))+Gehaltsrechner!$G$10)</f>
        <v>358</v>
      </c>
      <c r="H47">
        <f>IF(G47="","",Gehaltsrechner!$G$9)</f>
        <v>137.29</v>
      </c>
      <c r="I47">
        <f t="shared" si="5"/>
        <v>2831.4033333333327</v>
      </c>
      <c r="O47" t="str">
        <f t="shared" si="0"/>
        <v/>
      </c>
      <c r="P47" t="str">
        <f t="shared" si="1"/>
        <v/>
      </c>
      <c r="Q47" s="19" t="str">
        <f>IF(O47="","",SUMIF(GEHALT_NEU_V2!A:A,"="&amp;O47,GEHALT_NEU_V2!H:H))</f>
        <v/>
      </c>
      <c r="R47" s="19"/>
      <c r="S47" s="21"/>
      <c r="T47" s="21"/>
    </row>
    <row r="48" spans="1:20" x14ac:dyDescent="0.25">
      <c r="A48">
        <f t="shared" si="2"/>
        <v>2025</v>
      </c>
      <c r="B48" s="18">
        <f t="shared" si="6"/>
        <v>45748</v>
      </c>
      <c r="C48" t="str">
        <f t="shared" si="3"/>
        <v>c</v>
      </c>
      <c r="D48">
        <f t="shared" si="4"/>
        <v>0</v>
      </c>
      <c r="E48">
        <f>IF(D48="","",MIN(IF(ISNA(VLOOKUP(D48+E47,Gehaltstabelle_alt!$A$15:$A$18,1,FALSE)),D48+E47,IF(ISNA(VLOOKUP(D48+E47+1,Gehaltstabelle_alt!$A$15:$A$18,1,FALSE)),D48+E47+1,D48+E47+2))+IF(AND(B48=DATE(YEAR($G$5),MONTH($G$5),1),$G$4),2,0),MAX(Gehaltstabelle_alt!$H$5:$H$34)))</f>
        <v>6</v>
      </c>
      <c r="F48">
        <f>IF(E48="","",HLOOKUP(C48,Gehaltstabelle_alt!$I$3:$R$34,E48+2,FALSE))</f>
        <v>1951.24</v>
      </c>
      <c r="G48">
        <f>IF(E48="","",IF(F48&lt;=Gehaltstabelle_alt!$B$2,Gehaltstabelle_alt!$E$2,IF(F48&lt;=Gehaltstabelle_alt!$B$3,Gehaltstabelle_alt!$E$3,IF(F48&lt;=Gehaltstabelle_alt!$B$4,Gehaltstabelle_alt!$E$4,IF(F48&lt;=Gehaltstabelle_alt!$B$5,Gehaltstabelle_alt!$E$5,IF(F48&lt;=Gehaltstabelle_alt!$B$6,Gehaltstabelle_alt!$E$6,Gehaltstabelle_alt!$E$7)))))+IF(F48="","",IF(AND(E48&gt;Gehaltstabelle_alt!$C$10,C48="a"),Gehaltstabelle_alt!$E$11,Gehaltstabelle_alt!$E$10))+Gehaltsrechner!$G$10)</f>
        <v>358</v>
      </c>
      <c r="H48">
        <f>IF(G48="","",Gehaltsrechner!$G$9)</f>
        <v>137.29</v>
      </c>
      <c r="I48">
        <f t="shared" si="5"/>
        <v>2831.4033333333327</v>
      </c>
      <c r="O48" t="str">
        <f t="shared" si="0"/>
        <v/>
      </c>
      <c r="P48" t="str">
        <f t="shared" si="1"/>
        <v/>
      </c>
      <c r="Q48" s="19" t="str">
        <f>IF(O48="","",SUMIF(GEHALT_NEU_V2!A:A,"="&amp;O48,GEHALT_NEU_V2!H:H))</f>
        <v/>
      </c>
      <c r="R48" s="19"/>
      <c r="S48" s="21"/>
      <c r="T48" s="21"/>
    </row>
    <row r="49" spans="1:20" x14ac:dyDescent="0.25">
      <c r="A49">
        <f t="shared" si="2"/>
        <v>2025</v>
      </c>
      <c r="B49" s="18">
        <f t="shared" si="6"/>
        <v>45778</v>
      </c>
      <c r="C49" t="str">
        <f t="shared" si="3"/>
        <v>c</v>
      </c>
      <c r="D49">
        <f t="shared" si="4"/>
        <v>0</v>
      </c>
      <c r="E49">
        <f>IF(D49="","",MIN(IF(ISNA(VLOOKUP(D49+E48,Gehaltstabelle_alt!$A$15:$A$18,1,FALSE)),D49+E48,IF(ISNA(VLOOKUP(D49+E48+1,Gehaltstabelle_alt!$A$15:$A$18,1,FALSE)),D49+E48+1,D49+E48+2))+IF(AND(B49=DATE(YEAR($G$5),MONTH($G$5),1),$G$4),2,0),MAX(Gehaltstabelle_alt!$H$5:$H$34)))</f>
        <v>6</v>
      </c>
      <c r="F49">
        <f>IF(E49="","",HLOOKUP(C49,Gehaltstabelle_alt!$I$3:$R$34,E49+2,FALSE))</f>
        <v>1951.24</v>
      </c>
      <c r="G49">
        <f>IF(E49="","",IF(F49&lt;=Gehaltstabelle_alt!$B$2,Gehaltstabelle_alt!$E$2,IF(F49&lt;=Gehaltstabelle_alt!$B$3,Gehaltstabelle_alt!$E$3,IF(F49&lt;=Gehaltstabelle_alt!$B$4,Gehaltstabelle_alt!$E$4,IF(F49&lt;=Gehaltstabelle_alt!$B$5,Gehaltstabelle_alt!$E$5,IF(F49&lt;=Gehaltstabelle_alt!$B$6,Gehaltstabelle_alt!$E$6,Gehaltstabelle_alt!$E$7)))))+IF(F49="","",IF(AND(E49&gt;Gehaltstabelle_alt!$C$10,C49="a"),Gehaltstabelle_alt!$E$11,Gehaltstabelle_alt!$E$10))+Gehaltsrechner!$G$10)</f>
        <v>358</v>
      </c>
      <c r="H49">
        <f>IF(G49="","",Gehaltsrechner!$G$9)</f>
        <v>137.29</v>
      </c>
      <c r="I49">
        <f t="shared" si="5"/>
        <v>2831.4033333333327</v>
      </c>
      <c r="O49" t="str">
        <f t="shared" si="0"/>
        <v/>
      </c>
      <c r="P49" t="str">
        <f t="shared" si="1"/>
        <v/>
      </c>
      <c r="Q49" s="19" t="str">
        <f>IF(O49="","",SUMIF(GEHALT_NEU_V2!A:A,"="&amp;O49,GEHALT_NEU_V2!H:H))</f>
        <v/>
      </c>
      <c r="R49" s="19"/>
      <c r="S49" s="21"/>
      <c r="T49" s="21"/>
    </row>
    <row r="50" spans="1:20" x14ac:dyDescent="0.25">
      <c r="A50">
        <f t="shared" si="2"/>
        <v>2025</v>
      </c>
      <c r="B50" s="18">
        <f t="shared" si="6"/>
        <v>45809</v>
      </c>
      <c r="C50" t="str">
        <f t="shared" si="3"/>
        <v>c</v>
      </c>
      <c r="D50">
        <f t="shared" si="4"/>
        <v>0</v>
      </c>
      <c r="E50">
        <f>IF(D50="","",MIN(IF(ISNA(VLOOKUP(D50+E49,Gehaltstabelle_alt!$A$15:$A$18,1,FALSE)),D50+E49,IF(ISNA(VLOOKUP(D50+E49+1,Gehaltstabelle_alt!$A$15:$A$18,1,FALSE)),D50+E49+1,D50+E49+2))+IF(AND(B50=DATE(YEAR($G$5),MONTH($G$5),1),$G$4),2,0),MAX(Gehaltstabelle_alt!$H$5:$H$34)))</f>
        <v>6</v>
      </c>
      <c r="F50">
        <f>IF(E50="","",HLOOKUP(C50,Gehaltstabelle_alt!$I$3:$R$34,E50+2,FALSE))</f>
        <v>1951.24</v>
      </c>
      <c r="G50">
        <f>IF(E50="","",IF(F50&lt;=Gehaltstabelle_alt!$B$2,Gehaltstabelle_alt!$E$2,IF(F50&lt;=Gehaltstabelle_alt!$B$3,Gehaltstabelle_alt!$E$3,IF(F50&lt;=Gehaltstabelle_alt!$B$4,Gehaltstabelle_alt!$E$4,IF(F50&lt;=Gehaltstabelle_alt!$B$5,Gehaltstabelle_alt!$E$5,IF(F50&lt;=Gehaltstabelle_alt!$B$6,Gehaltstabelle_alt!$E$6,Gehaltstabelle_alt!$E$7)))))+IF(F50="","",IF(AND(E50&gt;Gehaltstabelle_alt!$C$10,C50="a"),Gehaltstabelle_alt!$E$11,Gehaltstabelle_alt!$E$10))+Gehaltsrechner!$G$10)</f>
        <v>358</v>
      </c>
      <c r="H50">
        <f>IF(G50="","",Gehaltsrechner!$G$9)</f>
        <v>137.29</v>
      </c>
      <c r="I50">
        <f t="shared" si="5"/>
        <v>2831.4033333333327</v>
      </c>
      <c r="O50" t="str">
        <f t="shared" si="0"/>
        <v/>
      </c>
      <c r="P50" t="str">
        <f t="shared" si="1"/>
        <v/>
      </c>
      <c r="Q50" s="19" t="str">
        <f>IF(O50="","",SUMIF(GEHALT_NEU_V2!A:A,"="&amp;O50,GEHALT_NEU_V2!H:H))</f>
        <v/>
      </c>
      <c r="R50" s="19"/>
      <c r="S50" s="21"/>
      <c r="T50" s="21"/>
    </row>
    <row r="51" spans="1:20" x14ac:dyDescent="0.25">
      <c r="A51">
        <f t="shared" si="2"/>
        <v>2025</v>
      </c>
      <c r="B51" s="18">
        <f t="shared" si="6"/>
        <v>45839</v>
      </c>
      <c r="C51" t="str">
        <f t="shared" si="3"/>
        <v>c</v>
      </c>
      <c r="D51">
        <f t="shared" si="4"/>
        <v>0</v>
      </c>
      <c r="E51">
        <f>IF(D51="","",MIN(IF(ISNA(VLOOKUP(D51+E50,Gehaltstabelle_alt!$A$15:$A$18,1,FALSE)),D51+E50,IF(ISNA(VLOOKUP(D51+E50+1,Gehaltstabelle_alt!$A$15:$A$18,1,FALSE)),D51+E50+1,D51+E50+2))+IF(AND(B51=DATE(YEAR($G$5),MONTH($G$5),1),$G$4),2,0),MAX(Gehaltstabelle_alt!$H$5:$H$34)))</f>
        <v>6</v>
      </c>
      <c r="F51">
        <f>IF(E51="","",HLOOKUP(C51,Gehaltstabelle_alt!$I$3:$R$34,E51+2,FALSE))</f>
        <v>1951.24</v>
      </c>
      <c r="G51">
        <f>IF(E51="","",IF(F51&lt;=Gehaltstabelle_alt!$B$2,Gehaltstabelle_alt!$E$2,IF(F51&lt;=Gehaltstabelle_alt!$B$3,Gehaltstabelle_alt!$E$3,IF(F51&lt;=Gehaltstabelle_alt!$B$4,Gehaltstabelle_alt!$E$4,IF(F51&lt;=Gehaltstabelle_alt!$B$5,Gehaltstabelle_alt!$E$5,IF(F51&lt;=Gehaltstabelle_alt!$B$6,Gehaltstabelle_alt!$E$6,Gehaltstabelle_alt!$E$7)))))+IF(F51="","",IF(AND(E51&gt;Gehaltstabelle_alt!$C$10,C51="a"),Gehaltstabelle_alt!$E$11,Gehaltstabelle_alt!$E$10))+Gehaltsrechner!$G$10)</f>
        <v>358</v>
      </c>
      <c r="H51">
        <f>IF(G51="","",Gehaltsrechner!$G$9)</f>
        <v>137.29</v>
      </c>
      <c r="I51">
        <f t="shared" si="5"/>
        <v>2831.4033333333327</v>
      </c>
      <c r="O51" t="str">
        <f t="shared" si="0"/>
        <v/>
      </c>
      <c r="P51" t="str">
        <f t="shared" si="1"/>
        <v/>
      </c>
      <c r="Q51" s="19" t="str">
        <f>IF(O51="","",SUMIF(GEHALT_NEU_V2!A:A,"="&amp;O51,GEHALT_NEU_V2!H:H))</f>
        <v/>
      </c>
      <c r="R51" s="19"/>
      <c r="S51" s="21"/>
      <c r="T51" s="21"/>
    </row>
    <row r="52" spans="1:20" x14ac:dyDescent="0.25">
      <c r="A52">
        <f t="shared" si="2"/>
        <v>2025</v>
      </c>
      <c r="B52" s="18">
        <f t="shared" si="6"/>
        <v>45870</v>
      </c>
      <c r="C52" t="str">
        <f t="shared" si="3"/>
        <v>c</v>
      </c>
      <c r="D52">
        <f t="shared" si="4"/>
        <v>0</v>
      </c>
      <c r="E52">
        <f>IF(D52="","",MIN(IF(ISNA(VLOOKUP(D52+E51,Gehaltstabelle_alt!$A$15:$A$18,1,FALSE)),D52+E51,IF(ISNA(VLOOKUP(D52+E51+1,Gehaltstabelle_alt!$A$15:$A$18,1,FALSE)),D52+E51+1,D52+E51+2))+IF(AND(B52=DATE(YEAR($G$5),MONTH($G$5),1),$G$4),2,0),MAX(Gehaltstabelle_alt!$H$5:$H$34)))</f>
        <v>6</v>
      </c>
      <c r="F52">
        <f>IF(E52="","",HLOOKUP(C52,Gehaltstabelle_alt!$I$3:$R$34,E52+2,FALSE))</f>
        <v>1951.24</v>
      </c>
      <c r="G52">
        <f>IF(E52="","",IF(F52&lt;=Gehaltstabelle_alt!$B$2,Gehaltstabelle_alt!$E$2,IF(F52&lt;=Gehaltstabelle_alt!$B$3,Gehaltstabelle_alt!$E$3,IF(F52&lt;=Gehaltstabelle_alt!$B$4,Gehaltstabelle_alt!$E$4,IF(F52&lt;=Gehaltstabelle_alt!$B$5,Gehaltstabelle_alt!$E$5,IF(F52&lt;=Gehaltstabelle_alt!$B$6,Gehaltstabelle_alt!$E$6,Gehaltstabelle_alt!$E$7)))))+IF(F52="","",IF(AND(E52&gt;Gehaltstabelle_alt!$C$10,C52="a"),Gehaltstabelle_alt!$E$11,Gehaltstabelle_alt!$E$10))+Gehaltsrechner!$G$10)</f>
        <v>358</v>
      </c>
      <c r="H52">
        <f>IF(G52="","",Gehaltsrechner!$G$9)</f>
        <v>137.29</v>
      </c>
      <c r="I52">
        <f t="shared" si="5"/>
        <v>2831.4033333333327</v>
      </c>
      <c r="O52" t="str">
        <f t="shared" si="0"/>
        <v/>
      </c>
      <c r="P52" t="str">
        <f t="shared" si="1"/>
        <v/>
      </c>
      <c r="Q52" s="19" t="str">
        <f>IF(O52="","",SUMIF(GEHALT_NEU_V2!A:A,"="&amp;O52,GEHALT_NEU_V2!H:H))</f>
        <v/>
      </c>
      <c r="R52" s="19"/>
      <c r="T52" s="21"/>
    </row>
    <row r="53" spans="1:20" x14ac:dyDescent="0.25">
      <c r="A53">
        <f t="shared" si="2"/>
        <v>2025</v>
      </c>
      <c r="B53" s="18">
        <f t="shared" si="6"/>
        <v>45901</v>
      </c>
      <c r="C53" t="str">
        <f t="shared" si="3"/>
        <v>c</v>
      </c>
      <c r="D53">
        <f t="shared" si="4"/>
        <v>0</v>
      </c>
      <c r="E53">
        <f>IF(D53="","",MIN(IF(ISNA(VLOOKUP(D53+E52,Gehaltstabelle_alt!$A$15:$A$18,1,FALSE)),D53+E52,IF(ISNA(VLOOKUP(D53+E52+1,Gehaltstabelle_alt!$A$15:$A$18,1,FALSE)),D53+E52+1,D53+E52+2))+IF(AND(B53=DATE(YEAR($G$5),MONTH($G$5),1),$G$4),2,0),MAX(Gehaltstabelle_alt!$H$5:$H$34)))</f>
        <v>6</v>
      </c>
      <c r="F53">
        <f>IF(E53="","",HLOOKUP(C53,Gehaltstabelle_alt!$I$3:$R$34,E53+2,FALSE))</f>
        <v>1951.24</v>
      </c>
      <c r="G53">
        <f>IF(E53="","",IF(F53&lt;=Gehaltstabelle_alt!$B$2,Gehaltstabelle_alt!$E$2,IF(F53&lt;=Gehaltstabelle_alt!$B$3,Gehaltstabelle_alt!$E$3,IF(F53&lt;=Gehaltstabelle_alt!$B$4,Gehaltstabelle_alt!$E$4,IF(F53&lt;=Gehaltstabelle_alt!$B$5,Gehaltstabelle_alt!$E$5,IF(F53&lt;=Gehaltstabelle_alt!$B$6,Gehaltstabelle_alt!$E$6,Gehaltstabelle_alt!$E$7)))))+IF(F53="","",IF(AND(E53&gt;Gehaltstabelle_alt!$C$10,C53="a"),Gehaltstabelle_alt!$E$11,Gehaltstabelle_alt!$E$10))+Gehaltsrechner!$G$10)</f>
        <v>358</v>
      </c>
      <c r="H53">
        <f>IF(G53="","",Gehaltsrechner!$G$9)</f>
        <v>137.29</v>
      </c>
      <c r="I53">
        <f t="shared" si="5"/>
        <v>2831.4033333333327</v>
      </c>
      <c r="O53" t="str">
        <f t="shared" si="0"/>
        <v/>
      </c>
      <c r="P53" t="str">
        <f t="shared" si="1"/>
        <v/>
      </c>
      <c r="Q53" s="19" t="str">
        <f>IF(O53="","",SUMIF(GEHALT_NEU_V2!A:A,"="&amp;O53,GEHALT_NEU_V2!H:H))</f>
        <v/>
      </c>
      <c r="R53" s="19"/>
    </row>
    <row r="54" spans="1:20" x14ac:dyDescent="0.25">
      <c r="A54">
        <f t="shared" si="2"/>
        <v>2025</v>
      </c>
      <c r="B54" s="18">
        <f t="shared" si="6"/>
        <v>45931</v>
      </c>
      <c r="C54" t="str">
        <f t="shared" si="3"/>
        <v>c</v>
      </c>
      <c r="D54">
        <f t="shared" si="4"/>
        <v>0</v>
      </c>
      <c r="E54">
        <f>IF(D54="","",MIN(IF(ISNA(VLOOKUP(D54+E53,Gehaltstabelle_alt!$A$15:$A$18,1,FALSE)),D54+E53,IF(ISNA(VLOOKUP(D54+E53+1,Gehaltstabelle_alt!$A$15:$A$18,1,FALSE)),D54+E53+1,D54+E53+2))+IF(AND(B54=DATE(YEAR($G$5),MONTH($G$5),1),$G$4),2,0),MAX(Gehaltstabelle_alt!$H$5:$H$34)))</f>
        <v>6</v>
      </c>
      <c r="F54">
        <f>IF(E54="","",HLOOKUP(C54,Gehaltstabelle_alt!$I$3:$R$34,E54+2,FALSE))</f>
        <v>1951.24</v>
      </c>
      <c r="G54">
        <f>IF(E54="","",IF(F54&lt;=Gehaltstabelle_alt!$B$2,Gehaltstabelle_alt!$E$2,IF(F54&lt;=Gehaltstabelle_alt!$B$3,Gehaltstabelle_alt!$E$3,IF(F54&lt;=Gehaltstabelle_alt!$B$4,Gehaltstabelle_alt!$E$4,IF(F54&lt;=Gehaltstabelle_alt!$B$5,Gehaltstabelle_alt!$E$5,IF(F54&lt;=Gehaltstabelle_alt!$B$6,Gehaltstabelle_alt!$E$6,Gehaltstabelle_alt!$E$7)))))+IF(F54="","",IF(AND(E54&gt;Gehaltstabelle_alt!$C$10,C54="a"),Gehaltstabelle_alt!$E$11,Gehaltstabelle_alt!$E$10))+Gehaltsrechner!$G$10)</f>
        <v>358</v>
      </c>
      <c r="H54">
        <f>IF(G54="","",Gehaltsrechner!$G$9)</f>
        <v>137.29</v>
      </c>
      <c r="I54">
        <f t="shared" si="5"/>
        <v>2831.4033333333327</v>
      </c>
      <c r="O54" t="str">
        <f t="shared" si="0"/>
        <v/>
      </c>
      <c r="P54" t="str">
        <f t="shared" si="1"/>
        <v/>
      </c>
      <c r="Q54" s="19" t="str">
        <f>IF(O54="","",SUMIF(GEHALT_NEU_V2!A:A,"="&amp;O54,GEHALT_NEU_V2!H:H))</f>
        <v/>
      </c>
      <c r="R54" s="19"/>
    </row>
    <row r="55" spans="1:20" x14ac:dyDescent="0.25">
      <c r="A55">
        <f t="shared" si="2"/>
        <v>2025</v>
      </c>
      <c r="B55" s="18">
        <f t="shared" si="6"/>
        <v>45962</v>
      </c>
      <c r="C55" t="str">
        <f t="shared" si="3"/>
        <v>c</v>
      </c>
      <c r="D55">
        <f t="shared" si="4"/>
        <v>0</v>
      </c>
      <c r="E55">
        <f>IF(D55="","",MIN(IF(ISNA(VLOOKUP(D55+E54,Gehaltstabelle_alt!$A$15:$A$18,1,FALSE)),D55+E54,IF(ISNA(VLOOKUP(D55+E54+1,Gehaltstabelle_alt!$A$15:$A$18,1,FALSE)),D55+E54+1,D55+E54+2))+IF(AND(B55=DATE(YEAR($G$5),MONTH($G$5),1),$G$4),2,0),MAX(Gehaltstabelle_alt!$H$5:$H$34)))</f>
        <v>6</v>
      </c>
      <c r="F55">
        <f>IF(E55="","",HLOOKUP(C55,Gehaltstabelle_alt!$I$3:$R$34,E55+2,FALSE))</f>
        <v>1951.24</v>
      </c>
      <c r="G55">
        <f>IF(E55="","",IF(F55&lt;=Gehaltstabelle_alt!$B$2,Gehaltstabelle_alt!$E$2,IF(F55&lt;=Gehaltstabelle_alt!$B$3,Gehaltstabelle_alt!$E$3,IF(F55&lt;=Gehaltstabelle_alt!$B$4,Gehaltstabelle_alt!$E$4,IF(F55&lt;=Gehaltstabelle_alt!$B$5,Gehaltstabelle_alt!$E$5,IF(F55&lt;=Gehaltstabelle_alt!$B$6,Gehaltstabelle_alt!$E$6,Gehaltstabelle_alt!$E$7)))))+IF(F55="","",IF(AND(E55&gt;Gehaltstabelle_alt!$C$10,C55="a"),Gehaltstabelle_alt!$E$11,Gehaltstabelle_alt!$E$10))+Gehaltsrechner!$G$10)</f>
        <v>358</v>
      </c>
      <c r="H55">
        <f>IF(G55="","",Gehaltsrechner!$G$9)</f>
        <v>137.29</v>
      </c>
      <c r="I55">
        <f t="shared" si="5"/>
        <v>2831.4033333333327</v>
      </c>
      <c r="O55" t="str">
        <f t="shared" si="0"/>
        <v/>
      </c>
      <c r="P55" t="str">
        <f t="shared" si="1"/>
        <v/>
      </c>
      <c r="Q55" s="19" t="str">
        <f>IF(O55="","",SUMIF(GEHALT_NEU_V2!A:A,"="&amp;O55,GEHALT_NEU_V2!H:H))</f>
        <v/>
      </c>
      <c r="R55" s="19"/>
    </row>
    <row r="56" spans="1:20" x14ac:dyDescent="0.25">
      <c r="A56">
        <f t="shared" si="2"/>
        <v>2025</v>
      </c>
      <c r="B56" s="18">
        <f t="shared" si="6"/>
        <v>45992</v>
      </c>
      <c r="C56" t="str">
        <f t="shared" si="3"/>
        <v>c</v>
      </c>
      <c r="D56">
        <f t="shared" si="4"/>
        <v>0</v>
      </c>
      <c r="E56">
        <f>IF(D56="","",MIN(IF(ISNA(VLOOKUP(D56+E55,Gehaltstabelle_alt!$A$15:$A$18,1,FALSE)),D56+E55,IF(ISNA(VLOOKUP(D56+E55+1,Gehaltstabelle_alt!$A$15:$A$18,1,FALSE)),D56+E55+1,D56+E55+2))+IF(AND(B56=DATE(YEAR($G$5),MONTH($G$5),1),$G$4),2,0),MAX(Gehaltstabelle_alt!$H$5:$H$34)))</f>
        <v>6</v>
      </c>
      <c r="F56">
        <f>IF(E56="","",HLOOKUP(C56,Gehaltstabelle_alt!$I$3:$R$34,E56+2,FALSE))</f>
        <v>1951.24</v>
      </c>
      <c r="G56">
        <f>IF(E56="","",IF(F56&lt;=Gehaltstabelle_alt!$B$2,Gehaltstabelle_alt!$E$2,IF(F56&lt;=Gehaltstabelle_alt!$B$3,Gehaltstabelle_alt!$E$3,IF(F56&lt;=Gehaltstabelle_alt!$B$4,Gehaltstabelle_alt!$E$4,IF(F56&lt;=Gehaltstabelle_alt!$B$5,Gehaltstabelle_alt!$E$5,IF(F56&lt;=Gehaltstabelle_alt!$B$6,Gehaltstabelle_alt!$E$6,Gehaltstabelle_alt!$E$7)))))+IF(F56="","",IF(AND(E56&gt;Gehaltstabelle_alt!$C$10,C56="a"),Gehaltstabelle_alt!$E$11,Gehaltstabelle_alt!$E$10))+Gehaltsrechner!$G$10)</f>
        <v>358</v>
      </c>
      <c r="H56">
        <f>IF(G56="","",Gehaltsrechner!$G$9)</f>
        <v>137.29</v>
      </c>
      <c r="I56">
        <f t="shared" si="5"/>
        <v>2831.4033333333327</v>
      </c>
      <c r="O56" t="str">
        <f t="shared" si="0"/>
        <v/>
      </c>
      <c r="P56" t="str">
        <f t="shared" si="1"/>
        <v/>
      </c>
      <c r="Q56" s="19" t="str">
        <f>IF(O56="","",SUMIF(GEHALT_NEU_V2!A:A,"="&amp;O56,GEHALT_NEU_V2!H:H))</f>
        <v/>
      </c>
      <c r="R56" s="19"/>
    </row>
    <row r="57" spans="1:20" x14ac:dyDescent="0.25">
      <c r="A57">
        <f t="shared" si="2"/>
        <v>2026</v>
      </c>
      <c r="B57" s="18">
        <f t="shared" si="6"/>
        <v>46023</v>
      </c>
      <c r="C57" t="str">
        <f t="shared" si="3"/>
        <v>c</v>
      </c>
      <c r="D57">
        <f t="shared" si="4"/>
        <v>1</v>
      </c>
      <c r="E57">
        <f>IF(D57="","",MIN(IF(ISNA(VLOOKUP(D57+E56,Gehaltstabelle_alt!$A$15:$A$18,1,FALSE)),D57+E56,IF(ISNA(VLOOKUP(D57+E56+1,Gehaltstabelle_alt!$A$15:$A$18,1,FALSE)),D57+E56+1,D57+E56+2))+IF(AND(B57=DATE(YEAR($G$5),MONTH($G$5),1),$G$4),2,0),MAX(Gehaltstabelle_alt!$H$5:$H$34)))</f>
        <v>7</v>
      </c>
      <c r="F57">
        <f>IF(E57="","",HLOOKUP(C57,Gehaltstabelle_alt!$I$3:$R$34,E57+2,FALSE))</f>
        <v>1985.99</v>
      </c>
      <c r="G57">
        <f>IF(E57="","",IF(F57&lt;=Gehaltstabelle_alt!$B$2,Gehaltstabelle_alt!$E$2,IF(F57&lt;=Gehaltstabelle_alt!$B$3,Gehaltstabelle_alt!$E$3,IF(F57&lt;=Gehaltstabelle_alt!$B$4,Gehaltstabelle_alt!$E$4,IF(F57&lt;=Gehaltstabelle_alt!$B$5,Gehaltstabelle_alt!$E$5,IF(F57&lt;=Gehaltstabelle_alt!$B$6,Gehaltstabelle_alt!$E$6,Gehaltstabelle_alt!$E$7)))))+IF(F57="","",IF(AND(E57&gt;Gehaltstabelle_alt!$C$10,C57="a"),Gehaltstabelle_alt!$E$11,Gehaltstabelle_alt!$E$10))+Gehaltsrechner!$G$10)</f>
        <v>358</v>
      </c>
      <c r="H57">
        <f>IF(G57="","",Gehaltsrechner!$G$9)</f>
        <v>137.29</v>
      </c>
      <c r="I57">
        <f t="shared" si="5"/>
        <v>2871.9449999999997</v>
      </c>
      <c r="O57" t="str">
        <f t="shared" si="0"/>
        <v/>
      </c>
      <c r="P57" t="str">
        <f t="shared" si="1"/>
        <v/>
      </c>
      <c r="Q57" s="19" t="str">
        <f>IF(O57="","",SUMIF(GEHALT_NEU_V2!A:A,"="&amp;O57,GEHALT_NEU_V2!H:H))</f>
        <v/>
      </c>
      <c r="R57" s="19"/>
    </row>
    <row r="58" spans="1:20" x14ac:dyDescent="0.25">
      <c r="A58">
        <f t="shared" si="2"/>
        <v>2026</v>
      </c>
      <c r="B58" s="18">
        <f t="shared" si="6"/>
        <v>46054</v>
      </c>
      <c r="C58" t="str">
        <f t="shared" si="3"/>
        <v>c</v>
      </c>
      <c r="D58">
        <f t="shared" si="4"/>
        <v>0</v>
      </c>
      <c r="E58">
        <f>IF(D58="","",MIN(IF(ISNA(VLOOKUP(D58+E57,Gehaltstabelle_alt!$A$15:$A$18,1,FALSE)),D58+E57,IF(ISNA(VLOOKUP(D58+E57+1,Gehaltstabelle_alt!$A$15:$A$18,1,FALSE)),D58+E57+1,D58+E57+2))+IF(AND(B58=DATE(YEAR($G$5),MONTH($G$5),1),$G$4),2,0),MAX(Gehaltstabelle_alt!$H$5:$H$34)))</f>
        <v>7</v>
      </c>
      <c r="F58">
        <f>IF(E58="","",HLOOKUP(C58,Gehaltstabelle_alt!$I$3:$R$34,E58+2,FALSE))</f>
        <v>1985.99</v>
      </c>
      <c r="G58">
        <f>IF(E58="","",IF(F58&lt;=Gehaltstabelle_alt!$B$2,Gehaltstabelle_alt!$E$2,IF(F58&lt;=Gehaltstabelle_alt!$B$3,Gehaltstabelle_alt!$E$3,IF(F58&lt;=Gehaltstabelle_alt!$B$4,Gehaltstabelle_alt!$E$4,IF(F58&lt;=Gehaltstabelle_alt!$B$5,Gehaltstabelle_alt!$E$5,IF(F58&lt;=Gehaltstabelle_alt!$B$6,Gehaltstabelle_alt!$E$6,Gehaltstabelle_alt!$E$7)))))+IF(F58="","",IF(AND(E58&gt;Gehaltstabelle_alt!$C$10,C58="a"),Gehaltstabelle_alt!$E$11,Gehaltstabelle_alt!$E$10))+Gehaltsrechner!$G$10)</f>
        <v>358</v>
      </c>
      <c r="H58">
        <f>IF(G58="","",Gehaltsrechner!$G$9)</f>
        <v>137.29</v>
      </c>
      <c r="I58">
        <f t="shared" si="5"/>
        <v>2871.9449999999997</v>
      </c>
      <c r="O58" t="str">
        <f t="shared" si="0"/>
        <v/>
      </c>
      <c r="P58" t="str">
        <f t="shared" si="1"/>
        <v/>
      </c>
      <c r="Q58" s="19" t="str">
        <f>IF(O58="","",SUMIF(GEHALT_NEU_V2!A:A,"="&amp;O58,GEHALT_NEU_V2!H:H))</f>
        <v/>
      </c>
      <c r="R58" s="19"/>
    </row>
    <row r="59" spans="1:20" x14ac:dyDescent="0.25">
      <c r="A59">
        <f t="shared" si="2"/>
        <v>2026</v>
      </c>
      <c r="B59" s="18">
        <f t="shared" si="6"/>
        <v>46082</v>
      </c>
      <c r="C59" t="str">
        <f t="shared" si="3"/>
        <v>c</v>
      </c>
      <c r="D59">
        <f t="shared" si="4"/>
        <v>0</v>
      </c>
      <c r="E59">
        <f>IF(D59="","",MIN(IF(ISNA(VLOOKUP(D59+E58,Gehaltstabelle_alt!$A$15:$A$18,1,FALSE)),D59+E58,IF(ISNA(VLOOKUP(D59+E58+1,Gehaltstabelle_alt!$A$15:$A$18,1,FALSE)),D59+E58+1,D59+E58+2))+IF(AND(B59=DATE(YEAR($G$5),MONTH($G$5),1),$G$4),2,0),MAX(Gehaltstabelle_alt!$H$5:$H$34)))</f>
        <v>7</v>
      </c>
      <c r="F59">
        <f>IF(E59="","",HLOOKUP(C59,Gehaltstabelle_alt!$I$3:$R$34,E59+2,FALSE))</f>
        <v>1985.99</v>
      </c>
      <c r="G59">
        <f>IF(E59="","",IF(F59&lt;=Gehaltstabelle_alt!$B$2,Gehaltstabelle_alt!$E$2,IF(F59&lt;=Gehaltstabelle_alt!$B$3,Gehaltstabelle_alt!$E$3,IF(F59&lt;=Gehaltstabelle_alt!$B$4,Gehaltstabelle_alt!$E$4,IF(F59&lt;=Gehaltstabelle_alt!$B$5,Gehaltstabelle_alt!$E$5,IF(F59&lt;=Gehaltstabelle_alt!$B$6,Gehaltstabelle_alt!$E$6,Gehaltstabelle_alt!$E$7)))))+IF(F59="","",IF(AND(E59&gt;Gehaltstabelle_alt!$C$10,C59="a"),Gehaltstabelle_alt!$E$11,Gehaltstabelle_alt!$E$10))+Gehaltsrechner!$G$10)</f>
        <v>358</v>
      </c>
      <c r="H59">
        <f>IF(G59="","",Gehaltsrechner!$G$9)</f>
        <v>137.29</v>
      </c>
      <c r="I59">
        <f t="shared" si="5"/>
        <v>2871.9449999999997</v>
      </c>
      <c r="O59" t="str">
        <f t="shared" si="0"/>
        <v/>
      </c>
      <c r="P59" t="str">
        <f t="shared" si="1"/>
        <v/>
      </c>
      <c r="Q59" s="19" t="str">
        <f>IF(O59="","",SUMIF(GEHALT_NEU_V2!A:A,"="&amp;O59,GEHALT_NEU_V2!H:H))</f>
        <v/>
      </c>
      <c r="R59" s="19"/>
    </row>
    <row r="60" spans="1:20" x14ac:dyDescent="0.25">
      <c r="A60">
        <f t="shared" si="2"/>
        <v>2026</v>
      </c>
      <c r="B60" s="18">
        <f t="shared" si="6"/>
        <v>46113</v>
      </c>
      <c r="C60" t="str">
        <f t="shared" si="3"/>
        <v>c</v>
      </c>
      <c r="D60">
        <f t="shared" si="4"/>
        <v>0</v>
      </c>
      <c r="E60">
        <f>IF(D60="","",MIN(IF(ISNA(VLOOKUP(D60+E59,Gehaltstabelle_alt!$A$15:$A$18,1,FALSE)),D60+E59,IF(ISNA(VLOOKUP(D60+E59+1,Gehaltstabelle_alt!$A$15:$A$18,1,FALSE)),D60+E59+1,D60+E59+2))+IF(AND(B60=DATE(YEAR($G$5),MONTH($G$5),1),$G$4),2,0),MAX(Gehaltstabelle_alt!$H$5:$H$34)))</f>
        <v>7</v>
      </c>
      <c r="F60">
        <f>IF(E60="","",HLOOKUP(C60,Gehaltstabelle_alt!$I$3:$R$34,E60+2,FALSE))</f>
        <v>1985.99</v>
      </c>
      <c r="G60">
        <f>IF(E60="","",IF(F60&lt;=Gehaltstabelle_alt!$B$2,Gehaltstabelle_alt!$E$2,IF(F60&lt;=Gehaltstabelle_alt!$B$3,Gehaltstabelle_alt!$E$3,IF(F60&lt;=Gehaltstabelle_alt!$B$4,Gehaltstabelle_alt!$E$4,IF(F60&lt;=Gehaltstabelle_alt!$B$5,Gehaltstabelle_alt!$E$5,IF(F60&lt;=Gehaltstabelle_alt!$B$6,Gehaltstabelle_alt!$E$6,Gehaltstabelle_alt!$E$7)))))+IF(F60="","",IF(AND(E60&gt;Gehaltstabelle_alt!$C$10,C60="a"),Gehaltstabelle_alt!$E$11,Gehaltstabelle_alt!$E$10))+Gehaltsrechner!$G$10)</f>
        <v>358</v>
      </c>
      <c r="H60">
        <f>IF(G60="","",Gehaltsrechner!$G$9)</f>
        <v>137.29</v>
      </c>
      <c r="I60">
        <f t="shared" si="5"/>
        <v>2871.9449999999997</v>
      </c>
      <c r="O60" t="str">
        <f t="shared" si="0"/>
        <v/>
      </c>
      <c r="P60" t="str">
        <f t="shared" si="1"/>
        <v/>
      </c>
      <c r="Q60" s="19" t="str">
        <f>IF(O60="","",SUMIF(GEHALT_NEU_V2!A:A,"="&amp;O60,GEHALT_NEU_V2!H:H))</f>
        <v/>
      </c>
      <c r="R60" s="19"/>
    </row>
    <row r="61" spans="1:20" x14ac:dyDescent="0.25">
      <c r="A61">
        <f t="shared" si="2"/>
        <v>2026</v>
      </c>
      <c r="B61" s="18">
        <f t="shared" si="6"/>
        <v>46143</v>
      </c>
      <c r="C61" t="str">
        <f t="shared" si="3"/>
        <v>c</v>
      </c>
      <c r="D61">
        <f t="shared" si="4"/>
        <v>0</v>
      </c>
      <c r="E61">
        <f>IF(D61="","",MIN(IF(ISNA(VLOOKUP(D61+E60,Gehaltstabelle_alt!$A$15:$A$18,1,FALSE)),D61+E60,IF(ISNA(VLOOKUP(D61+E60+1,Gehaltstabelle_alt!$A$15:$A$18,1,FALSE)),D61+E60+1,D61+E60+2))+IF(AND(B61=DATE(YEAR($G$5),MONTH($G$5),1),$G$4),2,0),MAX(Gehaltstabelle_alt!$H$5:$H$34)))</f>
        <v>7</v>
      </c>
      <c r="F61">
        <f>IF(E61="","",HLOOKUP(C61,Gehaltstabelle_alt!$I$3:$R$34,E61+2,FALSE))</f>
        <v>1985.99</v>
      </c>
      <c r="G61">
        <f>IF(E61="","",IF(F61&lt;=Gehaltstabelle_alt!$B$2,Gehaltstabelle_alt!$E$2,IF(F61&lt;=Gehaltstabelle_alt!$B$3,Gehaltstabelle_alt!$E$3,IF(F61&lt;=Gehaltstabelle_alt!$B$4,Gehaltstabelle_alt!$E$4,IF(F61&lt;=Gehaltstabelle_alt!$B$5,Gehaltstabelle_alt!$E$5,IF(F61&lt;=Gehaltstabelle_alt!$B$6,Gehaltstabelle_alt!$E$6,Gehaltstabelle_alt!$E$7)))))+IF(F61="","",IF(AND(E61&gt;Gehaltstabelle_alt!$C$10,C61="a"),Gehaltstabelle_alt!$E$11,Gehaltstabelle_alt!$E$10))+Gehaltsrechner!$G$10)</f>
        <v>358</v>
      </c>
      <c r="H61">
        <f>IF(G61="","",Gehaltsrechner!$G$9)</f>
        <v>137.29</v>
      </c>
      <c r="I61">
        <f t="shared" si="5"/>
        <v>2871.9449999999997</v>
      </c>
      <c r="O61" t="str">
        <f t="shared" si="0"/>
        <v/>
      </c>
      <c r="P61" t="str">
        <f t="shared" si="1"/>
        <v/>
      </c>
      <c r="Q61" s="19" t="str">
        <f>IF(O61="","",SUMIF(GEHALT_NEU_V2!A:A,"="&amp;O61,GEHALT_NEU_V2!H:H))</f>
        <v/>
      </c>
      <c r="R61" s="19"/>
    </row>
    <row r="62" spans="1:20" x14ac:dyDescent="0.25">
      <c r="A62">
        <f t="shared" si="2"/>
        <v>2026</v>
      </c>
      <c r="B62" s="18">
        <f t="shared" si="6"/>
        <v>46174</v>
      </c>
      <c r="C62" t="str">
        <f t="shared" si="3"/>
        <v>c</v>
      </c>
      <c r="D62">
        <f t="shared" si="4"/>
        <v>0</v>
      </c>
      <c r="E62">
        <f>IF(D62="","",MIN(IF(ISNA(VLOOKUP(D62+E61,Gehaltstabelle_alt!$A$15:$A$18,1,FALSE)),D62+E61,IF(ISNA(VLOOKUP(D62+E61+1,Gehaltstabelle_alt!$A$15:$A$18,1,FALSE)),D62+E61+1,D62+E61+2))+IF(AND(B62=DATE(YEAR($G$5),MONTH($G$5),1),$G$4),2,0),MAX(Gehaltstabelle_alt!$H$5:$H$34)))</f>
        <v>7</v>
      </c>
      <c r="F62">
        <f>IF(E62="","",HLOOKUP(C62,Gehaltstabelle_alt!$I$3:$R$34,E62+2,FALSE))</f>
        <v>1985.99</v>
      </c>
      <c r="G62">
        <f>IF(E62="","",IF(F62&lt;=Gehaltstabelle_alt!$B$2,Gehaltstabelle_alt!$E$2,IF(F62&lt;=Gehaltstabelle_alt!$B$3,Gehaltstabelle_alt!$E$3,IF(F62&lt;=Gehaltstabelle_alt!$B$4,Gehaltstabelle_alt!$E$4,IF(F62&lt;=Gehaltstabelle_alt!$B$5,Gehaltstabelle_alt!$E$5,IF(F62&lt;=Gehaltstabelle_alt!$B$6,Gehaltstabelle_alt!$E$6,Gehaltstabelle_alt!$E$7)))))+IF(F62="","",IF(AND(E62&gt;Gehaltstabelle_alt!$C$10,C62="a"),Gehaltstabelle_alt!$E$11,Gehaltstabelle_alt!$E$10))+Gehaltsrechner!$G$10)</f>
        <v>358</v>
      </c>
      <c r="H62">
        <f>IF(G62="","",Gehaltsrechner!$G$9)</f>
        <v>137.29</v>
      </c>
      <c r="I62">
        <f t="shared" si="5"/>
        <v>2871.9449999999997</v>
      </c>
      <c r="O62" t="str">
        <f t="shared" si="0"/>
        <v/>
      </c>
      <c r="P62" t="str">
        <f t="shared" si="1"/>
        <v/>
      </c>
      <c r="Q62" s="19" t="str">
        <f>IF(O62="","",SUMIF(GEHALT_NEU_V2!A:A,"="&amp;O62,GEHALT_NEU_V2!H:H))</f>
        <v/>
      </c>
      <c r="R62" s="19"/>
    </row>
    <row r="63" spans="1:20" x14ac:dyDescent="0.25">
      <c r="A63">
        <f t="shared" si="2"/>
        <v>2026</v>
      </c>
      <c r="B63" s="18">
        <f t="shared" si="6"/>
        <v>46204</v>
      </c>
      <c r="C63" t="str">
        <f t="shared" si="3"/>
        <v>c</v>
      </c>
      <c r="D63">
        <f t="shared" si="4"/>
        <v>0</v>
      </c>
      <c r="E63">
        <f>IF(D63="","",MIN(IF(ISNA(VLOOKUP(D63+E62,Gehaltstabelle_alt!$A$15:$A$18,1,FALSE)),D63+E62,IF(ISNA(VLOOKUP(D63+E62+1,Gehaltstabelle_alt!$A$15:$A$18,1,FALSE)),D63+E62+1,D63+E62+2))+IF(AND(B63=DATE(YEAR($G$5),MONTH($G$5),1),$G$4),2,0),MAX(Gehaltstabelle_alt!$H$5:$H$34)))</f>
        <v>7</v>
      </c>
      <c r="F63">
        <f>IF(E63="","",HLOOKUP(C63,Gehaltstabelle_alt!$I$3:$R$34,E63+2,FALSE))</f>
        <v>1985.99</v>
      </c>
      <c r="G63">
        <f>IF(E63="","",IF(F63&lt;=Gehaltstabelle_alt!$B$2,Gehaltstabelle_alt!$E$2,IF(F63&lt;=Gehaltstabelle_alt!$B$3,Gehaltstabelle_alt!$E$3,IF(F63&lt;=Gehaltstabelle_alt!$B$4,Gehaltstabelle_alt!$E$4,IF(F63&lt;=Gehaltstabelle_alt!$B$5,Gehaltstabelle_alt!$E$5,IF(F63&lt;=Gehaltstabelle_alt!$B$6,Gehaltstabelle_alt!$E$6,Gehaltstabelle_alt!$E$7)))))+IF(F63="","",IF(AND(E63&gt;Gehaltstabelle_alt!$C$10,C63="a"),Gehaltstabelle_alt!$E$11,Gehaltstabelle_alt!$E$10))+Gehaltsrechner!$G$10)</f>
        <v>358</v>
      </c>
      <c r="H63">
        <f>IF(G63="","",Gehaltsrechner!$G$9)</f>
        <v>137.29</v>
      </c>
      <c r="I63">
        <f t="shared" si="5"/>
        <v>2871.9449999999997</v>
      </c>
      <c r="O63" t="str">
        <f t="shared" si="0"/>
        <v/>
      </c>
      <c r="P63" t="str">
        <f t="shared" si="1"/>
        <v/>
      </c>
      <c r="Q63" s="19" t="str">
        <f>IF(O63="","",SUMIF(GEHALT_NEU_V2!A:A,"="&amp;O63,GEHALT_NEU_V2!H:H))</f>
        <v/>
      </c>
      <c r="R63" s="19"/>
    </row>
    <row r="64" spans="1:20" x14ac:dyDescent="0.25">
      <c r="A64">
        <f t="shared" si="2"/>
        <v>2026</v>
      </c>
      <c r="B64" s="18">
        <f t="shared" si="6"/>
        <v>46235</v>
      </c>
      <c r="C64" t="str">
        <f t="shared" si="3"/>
        <v>c</v>
      </c>
      <c r="D64">
        <f t="shared" si="4"/>
        <v>0</v>
      </c>
      <c r="E64">
        <f>IF(D64="","",MIN(IF(ISNA(VLOOKUP(D64+E63,Gehaltstabelle_alt!$A$15:$A$18,1,FALSE)),D64+E63,IF(ISNA(VLOOKUP(D64+E63+1,Gehaltstabelle_alt!$A$15:$A$18,1,FALSE)),D64+E63+1,D64+E63+2))+IF(AND(B64=DATE(YEAR($G$5),MONTH($G$5),1),$G$4),2,0),MAX(Gehaltstabelle_alt!$H$5:$H$34)))</f>
        <v>7</v>
      </c>
      <c r="F64">
        <f>IF(E64="","",HLOOKUP(C64,Gehaltstabelle_alt!$I$3:$R$34,E64+2,FALSE))</f>
        <v>1985.99</v>
      </c>
      <c r="G64">
        <f>IF(E64="","",IF(F64&lt;=Gehaltstabelle_alt!$B$2,Gehaltstabelle_alt!$E$2,IF(F64&lt;=Gehaltstabelle_alt!$B$3,Gehaltstabelle_alt!$E$3,IF(F64&lt;=Gehaltstabelle_alt!$B$4,Gehaltstabelle_alt!$E$4,IF(F64&lt;=Gehaltstabelle_alt!$B$5,Gehaltstabelle_alt!$E$5,IF(F64&lt;=Gehaltstabelle_alt!$B$6,Gehaltstabelle_alt!$E$6,Gehaltstabelle_alt!$E$7)))))+IF(F64="","",IF(AND(E64&gt;Gehaltstabelle_alt!$C$10,C64="a"),Gehaltstabelle_alt!$E$11,Gehaltstabelle_alt!$E$10))+Gehaltsrechner!$G$10)</f>
        <v>358</v>
      </c>
      <c r="H64">
        <f>IF(G64="","",Gehaltsrechner!$G$9)</f>
        <v>137.29</v>
      </c>
      <c r="I64">
        <f t="shared" si="5"/>
        <v>2871.9449999999997</v>
      </c>
      <c r="O64" t="str">
        <f t="shared" si="0"/>
        <v/>
      </c>
      <c r="P64" t="str">
        <f t="shared" si="1"/>
        <v/>
      </c>
      <c r="Q64" s="19" t="str">
        <f>IF(O64="","",SUMIF(GEHALT_NEU_V2!A:A,"="&amp;O64,GEHALT_NEU_V2!H:H))</f>
        <v/>
      </c>
      <c r="R64" s="19"/>
    </row>
    <row r="65" spans="1:18" x14ac:dyDescent="0.25">
      <c r="A65">
        <f t="shared" si="2"/>
        <v>2026</v>
      </c>
      <c r="B65" s="18">
        <f t="shared" si="6"/>
        <v>46266</v>
      </c>
      <c r="C65" t="str">
        <f t="shared" si="3"/>
        <v>c</v>
      </c>
      <c r="D65">
        <f t="shared" si="4"/>
        <v>0</v>
      </c>
      <c r="E65">
        <f>IF(D65="","",MIN(IF(ISNA(VLOOKUP(D65+E64,Gehaltstabelle_alt!$A$15:$A$18,1,FALSE)),D65+E64,IF(ISNA(VLOOKUP(D65+E64+1,Gehaltstabelle_alt!$A$15:$A$18,1,FALSE)),D65+E64+1,D65+E64+2))+IF(AND(B65=DATE(YEAR($G$5),MONTH($G$5),1),$G$4),2,0),MAX(Gehaltstabelle_alt!$H$5:$H$34)))</f>
        <v>7</v>
      </c>
      <c r="F65">
        <f>IF(E65="","",HLOOKUP(C65,Gehaltstabelle_alt!$I$3:$R$34,E65+2,FALSE))</f>
        <v>1985.99</v>
      </c>
      <c r="G65">
        <f>IF(E65="","",IF(F65&lt;=Gehaltstabelle_alt!$B$2,Gehaltstabelle_alt!$E$2,IF(F65&lt;=Gehaltstabelle_alt!$B$3,Gehaltstabelle_alt!$E$3,IF(F65&lt;=Gehaltstabelle_alt!$B$4,Gehaltstabelle_alt!$E$4,IF(F65&lt;=Gehaltstabelle_alt!$B$5,Gehaltstabelle_alt!$E$5,IF(F65&lt;=Gehaltstabelle_alt!$B$6,Gehaltstabelle_alt!$E$6,Gehaltstabelle_alt!$E$7)))))+IF(F65="","",IF(AND(E65&gt;Gehaltstabelle_alt!$C$10,C65="a"),Gehaltstabelle_alt!$E$11,Gehaltstabelle_alt!$E$10))+Gehaltsrechner!$G$10)</f>
        <v>358</v>
      </c>
      <c r="H65">
        <f>IF(G65="","",Gehaltsrechner!$G$9)</f>
        <v>137.29</v>
      </c>
      <c r="I65">
        <f t="shared" si="5"/>
        <v>2871.9449999999997</v>
      </c>
      <c r="O65" t="str">
        <f t="shared" si="0"/>
        <v/>
      </c>
      <c r="P65" t="str">
        <f t="shared" si="1"/>
        <v/>
      </c>
      <c r="Q65" s="19" t="str">
        <f>IF(O65="","",SUMIF(GEHALT_NEU_V2!A:A,"="&amp;O65,GEHALT_NEU_V2!H:H))</f>
        <v/>
      </c>
      <c r="R65" s="19"/>
    </row>
    <row r="66" spans="1:18" x14ac:dyDescent="0.25">
      <c r="A66">
        <f t="shared" si="2"/>
        <v>2026</v>
      </c>
      <c r="B66" s="18">
        <f t="shared" si="6"/>
        <v>46296</v>
      </c>
      <c r="C66" t="str">
        <f t="shared" si="3"/>
        <v>c</v>
      </c>
      <c r="D66">
        <f t="shared" si="4"/>
        <v>0</v>
      </c>
      <c r="E66">
        <f>IF(D66="","",MIN(IF(ISNA(VLOOKUP(D66+E65,Gehaltstabelle_alt!$A$15:$A$18,1,FALSE)),D66+E65,IF(ISNA(VLOOKUP(D66+E65+1,Gehaltstabelle_alt!$A$15:$A$18,1,FALSE)),D66+E65+1,D66+E65+2))+IF(AND(B66=DATE(YEAR($G$5),MONTH($G$5),1),$G$4),2,0),MAX(Gehaltstabelle_alt!$H$5:$H$34)))</f>
        <v>7</v>
      </c>
      <c r="F66">
        <f>IF(E66="","",HLOOKUP(C66,Gehaltstabelle_alt!$I$3:$R$34,E66+2,FALSE))</f>
        <v>1985.99</v>
      </c>
      <c r="G66">
        <f>IF(E66="","",IF(F66&lt;=Gehaltstabelle_alt!$B$2,Gehaltstabelle_alt!$E$2,IF(F66&lt;=Gehaltstabelle_alt!$B$3,Gehaltstabelle_alt!$E$3,IF(F66&lt;=Gehaltstabelle_alt!$B$4,Gehaltstabelle_alt!$E$4,IF(F66&lt;=Gehaltstabelle_alt!$B$5,Gehaltstabelle_alt!$E$5,IF(F66&lt;=Gehaltstabelle_alt!$B$6,Gehaltstabelle_alt!$E$6,Gehaltstabelle_alt!$E$7)))))+IF(F66="","",IF(AND(E66&gt;Gehaltstabelle_alt!$C$10,C66="a"),Gehaltstabelle_alt!$E$11,Gehaltstabelle_alt!$E$10))+Gehaltsrechner!$G$10)</f>
        <v>358</v>
      </c>
      <c r="H66">
        <f>IF(G66="","",Gehaltsrechner!$G$9)</f>
        <v>137.29</v>
      </c>
      <c r="I66">
        <f t="shared" si="5"/>
        <v>2871.9449999999997</v>
      </c>
      <c r="O66" t="str">
        <f t="shared" si="0"/>
        <v/>
      </c>
      <c r="P66" t="str">
        <f t="shared" si="1"/>
        <v/>
      </c>
      <c r="Q66" s="19" t="str">
        <f>IF(O66="","",SUMIF(GEHALT_NEU_V2!A:A,"="&amp;O66,GEHALT_NEU_V2!H:H))</f>
        <v/>
      </c>
      <c r="R66" s="19"/>
    </row>
    <row r="67" spans="1:18" x14ac:dyDescent="0.25">
      <c r="A67">
        <f t="shared" si="2"/>
        <v>2026</v>
      </c>
      <c r="B67" s="18">
        <f t="shared" si="6"/>
        <v>46327</v>
      </c>
      <c r="C67" t="str">
        <f t="shared" si="3"/>
        <v>c</v>
      </c>
      <c r="D67">
        <f t="shared" si="4"/>
        <v>0</v>
      </c>
      <c r="E67">
        <f>IF(D67="","",MIN(IF(ISNA(VLOOKUP(D67+E66,Gehaltstabelle_alt!$A$15:$A$18,1,FALSE)),D67+E66,IF(ISNA(VLOOKUP(D67+E66+1,Gehaltstabelle_alt!$A$15:$A$18,1,FALSE)),D67+E66+1,D67+E66+2))+IF(AND(B67=DATE(YEAR($G$5),MONTH($G$5),1),$G$4),2,0),MAX(Gehaltstabelle_alt!$H$5:$H$34)))</f>
        <v>7</v>
      </c>
      <c r="F67">
        <f>IF(E67="","",HLOOKUP(C67,Gehaltstabelle_alt!$I$3:$R$34,E67+2,FALSE))</f>
        <v>1985.99</v>
      </c>
      <c r="G67">
        <f>IF(E67="","",IF(F67&lt;=Gehaltstabelle_alt!$B$2,Gehaltstabelle_alt!$E$2,IF(F67&lt;=Gehaltstabelle_alt!$B$3,Gehaltstabelle_alt!$E$3,IF(F67&lt;=Gehaltstabelle_alt!$B$4,Gehaltstabelle_alt!$E$4,IF(F67&lt;=Gehaltstabelle_alt!$B$5,Gehaltstabelle_alt!$E$5,IF(F67&lt;=Gehaltstabelle_alt!$B$6,Gehaltstabelle_alt!$E$6,Gehaltstabelle_alt!$E$7)))))+IF(F67="","",IF(AND(E67&gt;Gehaltstabelle_alt!$C$10,C67="a"),Gehaltstabelle_alt!$E$11,Gehaltstabelle_alt!$E$10))+Gehaltsrechner!$G$10)</f>
        <v>358</v>
      </c>
      <c r="H67">
        <f>IF(G67="","",Gehaltsrechner!$G$9)</f>
        <v>137.29</v>
      </c>
      <c r="I67">
        <f t="shared" si="5"/>
        <v>2871.9449999999997</v>
      </c>
      <c r="O67" t="str">
        <f t="shared" si="0"/>
        <v/>
      </c>
      <c r="P67" t="str">
        <f t="shared" si="1"/>
        <v/>
      </c>
      <c r="Q67" s="19" t="str">
        <f>IF(O67="","",SUMIF(GEHALT_NEU_V2!A:A,"="&amp;O67,GEHALT_NEU_V2!H:H))</f>
        <v/>
      </c>
      <c r="R67" s="19"/>
    </row>
    <row r="68" spans="1:18" x14ac:dyDescent="0.25">
      <c r="A68">
        <f t="shared" si="2"/>
        <v>2026</v>
      </c>
      <c r="B68" s="18">
        <f t="shared" si="6"/>
        <v>46357</v>
      </c>
      <c r="C68" t="str">
        <f t="shared" si="3"/>
        <v>c</v>
      </c>
      <c r="D68">
        <f t="shared" si="4"/>
        <v>0</v>
      </c>
      <c r="E68">
        <f>IF(D68="","",MIN(IF(ISNA(VLOOKUP(D68+E67,Gehaltstabelle_alt!$A$15:$A$18,1,FALSE)),D68+E67,IF(ISNA(VLOOKUP(D68+E67+1,Gehaltstabelle_alt!$A$15:$A$18,1,FALSE)),D68+E67+1,D68+E67+2))+IF(AND(B68=DATE(YEAR($G$5),MONTH($G$5),1),$G$4),2,0),MAX(Gehaltstabelle_alt!$H$5:$H$34)))</f>
        <v>7</v>
      </c>
      <c r="F68">
        <f>IF(E68="","",HLOOKUP(C68,Gehaltstabelle_alt!$I$3:$R$34,E68+2,FALSE))</f>
        <v>1985.99</v>
      </c>
      <c r="G68">
        <f>IF(E68="","",IF(F68&lt;=Gehaltstabelle_alt!$B$2,Gehaltstabelle_alt!$E$2,IF(F68&lt;=Gehaltstabelle_alt!$B$3,Gehaltstabelle_alt!$E$3,IF(F68&lt;=Gehaltstabelle_alt!$B$4,Gehaltstabelle_alt!$E$4,IF(F68&lt;=Gehaltstabelle_alt!$B$5,Gehaltstabelle_alt!$E$5,IF(F68&lt;=Gehaltstabelle_alt!$B$6,Gehaltstabelle_alt!$E$6,Gehaltstabelle_alt!$E$7)))))+IF(F68="","",IF(AND(E68&gt;Gehaltstabelle_alt!$C$10,C68="a"),Gehaltstabelle_alt!$E$11,Gehaltstabelle_alt!$E$10))+Gehaltsrechner!$G$10)</f>
        <v>358</v>
      </c>
      <c r="H68">
        <f>IF(G68="","",Gehaltsrechner!$G$9)</f>
        <v>137.29</v>
      </c>
      <c r="I68">
        <f t="shared" si="5"/>
        <v>2871.9449999999997</v>
      </c>
      <c r="O68" t="str">
        <f t="shared" si="0"/>
        <v/>
      </c>
      <c r="P68" t="str">
        <f t="shared" si="1"/>
        <v/>
      </c>
      <c r="Q68" s="19" t="str">
        <f>IF(O68="","",SUMIF(GEHALT_NEU_V2!A:A,"="&amp;O68,GEHALT_NEU_V2!H:H))</f>
        <v/>
      </c>
      <c r="R68" s="19"/>
    </row>
    <row r="69" spans="1:18" x14ac:dyDescent="0.25">
      <c r="A69">
        <f t="shared" si="2"/>
        <v>2027</v>
      </c>
      <c r="B69" s="18">
        <f t="shared" si="6"/>
        <v>46388</v>
      </c>
      <c r="C69" t="str">
        <f t="shared" si="3"/>
        <v>c</v>
      </c>
      <c r="D69">
        <f t="shared" si="4"/>
        <v>0</v>
      </c>
      <c r="E69">
        <f>IF(D69="","",MIN(IF(ISNA(VLOOKUP(D69+E68,Gehaltstabelle_alt!$A$15:$A$18,1,FALSE)),D69+E68,IF(ISNA(VLOOKUP(D69+E68+1,Gehaltstabelle_alt!$A$15:$A$18,1,FALSE)),D69+E68+1,D69+E68+2))+IF(AND(B69=DATE(YEAR($G$5),MONTH($G$5),1),$G$4),2,0),MAX(Gehaltstabelle_alt!$H$5:$H$34)))</f>
        <v>7</v>
      </c>
      <c r="F69">
        <f>IF(E69="","",HLOOKUP(C69,Gehaltstabelle_alt!$I$3:$R$34,E69+2,FALSE))</f>
        <v>1985.99</v>
      </c>
      <c r="G69">
        <f>IF(E69="","",IF(F69&lt;=Gehaltstabelle_alt!$B$2,Gehaltstabelle_alt!$E$2,IF(F69&lt;=Gehaltstabelle_alt!$B$3,Gehaltstabelle_alt!$E$3,IF(F69&lt;=Gehaltstabelle_alt!$B$4,Gehaltstabelle_alt!$E$4,IF(F69&lt;=Gehaltstabelle_alt!$B$5,Gehaltstabelle_alt!$E$5,IF(F69&lt;=Gehaltstabelle_alt!$B$6,Gehaltstabelle_alt!$E$6,Gehaltstabelle_alt!$E$7)))))+IF(F69="","",IF(AND(E69&gt;Gehaltstabelle_alt!$C$10,C69="a"),Gehaltstabelle_alt!$E$11,Gehaltstabelle_alt!$E$10))+Gehaltsrechner!$G$10)</f>
        <v>358</v>
      </c>
      <c r="H69">
        <f>IF(G69="","",Gehaltsrechner!$G$9)</f>
        <v>137.29</v>
      </c>
      <c r="I69">
        <f t="shared" si="5"/>
        <v>2871.9449999999997</v>
      </c>
      <c r="O69" t="str">
        <f t="shared" si="0"/>
        <v/>
      </c>
      <c r="P69" t="str">
        <f t="shared" si="1"/>
        <v/>
      </c>
      <c r="Q69" s="19" t="str">
        <f>IF(O69="","",SUMIF(GEHALT_NEU_V2!A:A,"="&amp;O69,GEHALT_NEU_V2!H:H))</f>
        <v/>
      </c>
      <c r="R69" s="19"/>
    </row>
    <row r="70" spans="1:18" x14ac:dyDescent="0.25">
      <c r="A70">
        <f t="shared" si="2"/>
        <v>2027</v>
      </c>
      <c r="B70" s="18">
        <f t="shared" si="6"/>
        <v>46419</v>
      </c>
      <c r="C70" t="str">
        <f t="shared" si="3"/>
        <v>c</v>
      </c>
      <c r="D70">
        <f t="shared" si="4"/>
        <v>0</v>
      </c>
      <c r="E70">
        <f>IF(D70="","",MIN(IF(ISNA(VLOOKUP(D70+E69,Gehaltstabelle_alt!$A$15:$A$18,1,FALSE)),D70+E69,IF(ISNA(VLOOKUP(D70+E69+1,Gehaltstabelle_alt!$A$15:$A$18,1,FALSE)),D70+E69+1,D70+E69+2))+IF(AND(B70=DATE(YEAR($G$5),MONTH($G$5),1),$G$4),2,0),MAX(Gehaltstabelle_alt!$H$5:$H$34)))</f>
        <v>7</v>
      </c>
      <c r="F70">
        <f>IF(E70="","",HLOOKUP(C70,Gehaltstabelle_alt!$I$3:$R$34,E70+2,FALSE))</f>
        <v>1985.99</v>
      </c>
      <c r="G70">
        <f>IF(E70="","",IF(F70&lt;=Gehaltstabelle_alt!$B$2,Gehaltstabelle_alt!$E$2,IF(F70&lt;=Gehaltstabelle_alt!$B$3,Gehaltstabelle_alt!$E$3,IF(F70&lt;=Gehaltstabelle_alt!$B$4,Gehaltstabelle_alt!$E$4,IF(F70&lt;=Gehaltstabelle_alt!$B$5,Gehaltstabelle_alt!$E$5,IF(F70&lt;=Gehaltstabelle_alt!$B$6,Gehaltstabelle_alt!$E$6,Gehaltstabelle_alt!$E$7)))))+IF(F70="","",IF(AND(E70&gt;Gehaltstabelle_alt!$C$10,C70="a"),Gehaltstabelle_alt!$E$11,Gehaltstabelle_alt!$E$10))+Gehaltsrechner!$G$10)</f>
        <v>358</v>
      </c>
      <c r="H70">
        <f>IF(G70="","",Gehaltsrechner!$G$9)</f>
        <v>137.29</v>
      </c>
      <c r="I70">
        <f t="shared" si="5"/>
        <v>2871.9449999999997</v>
      </c>
      <c r="O70" t="str">
        <f t="shared" si="0"/>
        <v/>
      </c>
      <c r="P70" t="str">
        <f t="shared" ref="P70:P82" si="7">IF(O70="","",SUMIF(A:A,"="&amp;O70,I:I))</f>
        <v/>
      </c>
      <c r="Q70" s="19" t="str">
        <f>IF(O70="","",SUMIF(GEHALT_NEU_V2!A:A,"="&amp;O70,GEHALT_NEU_V2!H:H))</f>
        <v/>
      </c>
      <c r="R70" s="19"/>
    </row>
    <row r="71" spans="1:18" x14ac:dyDescent="0.25">
      <c r="A71">
        <f t="shared" si="2"/>
        <v>2027</v>
      </c>
      <c r="B71" s="18">
        <f t="shared" si="6"/>
        <v>46447</v>
      </c>
      <c r="C71" t="str">
        <f t="shared" si="3"/>
        <v>c</v>
      </c>
      <c r="D71">
        <f t="shared" si="4"/>
        <v>0</v>
      </c>
      <c r="E71">
        <f>IF(D71="","",MIN(IF(ISNA(VLOOKUP(D71+E70,Gehaltstabelle_alt!$A$15:$A$18,1,FALSE)),D71+E70,IF(ISNA(VLOOKUP(D71+E70+1,Gehaltstabelle_alt!$A$15:$A$18,1,FALSE)),D71+E70+1,D71+E70+2))+IF(AND(B71=DATE(YEAR($G$5),MONTH($G$5),1),$G$4),2,0),MAX(Gehaltstabelle_alt!$H$5:$H$34)))</f>
        <v>7</v>
      </c>
      <c r="F71">
        <f>IF(E71="","",HLOOKUP(C71,Gehaltstabelle_alt!$I$3:$R$34,E71+2,FALSE))</f>
        <v>1985.99</v>
      </c>
      <c r="G71">
        <f>IF(E71="","",IF(F71&lt;=Gehaltstabelle_alt!$B$2,Gehaltstabelle_alt!$E$2,IF(F71&lt;=Gehaltstabelle_alt!$B$3,Gehaltstabelle_alt!$E$3,IF(F71&lt;=Gehaltstabelle_alt!$B$4,Gehaltstabelle_alt!$E$4,IF(F71&lt;=Gehaltstabelle_alt!$B$5,Gehaltstabelle_alt!$E$5,IF(F71&lt;=Gehaltstabelle_alt!$B$6,Gehaltstabelle_alt!$E$6,Gehaltstabelle_alt!$E$7)))))+IF(F71="","",IF(AND(E71&gt;Gehaltstabelle_alt!$C$10,C71="a"),Gehaltstabelle_alt!$E$11,Gehaltstabelle_alt!$E$10))+Gehaltsrechner!$G$10)</f>
        <v>358</v>
      </c>
      <c r="H71">
        <f>IF(G71="","",Gehaltsrechner!$G$9)</f>
        <v>137.29</v>
      </c>
      <c r="I71">
        <f t="shared" si="5"/>
        <v>2871.9449999999997</v>
      </c>
      <c r="O71" t="str">
        <f t="shared" ref="O71:O82" si="8">IF(O70="","",IF(MAX(A74:A928)&lt;O70+1,"",O70+1))</f>
        <v/>
      </c>
      <c r="P71" t="str">
        <f t="shared" si="7"/>
        <v/>
      </c>
      <c r="Q71" s="19" t="str">
        <f>IF(O71="","",SUMIF(GEHALT_NEU_V2!A:A,"="&amp;O71,GEHALT_NEU_V2!H:H))</f>
        <v/>
      </c>
      <c r="R71" s="19"/>
    </row>
    <row r="72" spans="1:18" x14ac:dyDescent="0.25">
      <c r="A72">
        <f t="shared" si="2"/>
        <v>2027</v>
      </c>
      <c r="B72" s="18">
        <f t="shared" si="6"/>
        <v>46478</v>
      </c>
      <c r="C72" t="str">
        <f t="shared" si="3"/>
        <v>c</v>
      </c>
      <c r="D72">
        <f t="shared" si="4"/>
        <v>0</v>
      </c>
      <c r="E72">
        <f>IF(D72="","",MIN(IF(ISNA(VLOOKUP(D72+E71,Gehaltstabelle_alt!$A$15:$A$18,1,FALSE)),D72+E71,IF(ISNA(VLOOKUP(D72+E71+1,Gehaltstabelle_alt!$A$15:$A$18,1,FALSE)),D72+E71+1,D72+E71+2))+IF(AND(B72=DATE(YEAR($G$5),MONTH($G$5),1),$G$4),2,0),MAX(Gehaltstabelle_alt!$H$5:$H$34)))</f>
        <v>7</v>
      </c>
      <c r="F72">
        <f>IF(E72="","",HLOOKUP(C72,Gehaltstabelle_alt!$I$3:$R$34,E72+2,FALSE))</f>
        <v>1985.99</v>
      </c>
      <c r="G72">
        <f>IF(E72="","",IF(F72&lt;=Gehaltstabelle_alt!$B$2,Gehaltstabelle_alt!$E$2,IF(F72&lt;=Gehaltstabelle_alt!$B$3,Gehaltstabelle_alt!$E$3,IF(F72&lt;=Gehaltstabelle_alt!$B$4,Gehaltstabelle_alt!$E$4,IF(F72&lt;=Gehaltstabelle_alt!$B$5,Gehaltstabelle_alt!$E$5,IF(F72&lt;=Gehaltstabelle_alt!$B$6,Gehaltstabelle_alt!$E$6,Gehaltstabelle_alt!$E$7)))))+IF(F72="","",IF(AND(E72&gt;Gehaltstabelle_alt!$C$10,C72="a"),Gehaltstabelle_alt!$E$11,Gehaltstabelle_alt!$E$10))+Gehaltsrechner!$G$10)</f>
        <v>358</v>
      </c>
      <c r="H72">
        <f>IF(G72="","",Gehaltsrechner!$G$9)</f>
        <v>137.29</v>
      </c>
      <c r="I72">
        <f t="shared" si="5"/>
        <v>2871.9449999999997</v>
      </c>
      <c r="O72" t="str">
        <f t="shared" si="8"/>
        <v/>
      </c>
      <c r="P72" t="str">
        <f t="shared" si="7"/>
        <v/>
      </c>
      <c r="Q72" s="19" t="str">
        <f>IF(O72="","",SUMIF(GEHALT_NEU_V2!A:A,"="&amp;O72,GEHALT_NEU_V2!H:H))</f>
        <v/>
      </c>
      <c r="R72" s="19"/>
    </row>
    <row r="73" spans="1:18" x14ac:dyDescent="0.25">
      <c r="A73">
        <f t="shared" si="2"/>
        <v>2027</v>
      </c>
      <c r="B73" s="18">
        <f t="shared" si="6"/>
        <v>46508</v>
      </c>
      <c r="C73" t="str">
        <f t="shared" si="3"/>
        <v>c</v>
      </c>
      <c r="D73">
        <f t="shared" si="4"/>
        <v>0</v>
      </c>
      <c r="E73">
        <f>IF(D73="","",MIN(IF(ISNA(VLOOKUP(D73+E72,Gehaltstabelle_alt!$A$15:$A$18,1,FALSE)),D73+E72,IF(ISNA(VLOOKUP(D73+E72+1,Gehaltstabelle_alt!$A$15:$A$18,1,FALSE)),D73+E72+1,D73+E72+2))+IF(AND(B73=DATE(YEAR($G$5),MONTH($G$5),1),$G$4),2,0),MAX(Gehaltstabelle_alt!$H$5:$H$34)))</f>
        <v>7</v>
      </c>
      <c r="F73">
        <f>IF(E73="","",HLOOKUP(C73,Gehaltstabelle_alt!$I$3:$R$34,E73+2,FALSE))</f>
        <v>1985.99</v>
      </c>
      <c r="G73">
        <f>IF(E73="","",IF(F73&lt;=Gehaltstabelle_alt!$B$2,Gehaltstabelle_alt!$E$2,IF(F73&lt;=Gehaltstabelle_alt!$B$3,Gehaltstabelle_alt!$E$3,IF(F73&lt;=Gehaltstabelle_alt!$B$4,Gehaltstabelle_alt!$E$4,IF(F73&lt;=Gehaltstabelle_alt!$B$5,Gehaltstabelle_alt!$E$5,IF(F73&lt;=Gehaltstabelle_alt!$B$6,Gehaltstabelle_alt!$E$6,Gehaltstabelle_alt!$E$7)))))+IF(F73="","",IF(AND(E73&gt;Gehaltstabelle_alt!$C$10,C73="a"),Gehaltstabelle_alt!$E$11,Gehaltstabelle_alt!$E$10))+Gehaltsrechner!$G$10)</f>
        <v>358</v>
      </c>
      <c r="H73">
        <f>IF(G73="","",Gehaltsrechner!$G$9)</f>
        <v>137.29</v>
      </c>
      <c r="I73">
        <f t="shared" si="5"/>
        <v>2871.9449999999997</v>
      </c>
      <c r="O73" t="str">
        <f t="shared" si="8"/>
        <v/>
      </c>
      <c r="P73" t="str">
        <f t="shared" si="7"/>
        <v/>
      </c>
      <c r="Q73" s="19" t="str">
        <f>IF(O73="","",SUMIF(GEHALT_NEU_V2!A:A,"="&amp;O73,GEHALT_NEU_V2!H:H))</f>
        <v/>
      </c>
      <c r="R73" s="19"/>
    </row>
    <row r="74" spans="1:18" x14ac:dyDescent="0.25">
      <c r="A74">
        <f t="shared" ref="A74:A137" si="9">IF(C74="","",YEAR(B74))</f>
        <v>2027</v>
      </c>
      <c r="B74" s="18">
        <f t="shared" si="6"/>
        <v>46539</v>
      </c>
      <c r="C74" t="str">
        <f t="shared" ref="C74:C137" si="10">IF(B74="","",$J$3)</f>
        <v>c</v>
      </c>
      <c r="D74">
        <f t="shared" ref="D74:D137" si="11">IF(B74="","",IF(B74&lt;$G$6,0,IF(AND(MOD(YEAR(B74)-YEAR($G$6),2)=0,MONTH($G$6)=MONTH(B74)),1,0)))</f>
        <v>0</v>
      </c>
      <c r="E74">
        <f>IF(D74="","",MIN(IF(ISNA(VLOOKUP(D74+E73,Gehaltstabelle_alt!$A$15:$A$18,1,FALSE)),D74+E73,IF(ISNA(VLOOKUP(D74+E73+1,Gehaltstabelle_alt!$A$15:$A$18,1,FALSE)),D74+E73+1,D74+E73+2))+IF(AND(B74=DATE(YEAR($G$5),MONTH($G$5),1),$G$4),2,0),MAX(Gehaltstabelle_alt!$H$5:$H$34)))</f>
        <v>7</v>
      </c>
      <c r="F74">
        <f>IF(E74="","",HLOOKUP(C74,Gehaltstabelle_alt!$I$3:$R$34,E74+2,FALSE))</f>
        <v>1985.99</v>
      </c>
      <c r="G74">
        <f>IF(E74="","",IF(F74&lt;=Gehaltstabelle_alt!$B$2,Gehaltstabelle_alt!$E$2,IF(F74&lt;=Gehaltstabelle_alt!$B$3,Gehaltstabelle_alt!$E$3,IF(F74&lt;=Gehaltstabelle_alt!$B$4,Gehaltstabelle_alt!$E$4,IF(F74&lt;=Gehaltstabelle_alt!$B$5,Gehaltstabelle_alt!$E$5,IF(F74&lt;=Gehaltstabelle_alt!$B$6,Gehaltstabelle_alt!$E$6,Gehaltstabelle_alt!$E$7)))))+IF(F74="","",IF(AND(E74&gt;Gehaltstabelle_alt!$C$10,C74="a"),Gehaltstabelle_alt!$E$11,Gehaltstabelle_alt!$E$10))+Gehaltsrechner!$G$10)</f>
        <v>358</v>
      </c>
      <c r="H74">
        <f>IF(G74="","",Gehaltsrechner!$G$9)</f>
        <v>137.29</v>
      </c>
      <c r="I74">
        <f t="shared" ref="I74:I137" si="12">IF(B74="","",(F74+G74)/12*14+H74)</f>
        <v>2871.9449999999997</v>
      </c>
      <c r="O74" t="str">
        <f t="shared" si="8"/>
        <v/>
      </c>
      <c r="P74" t="str">
        <f t="shared" si="7"/>
        <v/>
      </c>
      <c r="Q74" s="19" t="str">
        <f>IF(O74="","",SUMIF(GEHALT_NEU_V2!A:A,"="&amp;O74,GEHALT_NEU_V2!H:H))</f>
        <v/>
      </c>
      <c r="R74" s="19"/>
    </row>
    <row r="75" spans="1:18" x14ac:dyDescent="0.25">
      <c r="A75">
        <f t="shared" si="9"/>
        <v>2027</v>
      </c>
      <c r="B75" s="18">
        <f t="shared" ref="B75:B138" si="13">IF(B74="","",IF(DATE(YEAR(B74),MONTH(B74)+1,1)&gt;=$G$2,"",DATE(YEAR(B74),MONTH(B74)+1,1)))</f>
        <v>46569</v>
      </c>
      <c r="C75" t="str">
        <f t="shared" si="10"/>
        <v>c</v>
      </c>
      <c r="D75">
        <f t="shared" si="11"/>
        <v>0</v>
      </c>
      <c r="E75">
        <f>IF(D75="","",MIN(IF(ISNA(VLOOKUP(D75+E74,Gehaltstabelle_alt!$A$15:$A$18,1,FALSE)),D75+E74,IF(ISNA(VLOOKUP(D75+E74+1,Gehaltstabelle_alt!$A$15:$A$18,1,FALSE)),D75+E74+1,D75+E74+2))+IF(AND(B75=DATE(YEAR($G$5),MONTH($G$5),1),$G$4),2,0),MAX(Gehaltstabelle_alt!$H$5:$H$34)))</f>
        <v>7</v>
      </c>
      <c r="F75">
        <f>IF(E75="","",HLOOKUP(C75,Gehaltstabelle_alt!$I$3:$R$34,E75+2,FALSE))</f>
        <v>1985.99</v>
      </c>
      <c r="G75">
        <f>IF(E75="","",IF(F75&lt;=Gehaltstabelle_alt!$B$2,Gehaltstabelle_alt!$E$2,IF(F75&lt;=Gehaltstabelle_alt!$B$3,Gehaltstabelle_alt!$E$3,IF(F75&lt;=Gehaltstabelle_alt!$B$4,Gehaltstabelle_alt!$E$4,IF(F75&lt;=Gehaltstabelle_alt!$B$5,Gehaltstabelle_alt!$E$5,IF(F75&lt;=Gehaltstabelle_alt!$B$6,Gehaltstabelle_alt!$E$6,Gehaltstabelle_alt!$E$7)))))+IF(F75="","",IF(AND(E75&gt;Gehaltstabelle_alt!$C$10,C75="a"),Gehaltstabelle_alt!$E$11,Gehaltstabelle_alt!$E$10))+Gehaltsrechner!$G$10)</f>
        <v>358</v>
      </c>
      <c r="H75">
        <f>IF(G75="","",Gehaltsrechner!$G$9)</f>
        <v>137.29</v>
      </c>
      <c r="I75">
        <f t="shared" si="12"/>
        <v>2871.9449999999997</v>
      </c>
      <c r="O75" t="str">
        <f t="shared" si="8"/>
        <v/>
      </c>
      <c r="P75" t="str">
        <f t="shared" si="7"/>
        <v/>
      </c>
      <c r="Q75" s="19" t="str">
        <f>IF(O75="","",SUMIF(GEHALT_NEU_V2!A:A,"="&amp;O75,GEHALT_NEU_V2!H:H))</f>
        <v/>
      </c>
      <c r="R75" s="19"/>
    </row>
    <row r="76" spans="1:18" x14ac:dyDescent="0.25">
      <c r="A76">
        <f t="shared" si="9"/>
        <v>2027</v>
      </c>
      <c r="B76" s="18">
        <f t="shared" si="13"/>
        <v>46600</v>
      </c>
      <c r="C76" t="str">
        <f t="shared" si="10"/>
        <v>c</v>
      </c>
      <c r="D76">
        <f t="shared" si="11"/>
        <v>0</v>
      </c>
      <c r="E76">
        <f>IF(D76="","",MIN(IF(ISNA(VLOOKUP(D76+E75,Gehaltstabelle_alt!$A$15:$A$18,1,FALSE)),D76+E75,IF(ISNA(VLOOKUP(D76+E75+1,Gehaltstabelle_alt!$A$15:$A$18,1,FALSE)),D76+E75+1,D76+E75+2))+IF(AND(B76=DATE(YEAR($G$5),MONTH($G$5),1),$G$4),2,0),MAX(Gehaltstabelle_alt!$H$5:$H$34)))</f>
        <v>7</v>
      </c>
      <c r="F76">
        <f>IF(E76="","",HLOOKUP(C76,Gehaltstabelle_alt!$I$3:$R$34,E76+2,FALSE))</f>
        <v>1985.99</v>
      </c>
      <c r="G76">
        <f>IF(E76="","",IF(F76&lt;=Gehaltstabelle_alt!$B$2,Gehaltstabelle_alt!$E$2,IF(F76&lt;=Gehaltstabelle_alt!$B$3,Gehaltstabelle_alt!$E$3,IF(F76&lt;=Gehaltstabelle_alt!$B$4,Gehaltstabelle_alt!$E$4,IF(F76&lt;=Gehaltstabelle_alt!$B$5,Gehaltstabelle_alt!$E$5,IF(F76&lt;=Gehaltstabelle_alt!$B$6,Gehaltstabelle_alt!$E$6,Gehaltstabelle_alt!$E$7)))))+IF(F76="","",IF(AND(E76&gt;Gehaltstabelle_alt!$C$10,C76="a"),Gehaltstabelle_alt!$E$11,Gehaltstabelle_alt!$E$10))+Gehaltsrechner!$G$10)</f>
        <v>358</v>
      </c>
      <c r="H76">
        <f>IF(G76="","",Gehaltsrechner!$G$9)</f>
        <v>137.29</v>
      </c>
      <c r="I76">
        <f t="shared" si="12"/>
        <v>2871.9449999999997</v>
      </c>
      <c r="O76" t="str">
        <f t="shared" si="8"/>
        <v/>
      </c>
      <c r="P76" t="str">
        <f t="shared" si="7"/>
        <v/>
      </c>
      <c r="Q76" s="19" t="str">
        <f>IF(O76="","",SUMIF(GEHALT_NEU_V2!A:A,"="&amp;O76,GEHALT_NEU_V2!H:H))</f>
        <v/>
      </c>
      <c r="R76" s="19"/>
    </row>
    <row r="77" spans="1:18" x14ac:dyDescent="0.25">
      <c r="A77">
        <f t="shared" si="9"/>
        <v>2027</v>
      </c>
      <c r="B77" s="18">
        <f t="shared" si="13"/>
        <v>46631</v>
      </c>
      <c r="C77" t="str">
        <f t="shared" si="10"/>
        <v>c</v>
      </c>
      <c r="D77">
        <f t="shared" si="11"/>
        <v>0</v>
      </c>
      <c r="E77">
        <f>IF(D77="","",MIN(IF(ISNA(VLOOKUP(D77+E76,Gehaltstabelle_alt!$A$15:$A$18,1,FALSE)),D77+E76,IF(ISNA(VLOOKUP(D77+E76+1,Gehaltstabelle_alt!$A$15:$A$18,1,FALSE)),D77+E76+1,D77+E76+2))+IF(AND(B77=DATE(YEAR($G$5),MONTH($G$5),1),$G$4),2,0),MAX(Gehaltstabelle_alt!$H$5:$H$34)))</f>
        <v>7</v>
      </c>
      <c r="F77">
        <f>IF(E77="","",HLOOKUP(C77,Gehaltstabelle_alt!$I$3:$R$34,E77+2,FALSE))</f>
        <v>1985.99</v>
      </c>
      <c r="G77">
        <f>IF(E77="","",IF(F77&lt;=Gehaltstabelle_alt!$B$2,Gehaltstabelle_alt!$E$2,IF(F77&lt;=Gehaltstabelle_alt!$B$3,Gehaltstabelle_alt!$E$3,IF(F77&lt;=Gehaltstabelle_alt!$B$4,Gehaltstabelle_alt!$E$4,IF(F77&lt;=Gehaltstabelle_alt!$B$5,Gehaltstabelle_alt!$E$5,IF(F77&lt;=Gehaltstabelle_alt!$B$6,Gehaltstabelle_alt!$E$6,Gehaltstabelle_alt!$E$7)))))+IF(F77="","",IF(AND(E77&gt;Gehaltstabelle_alt!$C$10,C77="a"),Gehaltstabelle_alt!$E$11,Gehaltstabelle_alt!$E$10))+Gehaltsrechner!$G$10)</f>
        <v>358</v>
      </c>
      <c r="H77">
        <f>IF(G77="","",Gehaltsrechner!$G$9)</f>
        <v>137.29</v>
      </c>
      <c r="I77">
        <f t="shared" si="12"/>
        <v>2871.9449999999997</v>
      </c>
      <c r="O77" t="str">
        <f t="shared" si="8"/>
        <v/>
      </c>
      <c r="P77" t="str">
        <f t="shared" si="7"/>
        <v/>
      </c>
      <c r="Q77" s="19" t="str">
        <f>IF(O77="","",SUMIF(GEHALT_NEU_V2!A:A,"="&amp;O77,GEHALT_NEU_V2!H:H))</f>
        <v/>
      </c>
      <c r="R77" s="19"/>
    </row>
    <row r="78" spans="1:18" x14ac:dyDescent="0.25">
      <c r="A78">
        <f t="shared" si="9"/>
        <v>2027</v>
      </c>
      <c r="B78" s="18">
        <f t="shared" si="13"/>
        <v>46661</v>
      </c>
      <c r="C78" t="str">
        <f t="shared" si="10"/>
        <v>c</v>
      </c>
      <c r="D78">
        <f t="shared" si="11"/>
        <v>0</v>
      </c>
      <c r="E78">
        <f>IF(D78="","",MIN(IF(ISNA(VLOOKUP(D78+E77,Gehaltstabelle_alt!$A$15:$A$18,1,FALSE)),D78+E77,IF(ISNA(VLOOKUP(D78+E77+1,Gehaltstabelle_alt!$A$15:$A$18,1,FALSE)),D78+E77+1,D78+E77+2))+IF(AND(B78=DATE(YEAR($G$5),MONTH($G$5),1),$G$4),2,0),MAX(Gehaltstabelle_alt!$H$5:$H$34)))</f>
        <v>7</v>
      </c>
      <c r="F78">
        <f>IF(E78="","",HLOOKUP(C78,Gehaltstabelle_alt!$I$3:$R$34,E78+2,FALSE))</f>
        <v>1985.99</v>
      </c>
      <c r="G78">
        <f>IF(E78="","",IF(F78&lt;=Gehaltstabelle_alt!$B$2,Gehaltstabelle_alt!$E$2,IF(F78&lt;=Gehaltstabelle_alt!$B$3,Gehaltstabelle_alt!$E$3,IF(F78&lt;=Gehaltstabelle_alt!$B$4,Gehaltstabelle_alt!$E$4,IF(F78&lt;=Gehaltstabelle_alt!$B$5,Gehaltstabelle_alt!$E$5,IF(F78&lt;=Gehaltstabelle_alt!$B$6,Gehaltstabelle_alt!$E$6,Gehaltstabelle_alt!$E$7)))))+IF(F78="","",IF(AND(E78&gt;Gehaltstabelle_alt!$C$10,C78="a"),Gehaltstabelle_alt!$E$11,Gehaltstabelle_alt!$E$10))+Gehaltsrechner!$G$10)</f>
        <v>358</v>
      </c>
      <c r="H78">
        <f>IF(G78="","",Gehaltsrechner!$G$9)</f>
        <v>137.29</v>
      </c>
      <c r="I78">
        <f t="shared" si="12"/>
        <v>2871.9449999999997</v>
      </c>
      <c r="O78" t="str">
        <f t="shared" si="8"/>
        <v/>
      </c>
      <c r="P78" t="str">
        <f t="shared" si="7"/>
        <v/>
      </c>
      <c r="Q78" s="19" t="str">
        <f>IF(O78="","",SUMIF(GEHALT_NEU_V2!A:A,"="&amp;O78,GEHALT_NEU_V2!H:H))</f>
        <v/>
      </c>
      <c r="R78" s="19"/>
    </row>
    <row r="79" spans="1:18" x14ac:dyDescent="0.25">
      <c r="A79">
        <f t="shared" si="9"/>
        <v>2027</v>
      </c>
      <c r="B79" s="18">
        <f t="shared" si="13"/>
        <v>46692</v>
      </c>
      <c r="C79" t="str">
        <f t="shared" si="10"/>
        <v>c</v>
      </c>
      <c r="D79">
        <f t="shared" si="11"/>
        <v>0</v>
      </c>
      <c r="E79">
        <f>IF(D79="","",MIN(IF(ISNA(VLOOKUP(D79+E78,Gehaltstabelle_alt!$A$15:$A$18,1,FALSE)),D79+E78,IF(ISNA(VLOOKUP(D79+E78+1,Gehaltstabelle_alt!$A$15:$A$18,1,FALSE)),D79+E78+1,D79+E78+2))+IF(AND(B79=DATE(YEAR($G$5),MONTH($G$5),1),$G$4),2,0),MAX(Gehaltstabelle_alt!$H$5:$H$34)))</f>
        <v>7</v>
      </c>
      <c r="F79">
        <f>IF(E79="","",HLOOKUP(C79,Gehaltstabelle_alt!$I$3:$R$34,E79+2,FALSE))</f>
        <v>1985.99</v>
      </c>
      <c r="G79">
        <f>IF(E79="","",IF(F79&lt;=Gehaltstabelle_alt!$B$2,Gehaltstabelle_alt!$E$2,IF(F79&lt;=Gehaltstabelle_alt!$B$3,Gehaltstabelle_alt!$E$3,IF(F79&lt;=Gehaltstabelle_alt!$B$4,Gehaltstabelle_alt!$E$4,IF(F79&lt;=Gehaltstabelle_alt!$B$5,Gehaltstabelle_alt!$E$5,IF(F79&lt;=Gehaltstabelle_alt!$B$6,Gehaltstabelle_alt!$E$6,Gehaltstabelle_alt!$E$7)))))+IF(F79="","",IF(AND(E79&gt;Gehaltstabelle_alt!$C$10,C79="a"),Gehaltstabelle_alt!$E$11,Gehaltstabelle_alt!$E$10))+Gehaltsrechner!$G$10)</f>
        <v>358</v>
      </c>
      <c r="H79">
        <f>IF(G79="","",Gehaltsrechner!$G$9)</f>
        <v>137.29</v>
      </c>
      <c r="I79">
        <f t="shared" si="12"/>
        <v>2871.9449999999997</v>
      </c>
      <c r="O79" t="str">
        <f t="shared" si="8"/>
        <v/>
      </c>
      <c r="P79" t="str">
        <f t="shared" si="7"/>
        <v/>
      </c>
      <c r="Q79" s="19" t="str">
        <f>IF(O79="","",SUMIF(GEHALT_NEU_V2!A:A,"="&amp;O79,GEHALT_NEU_V2!H:H))</f>
        <v/>
      </c>
      <c r="R79" s="19"/>
    </row>
    <row r="80" spans="1:18" x14ac:dyDescent="0.25">
      <c r="A80">
        <f t="shared" si="9"/>
        <v>2027</v>
      </c>
      <c r="B80" s="18">
        <f t="shared" si="13"/>
        <v>46722</v>
      </c>
      <c r="C80" t="str">
        <f t="shared" si="10"/>
        <v>c</v>
      </c>
      <c r="D80">
        <f t="shared" si="11"/>
        <v>0</v>
      </c>
      <c r="E80">
        <f>IF(D80="","",MIN(IF(ISNA(VLOOKUP(D80+E79,Gehaltstabelle_alt!$A$15:$A$18,1,FALSE)),D80+E79,IF(ISNA(VLOOKUP(D80+E79+1,Gehaltstabelle_alt!$A$15:$A$18,1,FALSE)),D80+E79+1,D80+E79+2))+IF(AND(B80=DATE(YEAR($G$5),MONTH($G$5),1),$G$4),2,0),MAX(Gehaltstabelle_alt!$H$5:$H$34)))</f>
        <v>7</v>
      </c>
      <c r="F80">
        <f>IF(E80="","",HLOOKUP(C80,Gehaltstabelle_alt!$I$3:$R$34,E80+2,FALSE))</f>
        <v>1985.99</v>
      </c>
      <c r="G80">
        <f>IF(E80="","",IF(F80&lt;=Gehaltstabelle_alt!$B$2,Gehaltstabelle_alt!$E$2,IF(F80&lt;=Gehaltstabelle_alt!$B$3,Gehaltstabelle_alt!$E$3,IF(F80&lt;=Gehaltstabelle_alt!$B$4,Gehaltstabelle_alt!$E$4,IF(F80&lt;=Gehaltstabelle_alt!$B$5,Gehaltstabelle_alt!$E$5,IF(F80&lt;=Gehaltstabelle_alt!$B$6,Gehaltstabelle_alt!$E$6,Gehaltstabelle_alt!$E$7)))))+IF(F80="","",IF(AND(E80&gt;Gehaltstabelle_alt!$C$10,C80="a"),Gehaltstabelle_alt!$E$11,Gehaltstabelle_alt!$E$10))+Gehaltsrechner!$G$10)</f>
        <v>358</v>
      </c>
      <c r="H80">
        <f>IF(G80="","",Gehaltsrechner!$G$9)</f>
        <v>137.29</v>
      </c>
      <c r="I80">
        <f t="shared" si="12"/>
        <v>2871.9449999999997</v>
      </c>
      <c r="O80" t="str">
        <f t="shared" si="8"/>
        <v/>
      </c>
      <c r="P80" t="str">
        <f t="shared" si="7"/>
        <v/>
      </c>
      <c r="Q80" s="19" t="str">
        <f>IF(O80="","",SUMIF(GEHALT_NEU_V2!A:A,"="&amp;O80,GEHALT_NEU_V2!H:H))</f>
        <v/>
      </c>
      <c r="R80" s="19"/>
    </row>
    <row r="81" spans="1:18" x14ac:dyDescent="0.25">
      <c r="A81">
        <f t="shared" si="9"/>
        <v>2028</v>
      </c>
      <c r="B81" s="18">
        <f t="shared" si="13"/>
        <v>46753</v>
      </c>
      <c r="C81" t="str">
        <f t="shared" si="10"/>
        <v>c</v>
      </c>
      <c r="D81">
        <f t="shared" si="11"/>
        <v>1</v>
      </c>
      <c r="E81">
        <f>IF(D81="","",MIN(IF(ISNA(VLOOKUP(D81+E80,Gehaltstabelle_alt!$A$15:$A$18,1,FALSE)),D81+E80,IF(ISNA(VLOOKUP(D81+E80+1,Gehaltstabelle_alt!$A$15:$A$18,1,FALSE)),D81+E80+1,D81+E80+2))+IF(AND(B81=DATE(YEAR($G$5),MONTH($G$5),1),$G$4),2,0),MAX(Gehaltstabelle_alt!$H$5:$H$34)))</f>
        <v>8</v>
      </c>
      <c r="F81">
        <f>IF(E81="","",HLOOKUP(C81,Gehaltstabelle_alt!$I$3:$R$34,E81+2,FALSE))</f>
        <v>2020.64</v>
      </c>
      <c r="G81">
        <f>IF(E81="","",IF(F81&lt;=Gehaltstabelle_alt!$B$2,Gehaltstabelle_alt!$E$2,IF(F81&lt;=Gehaltstabelle_alt!$B$3,Gehaltstabelle_alt!$E$3,IF(F81&lt;=Gehaltstabelle_alt!$B$4,Gehaltstabelle_alt!$E$4,IF(F81&lt;=Gehaltstabelle_alt!$B$5,Gehaltstabelle_alt!$E$5,IF(F81&lt;=Gehaltstabelle_alt!$B$6,Gehaltstabelle_alt!$E$6,Gehaltstabelle_alt!$E$7)))))+IF(F81="","",IF(AND(E81&gt;Gehaltstabelle_alt!$C$10,C81="a"),Gehaltstabelle_alt!$E$11,Gehaltstabelle_alt!$E$10))+Gehaltsrechner!$G$10)</f>
        <v>358</v>
      </c>
      <c r="H81">
        <f>IF(G81="","",Gehaltsrechner!$G$9)</f>
        <v>137.29</v>
      </c>
      <c r="I81">
        <f t="shared" si="12"/>
        <v>2912.3700000000003</v>
      </c>
      <c r="O81" t="str">
        <f t="shared" si="8"/>
        <v/>
      </c>
      <c r="P81" t="str">
        <f t="shared" si="7"/>
        <v/>
      </c>
      <c r="Q81" s="19" t="str">
        <f>IF(O81="","",SUMIF(GEHALT_NEU_V2!A:A,"="&amp;O81,GEHALT_NEU_V2!H:H))</f>
        <v/>
      </c>
      <c r="R81" s="19"/>
    </row>
    <row r="82" spans="1:18" x14ac:dyDescent="0.25">
      <c r="A82">
        <f t="shared" si="9"/>
        <v>2028</v>
      </c>
      <c r="B82" s="18">
        <f t="shared" si="13"/>
        <v>46784</v>
      </c>
      <c r="C82" t="str">
        <f t="shared" si="10"/>
        <v>c</v>
      </c>
      <c r="D82">
        <f t="shared" si="11"/>
        <v>0</v>
      </c>
      <c r="E82">
        <f>IF(D82="","",MIN(IF(ISNA(VLOOKUP(D82+E81,Gehaltstabelle_alt!$A$15:$A$18,1,FALSE)),D82+E81,IF(ISNA(VLOOKUP(D82+E81+1,Gehaltstabelle_alt!$A$15:$A$18,1,FALSE)),D82+E81+1,D82+E81+2))+IF(AND(B82=DATE(YEAR($G$5),MONTH($G$5),1),$G$4),2,0),MAX(Gehaltstabelle_alt!$H$5:$H$34)))</f>
        <v>8</v>
      </c>
      <c r="F82">
        <f>IF(E82="","",HLOOKUP(C82,Gehaltstabelle_alt!$I$3:$R$34,E82+2,FALSE))</f>
        <v>2020.64</v>
      </c>
      <c r="G82">
        <f>IF(E82="","",IF(F82&lt;=Gehaltstabelle_alt!$B$2,Gehaltstabelle_alt!$E$2,IF(F82&lt;=Gehaltstabelle_alt!$B$3,Gehaltstabelle_alt!$E$3,IF(F82&lt;=Gehaltstabelle_alt!$B$4,Gehaltstabelle_alt!$E$4,IF(F82&lt;=Gehaltstabelle_alt!$B$5,Gehaltstabelle_alt!$E$5,IF(F82&lt;=Gehaltstabelle_alt!$B$6,Gehaltstabelle_alt!$E$6,Gehaltstabelle_alt!$E$7)))))+IF(F82="","",IF(AND(E82&gt;Gehaltstabelle_alt!$C$10,C82="a"),Gehaltstabelle_alt!$E$11,Gehaltstabelle_alt!$E$10))+Gehaltsrechner!$G$10)</f>
        <v>358</v>
      </c>
      <c r="H82">
        <f>IF(G82="","",Gehaltsrechner!$G$9)</f>
        <v>137.29</v>
      </c>
      <c r="I82">
        <f t="shared" si="12"/>
        <v>2912.3700000000003</v>
      </c>
      <c r="O82" t="str">
        <f t="shared" si="8"/>
        <v/>
      </c>
      <c r="P82" t="str">
        <f t="shared" si="7"/>
        <v/>
      </c>
      <c r="Q82" s="19" t="str">
        <f>IF(O82="","",SUMIF(GEHALT_NEU_V2!A:A,"="&amp;O82,GEHALT_NEU_V2!H:H))</f>
        <v/>
      </c>
      <c r="R82" s="19"/>
    </row>
    <row r="83" spans="1:18" x14ac:dyDescent="0.25">
      <c r="A83">
        <f t="shared" si="9"/>
        <v>2028</v>
      </c>
      <c r="B83" s="18">
        <f t="shared" si="13"/>
        <v>46813</v>
      </c>
      <c r="C83" t="str">
        <f t="shared" si="10"/>
        <v>c</v>
      </c>
      <c r="D83">
        <f t="shared" si="11"/>
        <v>0</v>
      </c>
      <c r="E83">
        <f>IF(D83="","",MIN(IF(ISNA(VLOOKUP(D83+E82,Gehaltstabelle_alt!$A$15:$A$18,1,FALSE)),D83+E82,IF(ISNA(VLOOKUP(D83+E82+1,Gehaltstabelle_alt!$A$15:$A$18,1,FALSE)),D83+E82+1,D83+E82+2))+IF(AND(B83=DATE(YEAR($G$5),MONTH($G$5),1),$G$4),2,0),MAX(Gehaltstabelle_alt!$H$5:$H$34)))</f>
        <v>8</v>
      </c>
      <c r="F83">
        <f>IF(E83="","",HLOOKUP(C83,Gehaltstabelle_alt!$I$3:$R$34,E83+2,FALSE))</f>
        <v>2020.64</v>
      </c>
      <c r="G83">
        <f>IF(E83="","",IF(F83&lt;=Gehaltstabelle_alt!$B$2,Gehaltstabelle_alt!$E$2,IF(F83&lt;=Gehaltstabelle_alt!$B$3,Gehaltstabelle_alt!$E$3,IF(F83&lt;=Gehaltstabelle_alt!$B$4,Gehaltstabelle_alt!$E$4,IF(F83&lt;=Gehaltstabelle_alt!$B$5,Gehaltstabelle_alt!$E$5,IF(F83&lt;=Gehaltstabelle_alt!$B$6,Gehaltstabelle_alt!$E$6,Gehaltstabelle_alt!$E$7)))))+IF(F83="","",IF(AND(E83&gt;Gehaltstabelle_alt!$C$10,C83="a"),Gehaltstabelle_alt!$E$11,Gehaltstabelle_alt!$E$10))+Gehaltsrechner!$G$10)</f>
        <v>358</v>
      </c>
      <c r="H83">
        <f>IF(G83="","",Gehaltsrechner!$G$9)</f>
        <v>137.29</v>
      </c>
      <c r="I83">
        <f t="shared" si="12"/>
        <v>2912.3700000000003</v>
      </c>
    </row>
    <row r="84" spans="1:18" x14ac:dyDescent="0.25">
      <c r="A84">
        <f t="shared" si="9"/>
        <v>2028</v>
      </c>
      <c r="B84" s="18">
        <f t="shared" si="13"/>
        <v>46844</v>
      </c>
      <c r="C84" t="str">
        <f t="shared" si="10"/>
        <v>c</v>
      </c>
      <c r="D84">
        <f t="shared" si="11"/>
        <v>0</v>
      </c>
      <c r="E84">
        <f>IF(D84="","",MIN(IF(ISNA(VLOOKUP(D84+E83,Gehaltstabelle_alt!$A$15:$A$18,1,FALSE)),D84+E83,IF(ISNA(VLOOKUP(D84+E83+1,Gehaltstabelle_alt!$A$15:$A$18,1,FALSE)),D84+E83+1,D84+E83+2))+IF(AND(B84=DATE(YEAR($G$5),MONTH($G$5),1),$G$4),2,0),MAX(Gehaltstabelle_alt!$H$5:$H$34)))</f>
        <v>8</v>
      </c>
      <c r="F84">
        <f>IF(E84="","",HLOOKUP(C84,Gehaltstabelle_alt!$I$3:$R$34,E84+2,FALSE))</f>
        <v>2020.64</v>
      </c>
      <c r="G84">
        <f>IF(E84="","",IF(F84&lt;=Gehaltstabelle_alt!$B$2,Gehaltstabelle_alt!$E$2,IF(F84&lt;=Gehaltstabelle_alt!$B$3,Gehaltstabelle_alt!$E$3,IF(F84&lt;=Gehaltstabelle_alt!$B$4,Gehaltstabelle_alt!$E$4,IF(F84&lt;=Gehaltstabelle_alt!$B$5,Gehaltstabelle_alt!$E$5,IF(F84&lt;=Gehaltstabelle_alt!$B$6,Gehaltstabelle_alt!$E$6,Gehaltstabelle_alt!$E$7)))))+IF(F84="","",IF(AND(E84&gt;Gehaltstabelle_alt!$C$10,C84="a"),Gehaltstabelle_alt!$E$11,Gehaltstabelle_alt!$E$10))+Gehaltsrechner!$G$10)</f>
        <v>358</v>
      </c>
      <c r="H84">
        <f>IF(G84="","",Gehaltsrechner!$G$9)</f>
        <v>137.29</v>
      </c>
      <c r="I84">
        <f t="shared" si="12"/>
        <v>2912.3700000000003</v>
      </c>
    </row>
    <row r="85" spans="1:18" x14ac:dyDescent="0.25">
      <c r="A85">
        <f t="shared" si="9"/>
        <v>2028</v>
      </c>
      <c r="B85" s="18">
        <f t="shared" si="13"/>
        <v>46874</v>
      </c>
      <c r="C85" t="str">
        <f t="shared" si="10"/>
        <v>c</v>
      </c>
      <c r="D85">
        <f t="shared" si="11"/>
        <v>0</v>
      </c>
      <c r="E85">
        <f>IF(D85="","",MIN(IF(ISNA(VLOOKUP(D85+E84,Gehaltstabelle_alt!$A$15:$A$18,1,FALSE)),D85+E84,IF(ISNA(VLOOKUP(D85+E84+1,Gehaltstabelle_alt!$A$15:$A$18,1,FALSE)),D85+E84+1,D85+E84+2))+IF(AND(B85=DATE(YEAR($G$5),MONTH($G$5),1),$G$4),2,0),MAX(Gehaltstabelle_alt!$H$5:$H$34)))</f>
        <v>8</v>
      </c>
      <c r="F85">
        <f>IF(E85="","",HLOOKUP(C85,Gehaltstabelle_alt!$I$3:$R$34,E85+2,FALSE))</f>
        <v>2020.64</v>
      </c>
      <c r="G85">
        <f>IF(E85="","",IF(F85&lt;=Gehaltstabelle_alt!$B$2,Gehaltstabelle_alt!$E$2,IF(F85&lt;=Gehaltstabelle_alt!$B$3,Gehaltstabelle_alt!$E$3,IF(F85&lt;=Gehaltstabelle_alt!$B$4,Gehaltstabelle_alt!$E$4,IF(F85&lt;=Gehaltstabelle_alt!$B$5,Gehaltstabelle_alt!$E$5,IF(F85&lt;=Gehaltstabelle_alt!$B$6,Gehaltstabelle_alt!$E$6,Gehaltstabelle_alt!$E$7)))))+IF(F85="","",IF(AND(E85&gt;Gehaltstabelle_alt!$C$10,C85="a"),Gehaltstabelle_alt!$E$11,Gehaltstabelle_alt!$E$10))+Gehaltsrechner!$G$10)</f>
        <v>358</v>
      </c>
      <c r="H85">
        <f>IF(G85="","",Gehaltsrechner!$G$9)</f>
        <v>137.29</v>
      </c>
      <c r="I85">
        <f t="shared" si="12"/>
        <v>2912.3700000000003</v>
      </c>
    </row>
    <row r="86" spans="1:18" x14ac:dyDescent="0.25">
      <c r="A86">
        <f t="shared" si="9"/>
        <v>2028</v>
      </c>
      <c r="B86" s="18">
        <f t="shared" si="13"/>
        <v>46905</v>
      </c>
      <c r="C86" t="str">
        <f t="shared" si="10"/>
        <v>c</v>
      </c>
      <c r="D86">
        <f t="shared" si="11"/>
        <v>0</v>
      </c>
      <c r="E86">
        <f>IF(D86="","",MIN(IF(ISNA(VLOOKUP(D86+E85,Gehaltstabelle_alt!$A$15:$A$18,1,FALSE)),D86+E85,IF(ISNA(VLOOKUP(D86+E85+1,Gehaltstabelle_alt!$A$15:$A$18,1,FALSE)),D86+E85+1,D86+E85+2))+IF(AND(B86=DATE(YEAR($G$5),MONTH($G$5),1),$G$4),2,0),MAX(Gehaltstabelle_alt!$H$5:$H$34)))</f>
        <v>8</v>
      </c>
      <c r="F86">
        <f>IF(E86="","",HLOOKUP(C86,Gehaltstabelle_alt!$I$3:$R$34,E86+2,FALSE))</f>
        <v>2020.64</v>
      </c>
      <c r="G86">
        <f>IF(E86="","",IF(F86&lt;=Gehaltstabelle_alt!$B$2,Gehaltstabelle_alt!$E$2,IF(F86&lt;=Gehaltstabelle_alt!$B$3,Gehaltstabelle_alt!$E$3,IF(F86&lt;=Gehaltstabelle_alt!$B$4,Gehaltstabelle_alt!$E$4,IF(F86&lt;=Gehaltstabelle_alt!$B$5,Gehaltstabelle_alt!$E$5,IF(F86&lt;=Gehaltstabelle_alt!$B$6,Gehaltstabelle_alt!$E$6,Gehaltstabelle_alt!$E$7)))))+IF(F86="","",IF(AND(E86&gt;Gehaltstabelle_alt!$C$10,C86="a"),Gehaltstabelle_alt!$E$11,Gehaltstabelle_alt!$E$10))+Gehaltsrechner!$G$10)</f>
        <v>358</v>
      </c>
      <c r="H86">
        <f>IF(G86="","",Gehaltsrechner!$G$9)</f>
        <v>137.29</v>
      </c>
      <c r="I86">
        <f t="shared" si="12"/>
        <v>2912.3700000000003</v>
      </c>
    </row>
    <row r="87" spans="1:18" x14ac:dyDescent="0.25">
      <c r="A87">
        <f t="shared" si="9"/>
        <v>2028</v>
      </c>
      <c r="B87" s="18">
        <f t="shared" si="13"/>
        <v>46935</v>
      </c>
      <c r="C87" t="str">
        <f t="shared" si="10"/>
        <v>c</v>
      </c>
      <c r="D87">
        <f t="shared" si="11"/>
        <v>0</v>
      </c>
      <c r="E87">
        <f>IF(D87="","",MIN(IF(ISNA(VLOOKUP(D87+E86,Gehaltstabelle_alt!$A$15:$A$18,1,FALSE)),D87+E86,IF(ISNA(VLOOKUP(D87+E86+1,Gehaltstabelle_alt!$A$15:$A$18,1,FALSE)),D87+E86+1,D87+E86+2))+IF(AND(B87=DATE(YEAR($G$5),MONTH($G$5),1),$G$4),2,0),MAX(Gehaltstabelle_alt!$H$5:$H$34)))</f>
        <v>8</v>
      </c>
      <c r="F87">
        <f>IF(E87="","",HLOOKUP(C87,Gehaltstabelle_alt!$I$3:$R$34,E87+2,FALSE))</f>
        <v>2020.64</v>
      </c>
      <c r="G87">
        <f>IF(E87="","",IF(F87&lt;=Gehaltstabelle_alt!$B$2,Gehaltstabelle_alt!$E$2,IF(F87&lt;=Gehaltstabelle_alt!$B$3,Gehaltstabelle_alt!$E$3,IF(F87&lt;=Gehaltstabelle_alt!$B$4,Gehaltstabelle_alt!$E$4,IF(F87&lt;=Gehaltstabelle_alt!$B$5,Gehaltstabelle_alt!$E$5,IF(F87&lt;=Gehaltstabelle_alt!$B$6,Gehaltstabelle_alt!$E$6,Gehaltstabelle_alt!$E$7)))))+IF(F87="","",IF(AND(E87&gt;Gehaltstabelle_alt!$C$10,C87="a"),Gehaltstabelle_alt!$E$11,Gehaltstabelle_alt!$E$10))+Gehaltsrechner!$G$10)</f>
        <v>358</v>
      </c>
      <c r="H87">
        <f>IF(G87="","",Gehaltsrechner!$G$9)</f>
        <v>137.29</v>
      </c>
      <c r="I87">
        <f t="shared" si="12"/>
        <v>2912.3700000000003</v>
      </c>
    </row>
    <row r="88" spans="1:18" x14ac:dyDescent="0.25">
      <c r="A88">
        <f t="shared" si="9"/>
        <v>2028</v>
      </c>
      <c r="B88" s="18">
        <f t="shared" si="13"/>
        <v>46966</v>
      </c>
      <c r="C88" t="str">
        <f t="shared" si="10"/>
        <v>c</v>
      </c>
      <c r="D88">
        <f t="shared" si="11"/>
        <v>0</v>
      </c>
      <c r="E88">
        <f>IF(D88="","",MIN(IF(ISNA(VLOOKUP(D88+E87,Gehaltstabelle_alt!$A$15:$A$18,1,FALSE)),D88+E87,IF(ISNA(VLOOKUP(D88+E87+1,Gehaltstabelle_alt!$A$15:$A$18,1,FALSE)),D88+E87+1,D88+E87+2))+IF(AND(B88=DATE(YEAR($G$5),MONTH($G$5),1),$G$4),2,0),MAX(Gehaltstabelle_alt!$H$5:$H$34)))</f>
        <v>8</v>
      </c>
      <c r="F88">
        <f>IF(E88="","",HLOOKUP(C88,Gehaltstabelle_alt!$I$3:$R$34,E88+2,FALSE))</f>
        <v>2020.64</v>
      </c>
      <c r="G88">
        <f>IF(E88="","",IF(F88&lt;=Gehaltstabelle_alt!$B$2,Gehaltstabelle_alt!$E$2,IF(F88&lt;=Gehaltstabelle_alt!$B$3,Gehaltstabelle_alt!$E$3,IF(F88&lt;=Gehaltstabelle_alt!$B$4,Gehaltstabelle_alt!$E$4,IF(F88&lt;=Gehaltstabelle_alt!$B$5,Gehaltstabelle_alt!$E$5,IF(F88&lt;=Gehaltstabelle_alt!$B$6,Gehaltstabelle_alt!$E$6,Gehaltstabelle_alt!$E$7)))))+IF(F88="","",IF(AND(E88&gt;Gehaltstabelle_alt!$C$10,C88="a"),Gehaltstabelle_alt!$E$11,Gehaltstabelle_alt!$E$10))+Gehaltsrechner!$G$10)</f>
        <v>358</v>
      </c>
      <c r="H88">
        <f>IF(G88="","",Gehaltsrechner!$G$9)</f>
        <v>137.29</v>
      </c>
      <c r="I88">
        <f t="shared" si="12"/>
        <v>2912.3700000000003</v>
      </c>
    </row>
    <row r="89" spans="1:18" x14ac:dyDescent="0.25">
      <c r="A89">
        <f t="shared" si="9"/>
        <v>2028</v>
      </c>
      <c r="B89" s="18">
        <f t="shared" si="13"/>
        <v>46997</v>
      </c>
      <c r="C89" t="str">
        <f t="shared" si="10"/>
        <v>c</v>
      </c>
      <c r="D89">
        <f t="shared" si="11"/>
        <v>0</v>
      </c>
      <c r="E89">
        <f>IF(D89="","",MIN(IF(ISNA(VLOOKUP(D89+E88,Gehaltstabelle_alt!$A$15:$A$18,1,FALSE)),D89+E88,IF(ISNA(VLOOKUP(D89+E88+1,Gehaltstabelle_alt!$A$15:$A$18,1,FALSE)),D89+E88+1,D89+E88+2))+IF(AND(B89=DATE(YEAR($G$5),MONTH($G$5),1),$G$4),2,0),MAX(Gehaltstabelle_alt!$H$5:$H$34)))</f>
        <v>8</v>
      </c>
      <c r="F89">
        <f>IF(E89="","",HLOOKUP(C89,Gehaltstabelle_alt!$I$3:$R$34,E89+2,FALSE))</f>
        <v>2020.64</v>
      </c>
      <c r="G89">
        <f>IF(E89="","",IF(F89&lt;=Gehaltstabelle_alt!$B$2,Gehaltstabelle_alt!$E$2,IF(F89&lt;=Gehaltstabelle_alt!$B$3,Gehaltstabelle_alt!$E$3,IF(F89&lt;=Gehaltstabelle_alt!$B$4,Gehaltstabelle_alt!$E$4,IF(F89&lt;=Gehaltstabelle_alt!$B$5,Gehaltstabelle_alt!$E$5,IF(F89&lt;=Gehaltstabelle_alt!$B$6,Gehaltstabelle_alt!$E$6,Gehaltstabelle_alt!$E$7)))))+IF(F89="","",IF(AND(E89&gt;Gehaltstabelle_alt!$C$10,C89="a"),Gehaltstabelle_alt!$E$11,Gehaltstabelle_alt!$E$10))+Gehaltsrechner!$G$10)</f>
        <v>358</v>
      </c>
      <c r="H89">
        <f>IF(G89="","",Gehaltsrechner!$G$9)</f>
        <v>137.29</v>
      </c>
      <c r="I89">
        <f t="shared" si="12"/>
        <v>2912.3700000000003</v>
      </c>
    </row>
    <row r="90" spans="1:18" x14ac:dyDescent="0.25">
      <c r="A90">
        <f t="shared" si="9"/>
        <v>2028</v>
      </c>
      <c r="B90" s="18">
        <f t="shared" si="13"/>
        <v>47027</v>
      </c>
      <c r="C90" t="str">
        <f t="shared" si="10"/>
        <v>c</v>
      </c>
      <c r="D90">
        <f t="shared" si="11"/>
        <v>0</v>
      </c>
      <c r="E90">
        <f>IF(D90="","",MIN(IF(ISNA(VLOOKUP(D90+E89,Gehaltstabelle_alt!$A$15:$A$18,1,FALSE)),D90+E89,IF(ISNA(VLOOKUP(D90+E89+1,Gehaltstabelle_alt!$A$15:$A$18,1,FALSE)),D90+E89+1,D90+E89+2))+IF(AND(B90=DATE(YEAR($G$5),MONTH($G$5),1),$G$4),2,0),MAX(Gehaltstabelle_alt!$H$5:$H$34)))</f>
        <v>8</v>
      </c>
      <c r="F90">
        <f>IF(E90="","",HLOOKUP(C90,Gehaltstabelle_alt!$I$3:$R$34,E90+2,FALSE))</f>
        <v>2020.64</v>
      </c>
      <c r="G90">
        <f>IF(E90="","",IF(F90&lt;=Gehaltstabelle_alt!$B$2,Gehaltstabelle_alt!$E$2,IF(F90&lt;=Gehaltstabelle_alt!$B$3,Gehaltstabelle_alt!$E$3,IF(F90&lt;=Gehaltstabelle_alt!$B$4,Gehaltstabelle_alt!$E$4,IF(F90&lt;=Gehaltstabelle_alt!$B$5,Gehaltstabelle_alt!$E$5,IF(F90&lt;=Gehaltstabelle_alt!$B$6,Gehaltstabelle_alt!$E$6,Gehaltstabelle_alt!$E$7)))))+IF(F90="","",IF(AND(E90&gt;Gehaltstabelle_alt!$C$10,C90="a"),Gehaltstabelle_alt!$E$11,Gehaltstabelle_alt!$E$10))+Gehaltsrechner!$G$10)</f>
        <v>358</v>
      </c>
      <c r="H90">
        <f>IF(G90="","",Gehaltsrechner!$G$9)</f>
        <v>137.29</v>
      </c>
      <c r="I90">
        <f t="shared" si="12"/>
        <v>2912.3700000000003</v>
      </c>
    </row>
    <row r="91" spans="1:18" x14ac:dyDescent="0.25">
      <c r="A91">
        <f t="shared" si="9"/>
        <v>2028</v>
      </c>
      <c r="B91" s="18">
        <f t="shared" si="13"/>
        <v>47058</v>
      </c>
      <c r="C91" t="str">
        <f t="shared" si="10"/>
        <v>c</v>
      </c>
      <c r="D91">
        <f t="shared" si="11"/>
        <v>0</v>
      </c>
      <c r="E91">
        <f>IF(D91="","",MIN(IF(ISNA(VLOOKUP(D91+E90,Gehaltstabelle_alt!$A$15:$A$18,1,FALSE)),D91+E90,IF(ISNA(VLOOKUP(D91+E90+1,Gehaltstabelle_alt!$A$15:$A$18,1,FALSE)),D91+E90+1,D91+E90+2))+IF(AND(B91=DATE(YEAR($G$5),MONTH($G$5),1),$G$4),2,0),MAX(Gehaltstabelle_alt!$H$5:$H$34)))</f>
        <v>8</v>
      </c>
      <c r="F91">
        <f>IF(E91="","",HLOOKUP(C91,Gehaltstabelle_alt!$I$3:$R$34,E91+2,FALSE))</f>
        <v>2020.64</v>
      </c>
      <c r="G91">
        <f>IF(E91="","",IF(F91&lt;=Gehaltstabelle_alt!$B$2,Gehaltstabelle_alt!$E$2,IF(F91&lt;=Gehaltstabelle_alt!$B$3,Gehaltstabelle_alt!$E$3,IF(F91&lt;=Gehaltstabelle_alt!$B$4,Gehaltstabelle_alt!$E$4,IF(F91&lt;=Gehaltstabelle_alt!$B$5,Gehaltstabelle_alt!$E$5,IF(F91&lt;=Gehaltstabelle_alt!$B$6,Gehaltstabelle_alt!$E$6,Gehaltstabelle_alt!$E$7)))))+IF(F91="","",IF(AND(E91&gt;Gehaltstabelle_alt!$C$10,C91="a"),Gehaltstabelle_alt!$E$11,Gehaltstabelle_alt!$E$10))+Gehaltsrechner!$G$10)</f>
        <v>358</v>
      </c>
      <c r="H91">
        <f>IF(G91="","",Gehaltsrechner!$G$9)</f>
        <v>137.29</v>
      </c>
      <c r="I91">
        <f t="shared" si="12"/>
        <v>2912.3700000000003</v>
      </c>
    </row>
    <row r="92" spans="1:18" x14ac:dyDescent="0.25">
      <c r="A92">
        <f t="shared" si="9"/>
        <v>2028</v>
      </c>
      <c r="B92" s="18">
        <f t="shared" si="13"/>
        <v>47088</v>
      </c>
      <c r="C92" t="str">
        <f t="shared" si="10"/>
        <v>c</v>
      </c>
      <c r="D92">
        <f t="shared" si="11"/>
        <v>0</v>
      </c>
      <c r="E92">
        <f>IF(D92="","",MIN(IF(ISNA(VLOOKUP(D92+E91,Gehaltstabelle_alt!$A$15:$A$18,1,FALSE)),D92+E91,IF(ISNA(VLOOKUP(D92+E91+1,Gehaltstabelle_alt!$A$15:$A$18,1,FALSE)),D92+E91+1,D92+E91+2))+IF(AND(B92=DATE(YEAR($G$5),MONTH($G$5),1),$G$4),2,0),MAX(Gehaltstabelle_alt!$H$5:$H$34)))</f>
        <v>8</v>
      </c>
      <c r="F92">
        <f>IF(E92="","",HLOOKUP(C92,Gehaltstabelle_alt!$I$3:$R$34,E92+2,FALSE))</f>
        <v>2020.64</v>
      </c>
      <c r="G92">
        <f>IF(E92="","",IF(F92&lt;=Gehaltstabelle_alt!$B$2,Gehaltstabelle_alt!$E$2,IF(F92&lt;=Gehaltstabelle_alt!$B$3,Gehaltstabelle_alt!$E$3,IF(F92&lt;=Gehaltstabelle_alt!$B$4,Gehaltstabelle_alt!$E$4,IF(F92&lt;=Gehaltstabelle_alt!$B$5,Gehaltstabelle_alt!$E$5,IF(F92&lt;=Gehaltstabelle_alt!$B$6,Gehaltstabelle_alt!$E$6,Gehaltstabelle_alt!$E$7)))))+IF(F92="","",IF(AND(E92&gt;Gehaltstabelle_alt!$C$10,C92="a"),Gehaltstabelle_alt!$E$11,Gehaltstabelle_alt!$E$10))+Gehaltsrechner!$G$10)</f>
        <v>358</v>
      </c>
      <c r="H92">
        <f>IF(G92="","",Gehaltsrechner!$G$9)</f>
        <v>137.29</v>
      </c>
      <c r="I92">
        <f t="shared" si="12"/>
        <v>2912.3700000000003</v>
      </c>
    </row>
    <row r="93" spans="1:18" x14ac:dyDescent="0.25">
      <c r="A93">
        <f t="shared" si="9"/>
        <v>2029</v>
      </c>
      <c r="B93" s="18">
        <f t="shared" si="13"/>
        <v>47119</v>
      </c>
      <c r="C93" t="str">
        <f t="shared" si="10"/>
        <v>c</v>
      </c>
      <c r="D93">
        <f t="shared" si="11"/>
        <v>0</v>
      </c>
      <c r="E93">
        <f>IF(D93="","",MIN(IF(ISNA(VLOOKUP(D93+E92,Gehaltstabelle_alt!$A$15:$A$18,1,FALSE)),D93+E92,IF(ISNA(VLOOKUP(D93+E92+1,Gehaltstabelle_alt!$A$15:$A$18,1,FALSE)),D93+E92+1,D93+E92+2))+IF(AND(B93=DATE(YEAR($G$5),MONTH($G$5),1),$G$4),2,0),MAX(Gehaltstabelle_alt!$H$5:$H$34)))</f>
        <v>8</v>
      </c>
      <c r="F93">
        <f>IF(E93="","",HLOOKUP(C93,Gehaltstabelle_alt!$I$3:$R$34,E93+2,FALSE))</f>
        <v>2020.64</v>
      </c>
      <c r="G93">
        <f>IF(E93="","",IF(F93&lt;=Gehaltstabelle_alt!$B$2,Gehaltstabelle_alt!$E$2,IF(F93&lt;=Gehaltstabelle_alt!$B$3,Gehaltstabelle_alt!$E$3,IF(F93&lt;=Gehaltstabelle_alt!$B$4,Gehaltstabelle_alt!$E$4,IF(F93&lt;=Gehaltstabelle_alt!$B$5,Gehaltstabelle_alt!$E$5,IF(F93&lt;=Gehaltstabelle_alt!$B$6,Gehaltstabelle_alt!$E$6,Gehaltstabelle_alt!$E$7)))))+IF(F93="","",IF(AND(E93&gt;Gehaltstabelle_alt!$C$10,C93="a"),Gehaltstabelle_alt!$E$11,Gehaltstabelle_alt!$E$10))+Gehaltsrechner!$G$10)</f>
        <v>358</v>
      </c>
      <c r="H93">
        <f>IF(G93="","",Gehaltsrechner!$G$9)</f>
        <v>137.29</v>
      </c>
      <c r="I93">
        <f t="shared" si="12"/>
        <v>2912.3700000000003</v>
      </c>
    </row>
    <row r="94" spans="1:18" x14ac:dyDescent="0.25">
      <c r="A94">
        <f t="shared" si="9"/>
        <v>2029</v>
      </c>
      <c r="B94" s="18">
        <f t="shared" si="13"/>
        <v>47150</v>
      </c>
      <c r="C94" t="str">
        <f t="shared" si="10"/>
        <v>c</v>
      </c>
      <c r="D94">
        <f t="shared" si="11"/>
        <v>0</v>
      </c>
      <c r="E94">
        <f>IF(D94="","",MIN(IF(ISNA(VLOOKUP(D94+E93,Gehaltstabelle_alt!$A$15:$A$18,1,FALSE)),D94+E93,IF(ISNA(VLOOKUP(D94+E93+1,Gehaltstabelle_alt!$A$15:$A$18,1,FALSE)),D94+E93+1,D94+E93+2))+IF(AND(B94=DATE(YEAR($G$5),MONTH($G$5),1),$G$4),2,0),MAX(Gehaltstabelle_alt!$H$5:$H$34)))</f>
        <v>8</v>
      </c>
      <c r="F94">
        <f>IF(E94="","",HLOOKUP(C94,Gehaltstabelle_alt!$I$3:$R$34,E94+2,FALSE))</f>
        <v>2020.64</v>
      </c>
      <c r="G94">
        <f>IF(E94="","",IF(F94&lt;=Gehaltstabelle_alt!$B$2,Gehaltstabelle_alt!$E$2,IF(F94&lt;=Gehaltstabelle_alt!$B$3,Gehaltstabelle_alt!$E$3,IF(F94&lt;=Gehaltstabelle_alt!$B$4,Gehaltstabelle_alt!$E$4,IF(F94&lt;=Gehaltstabelle_alt!$B$5,Gehaltstabelle_alt!$E$5,IF(F94&lt;=Gehaltstabelle_alt!$B$6,Gehaltstabelle_alt!$E$6,Gehaltstabelle_alt!$E$7)))))+IF(F94="","",IF(AND(E94&gt;Gehaltstabelle_alt!$C$10,C94="a"),Gehaltstabelle_alt!$E$11,Gehaltstabelle_alt!$E$10))+Gehaltsrechner!$G$10)</f>
        <v>358</v>
      </c>
      <c r="H94">
        <f>IF(G94="","",Gehaltsrechner!$G$9)</f>
        <v>137.29</v>
      </c>
      <c r="I94">
        <f t="shared" si="12"/>
        <v>2912.3700000000003</v>
      </c>
    </row>
    <row r="95" spans="1:18" x14ac:dyDescent="0.25">
      <c r="A95">
        <f t="shared" si="9"/>
        <v>2029</v>
      </c>
      <c r="B95" s="18">
        <f t="shared" si="13"/>
        <v>47178</v>
      </c>
      <c r="C95" t="str">
        <f t="shared" si="10"/>
        <v>c</v>
      </c>
      <c r="D95">
        <f t="shared" si="11"/>
        <v>0</v>
      </c>
      <c r="E95">
        <f>IF(D95="","",MIN(IF(ISNA(VLOOKUP(D95+E94,Gehaltstabelle_alt!$A$15:$A$18,1,FALSE)),D95+E94,IF(ISNA(VLOOKUP(D95+E94+1,Gehaltstabelle_alt!$A$15:$A$18,1,FALSE)),D95+E94+1,D95+E94+2))+IF(AND(B95=DATE(YEAR($G$5),MONTH($G$5),1),$G$4),2,0),MAX(Gehaltstabelle_alt!$H$5:$H$34)))</f>
        <v>8</v>
      </c>
      <c r="F95">
        <f>IF(E95="","",HLOOKUP(C95,Gehaltstabelle_alt!$I$3:$R$34,E95+2,FALSE))</f>
        <v>2020.64</v>
      </c>
      <c r="G95">
        <f>IF(E95="","",IF(F95&lt;=Gehaltstabelle_alt!$B$2,Gehaltstabelle_alt!$E$2,IF(F95&lt;=Gehaltstabelle_alt!$B$3,Gehaltstabelle_alt!$E$3,IF(F95&lt;=Gehaltstabelle_alt!$B$4,Gehaltstabelle_alt!$E$4,IF(F95&lt;=Gehaltstabelle_alt!$B$5,Gehaltstabelle_alt!$E$5,IF(F95&lt;=Gehaltstabelle_alt!$B$6,Gehaltstabelle_alt!$E$6,Gehaltstabelle_alt!$E$7)))))+IF(F95="","",IF(AND(E95&gt;Gehaltstabelle_alt!$C$10,C95="a"),Gehaltstabelle_alt!$E$11,Gehaltstabelle_alt!$E$10))+Gehaltsrechner!$G$10)</f>
        <v>358</v>
      </c>
      <c r="H95">
        <f>IF(G95="","",Gehaltsrechner!$G$9)</f>
        <v>137.29</v>
      </c>
      <c r="I95">
        <f t="shared" si="12"/>
        <v>2912.3700000000003</v>
      </c>
    </row>
    <row r="96" spans="1:18" x14ac:dyDescent="0.25">
      <c r="A96">
        <f t="shared" si="9"/>
        <v>2029</v>
      </c>
      <c r="B96" s="18">
        <f t="shared" si="13"/>
        <v>47209</v>
      </c>
      <c r="C96" t="str">
        <f t="shared" si="10"/>
        <v>c</v>
      </c>
      <c r="D96">
        <f t="shared" si="11"/>
        <v>0</v>
      </c>
      <c r="E96">
        <f>IF(D96="","",MIN(IF(ISNA(VLOOKUP(D96+E95,Gehaltstabelle_alt!$A$15:$A$18,1,FALSE)),D96+E95,IF(ISNA(VLOOKUP(D96+E95+1,Gehaltstabelle_alt!$A$15:$A$18,1,FALSE)),D96+E95+1,D96+E95+2))+IF(AND(B96=DATE(YEAR($G$5),MONTH($G$5),1),$G$4),2,0),MAX(Gehaltstabelle_alt!$H$5:$H$34)))</f>
        <v>8</v>
      </c>
      <c r="F96">
        <f>IF(E96="","",HLOOKUP(C96,Gehaltstabelle_alt!$I$3:$R$34,E96+2,FALSE))</f>
        <v>2020.64</v>
      </c>
      <c r="G96">
        <f>IF(E96="","",IF(F96&lt;=Gehaltstabelle_alt!$B$2,Gehaltstabelle_alt!$E$2,IF(F96&lt;=Gehaltstabelle_alt!$B$3,Gehaltstabelle_alt!$E$3,IF(F96&lt;=Gehaltstabelle_alt!$B$4,Gehaltstabelle_alt!$E$4,IF(F96&lt;=Gehaltstabelle_alt!$B$5,Gehaltstabelle_alt!$E$5,IF(F96&lt;=Gehaltstabelle_alt!$B$6,Gehaltstabelle_alt!$E$6,Gehaltstabelle_alt!$E$7)))))+IF(F96="","",IF(AND(E96&gt;Gehaltstabelle_alt!$C$10,C96="a"),Gehaltstabelle_alt!$E$11,Gehaltstabelle_alt!$E$10))+Gehaltsrechner!$G$10)</f>
        <v>358</v>
      </c>
      <c r="H96">
        <f>IF(G96="","",Gehaltsrechner!$G$9)</f>
        <v>137.29</v>
      </c>
      <c r="I96">
        <f t="shared" si="12"/>
        <v>2912.3700000000003</v>
      </c>
    </row>
    <row r="97" spans="1:9" x14ac:dyDescent="0.25">
      <c r="A97">
        <f t="shared" si="9"/>
        <v>2029</v>
      </c>
      <c r="B97" s="18">
        <f t="shared" si="13"/>
        <v>47239</v>
      </c>
      <c r="C97" t="str">
        <f t="shared" si="10"/>
        <v>c</v>
      </c>
      <c r="D97">
        <f t="shared" si="11"/>
        <v>0</v>
      </c>
      <c r="E97">
        <f>IF(D97="","",MIN(IF(ISNA(VLOOKUP(D97+E96,Gehaltstabelle_alt!$A$15:$A$18,1,FALSE)),D97+E96,IF(ISNA(VLOOKUP(D97+E96+1,Gehaltstabelle_alt!$A$15:$A$18,1,FALSE)),D97+E96+1,D97+E96+2))+IF(AND(B97=DATE(YEAR($G$5),MONTH($G$5),1),$G$4),2,0),MAX(Gehaltstabelle_alt!$H$5:$H$34)))</f>
        <v>8</v>
      </c>
      <c r="F97">
        <f>IF(E97="","",HLOOKUP(C97,Gehaltstabelle_alt!$I$3:$R$34,E97+2,FALSE))</f>
        <v>2020.64</v>
      </c>
      <c r="G97">
        <f>IF(E97="","",IF(F97&lt;=Gehaltstabelle_alt!$B$2,Gehaltstabelle_alt!$E$2,IF(F97&lt;=Gehaltstabelle_alt!$B$3,Gehaltstabelle_alt!$E$3,IF(F97&lt;=Gehaltstabelle_alt!$B$4,Gehaltstabelle_alt!$E$4,IF(F97&lt;=Gehaltstabelle_alt!$B$5,Gehaltstabelle_alt!$E$5,IF(F97&lt;=Gehaltstabelle_alt!$B$6,Gehaltstabelle_alt!$E$6,Gehaltstabelle_alt!$E$7)))))+IF(F97="","",IF(AND(E97&gt;Gehaltstabelle_alt!$C$10,C97="a"),Gehaltstabelle_alt!$E$11,Gehaltstabelle_alt!$E$10))+Gehaltsrechner!$G$10)</f>
        <v>358</v>
      </c>
      <c r="H97">
        <f>IF(G97="","",Gehaltsrechner!$G$9)</f>
        <v>137.29</v>
      </c>
      <c r="I97">
        <f t="shared" si="12"/>
        <v>2912.3700000000003</v>
      </c>
    </row>
    <row r="98" spans="1:9" x14ac:dyDescent="0.25">
      <c r="A98">
        <f t="shared" si="9"/>
        <v>2029</v>
      </c>
      <c r="B98" s="18">
        <f t="shared" si="13"/>
        <v>47270</v>
      </c>
      <c r="C98" t="str">
        <f t="shared" si="10"/>
        <v>c</v>
      </c>
      <c r="D98">
        <f t="shared" si="11"/>
        <v>0</v>
      </c>
      <c r="E98">
        <f>IF(D98="","",MIN(IF(ISNA(VLOOKUP(D98+E97,Gehaltstabelle_alt!$A$15:$A$18,1,FALSE)),D98+E97,IF(ISNA(VLOOKUP(D98+E97+1,Gehaltstabelle_alt!$A$15:$A$18,1,FALSE)),D98+E97+1,D98+E97+2))+IF(AND(B98=DATE(YEAR($G$5),MONTH($G$5),1),$G$4),2,0),MAX(Gehaltstabelle_alt!$H$5:$H$34)))</f>
        <v>8</v>
      </c>
      <c r="F98">
        <f>IF(E98="","",HLOOKUP(C98,Gehaltstabelle_alt!$I$3:$R$34,E98+2,FALSE))</f>
        <v>2020.64</v>
      </c>
      <c r="G98">
        <f>IF(E98="","",IF(F98&lt;=Gehaltstabelle_alt!$B$2,Gehaltstabelle_alt!$E$2,IF(F98&lt;=Gehaltstabelle_alt!$B$3,Gehaltstabelle_alt!$E$3,IF(F98&lt;=Gehaltstabelle_alt!$B$4,Gehaltstabelle_alt!$E$4,IF(F98&lt;=Gehaltstabelle_alt!$B$5,Gehaltstabelle_alt!$E$5,IF(F98&lt;=Gehaltstabelle_alt!$B$6,Gehaltstabelle_alt!$E$6,Gehaltstabelle_alt!$E$7)))))+IF(F98="","",IF(AND(E98&gt;Gehaltstabelle_alt!$C$10,C98="a"),Gehaltstabelle_alt!$E$11,Gehaltstabelle_alt!$E$10))+Gehaltsrechner!$G$10)</f>
        <v>358</v>
      </c>
      <c r="H98">
        <f>IF(G98="","",Gehaltsrechner!$G$9)</f>
        <v>137.29</v>
      </c>
      <c r="I98">
        <f t="shared" si="12"/>
        <v>2912.3700000000003</v>
      </c>
    </row>
    <row r="99" spans="1:9" x14ac:dyDescent="0.25">
      <c r="A99">
        <f t="shared" si="9"/>
        <v>2029</v>
      </c>
      <c r="B99" s="18">
        <f t="shared" si="13"/>
        <v>47300</v>
      </c>
      <c r="C99" t="str">
        <f t="shared" si="10"/>
        <v>c</v>
      </c>
      <c r="D99">
        <f t="shared" si="11"/>
        <v>0</v>
      </c>
      <c r="E99">
        <f>IF(D99="","",MIN(IF(ISNA(VLOOKUP(D99+E98,Gehaltstabelle_alt!$A$15:$A$18,1,FALSE)),D99+E98,IF(ISNA(VLOOKUP(D99+E98+1,Gehaltstabelle_alt!$A$15:$A$18,1,FALSE)),D99+E98+1,D99+E98+2))+IF(AND(B99=DATE(YEAR($G$5),MONTH($G$5),1),$G$4),2,0),MAX(Gehaltstabelle_alt!$H$5:$H$34)))</f>
        <v>8</v>
      </c>
      <c r="F99">
        <f>IF(E99="","",HLOOKUP(C99,Gehaltstabelle_alt!$I$3:$R$34,E99+2,FALSE))</f>
        <v>2020.64</v>
      </c>
      <c r="G99">
        <f>IF(E99="","",IF(F99&lt;=Gehaltstabelle_alt!$B$2,Gehaltstabelle_alt!$E$2,IF(F99&lt;=Gehaltstabelle_alt!$B$3,Gehaltstabelle_alt!$E$3,IF(F99&lt;=Gehaltstabelle_alt!$B$4,Gehaltstabelle_alt!$E$4,IF(F99&lt;=Gehaltstabelle_alt!$B$5,Gehaltstabelle_alt!$E$5,IF(F99&lt;=Gehaltstabelle_alt!$B$6,Gehaltstabelle_alt!$E$6,Gehaltstabelle_alt!$E$7)))))+IF(F99="","",IF(AND(E99&gt;Gehaltstabelle_alt!$C$10,C99="a"),Gehaltstabelle_alt!$E$11,Gehaltstabelle_alt!$E$10))+Gehaltsrechner!$G$10)</f>
        <v>358</v>
      </c>
      <c r="H99">
        <f>IF(G99="","",Gehaltsrechner!$G$9)</f>
        <v>137.29</v>
      </c>
      <c r="I99">
        <f t="shared" si="12"/>
        <v>2912.3700000000003</v>
      </c>
    </row>
    <row r="100" spans="1:9" x14ac:dyDescent="0.25">
      <c r="A100">
        <f t="shared" si="9"/>
        <v>2029</v>
      </c>
      <c r="B100" s="18">
        <f t="shared" si="13"/>
        <v>47331</v>
      </c>
      <c r="C100" t="str">
        <f t="shared" si="10"/>
        <v>c</v>
      </c>
      <c r="D100">
        <f t="shared" si="11"/>
        <v>0</v>
      </c>
      <c r="E100">
        <f>IF(D100="","",MIN(IF(ISNA(VLOOKUP(D100+E99,Gehaltstabelle_alt!$A$15:$A$18,1,FALSE)),D100+E99,IF(ISNA(VLOOKUP(D100+E99+1,Gehaltstabelle_alt!$A$15:$A$18,1,FALSE)),D100+E99+1,D100+E99+2))+IF(AND(B100=DATE(YEAR($G$5),MONTH($G$5),1),$G$4),2,0),MAX(Gehaltstabelle_alt!$H$5:$H$34)))</f>
        <v>8</v>
      </c>
      <c r="F100">
        <f>IF(E100="","",HLOOKUP(C100,Gehaltstabelle_alt!$I$3:$R$34,E100+2,FALSE))</f>
        <v>2020.64</v>
      </c>
      <c r="G100">
        <f>IF(E100="","",IF(F100&lt;=Gehaltstabelle_alt!$B$2,Gehaltstabelle_alt!$E$2,IF(F100&lt;=Gehaltstabelle_alt!$B$3,Gehaltstabelle_alt!$E$3,IF(F100&lt;=Gehaltstabelle_alt!$B$4,Gehaltstabelle_alt!$E$4,IF(F100&lt;=Gehaltstabelle_alt!$B$5,Gehaltstabelle_alt!$E$5,IF(F100&lt;=Gehaltstabelle_alt!$B$6,Gehaltstabelle_alt!$E$6,Gehaltstabelle_alt!$E$7)))))+IF(F100="","",IF(AND(E100&gt;Gehaltstabelle_alt!$C$10,C100="a"),Gehaltstabelle_alt!$E$11,Gehaltstabelle_alt!$E$10))+Gehaltsrechner!$G$10)</f>
        <v>358</v>
      </c>
      <c r="H100">
        <f>IF(G100="","",Gehaltsrechner!$G$9)</f>
        <v>137.29</v>
      </c>
      <c r="I100">
        <f t="shared" si="12"/>
        <v>2912.3700000000003</v>
      </c>
    </row>
    <row r="101" spans="1:9" x14ac:dyDescent="0.25">
      <c r="A101">
        <f t="shared" si="9"/>
        <v>2029</v>
      </c>
      <c r="B101" s="18">
        <f t="shared" si="13"/>
        <v>47362</v>
      </c>
      <c r="C101" t="str">
        <f t="shared" si="10"/>
        <v>c</v>
      </c>
      <c r="D101">
        <f t="shared" si="11"/>
        <v>0</v>
      </c>
      <c r="E101">
        <f>IF(D101="","",MIN(IF(ISNA(VLOOKUP(D101+E100,Gehaltstabelle_alt!$A$15:$A$18,1,FALSE)),D101+E100,IF(ISNA(VLOOKUP(D101+E100+1,Gehaltstabelle_alt!$A$15:$A$18,1,FALSE)),D101+E100+1,D101+E100+2))+IF(AND(B101=DATE(YEAR($G$5),MONTH($G$5),1),$G$4),2,0),MAX(Gehaltstabelle_alt!$H$5:$H$34)))</f>
        <v>8</v>
      </c>
      <c r="F101">
        <f>IF(E101="","",HLOOKUP(C101,Gehaltstabelle_alt!$I$3:$R$34,E101+2,FALSE))</f>
        <v>2020.64</v>
      </c>
      <c r="G101">
        <f>IF(E101="","",IF(F101&lt;=Gehaltstabelle_alt!$B$2,Gehaltstabelle_alt!$E$2,IF(F101&lt;=Gehaltstabelle_alt!$B$3,Gehaltstabelle_alt!$E$3,IF(F101&lt;=Gehaltstabelle_alt!$B$4,Gehaltstabelle_alt!$E$4,IF(F101&lt;=Gehaltstabelle_alt!$B$5,Gehaltstabelle_alt!$E$5,IF(F101&lt;=Gehaltstabelle_alt!$B$6,Gehaltstabelle_alt!$E$6,Gehaltstabelle_alt!$E$7)))))+IF(F101="","",IF(AND(E101&gt;Gehaltstabelle_alt!$C$10,C101="a"),Gehaltstabelle_alt!$E$11,Gehaltstabelle_alt!$E$10))+Gehaltsrechner!$G$10)</f>
        <v>358</v>
      </c>
      <c r="H101">
        <f>IF(G101="","",Gehaltsrechner!$G$9)</f>
        <v>137.29</v>
      </c>
      <c r="I101">
        <f t="shared" si="12"/>
        <v>2912.3700000000003</v>
      </c>
    </row>
    <row r="102" spans="1:9" x14ac:dyDescent="0.25">
      <c r="A102">
        <f t="shared" si="9"/>
        <v>2029</v>
      </c>
      <c r="B102" s="18">
        <f t="shared" si="13"/>
        <v>47392</v>
      </c>
      <c r="C102" t="str">
        <f t="shared" si="10"/>
        <v>c</v>
      </c>
      <c r="D102">
        <f t="shared" si="11"/>
        <v>0</v>
      </c>
      <c r="E102">
        <f>IF(D102="","",MIN(IF(ISNA(VLOOKUP(D102+E101,Gehaltstabelle_alt!$A$15:$A$18,1,FALSE)),D102+E101,IF(ISNA(VLOOKUP(D102+E101+1,Gehaltstabelle_alt!$A$15:$A$18,1,FALSE)),D102+E101+1,D102+E101+2))+IF(AND(B102=DATE(YEAR($G$5),MONTH($G$5),1),$G$4),2,0),MAX(Gehaltstabelle_alt!$H$5:$H$34)))</f>
        <v>8</v>
      </c>
      <c r="F102">
        <f>IF(E102="","",HLOOKUP(C102,Gehaltstabelle_alt!$I$3:$R$34,E102+2,FALSE))</f>
        <v>2020.64</v>
      </c>
      <c r="G102">
        <f>IF(E102="","",IF(F102&lt;=Gehaltstabelle_alt!$B$2,Gehaltstabelle_alt!$E$2,IF(F102&lt;=Gehaltstabelle_alt!$B$3,Gehaltstabelle_alt!$E$3,IF(F102&lt;=Gehaltstabelle_alt!$B$4,Gehaltstabelle_alt!$E$4,IF(F102&lt;=Gehaltstabelle_alt!$B$5,Gehaltstabelle_alt!$E$5,IF(F102&lt;=Gehaltstabelle_alt!$B$6,Gehaltstabelle_alt!$E$6,Gehaltstabelle_alt!$E$7)))))+IF(F102="","",IF(AND(E102&gt;Gehaltstabelle_alt!$C$10,C102="a"),Gehaltstabelle_alt!$E$11,Gehaltstabelle_alt!$E$10))+Gehaltsrechner!$G$10)</f>
        <v>358</v>
      </c>
      <c r="H102">
        <f>IF(G102="","",Gehaltsrechner!$G$9)</f>
        <v>137.29</v>
      </c>
      <c r="I102">
        <f t="shared" si="12"/>
        <v>2912.3700000000003</v>
      </c>
    </row>
    <row r="103" spans="1:9" x14ac:dyDescent="0.25">
      <c r="A103">
        <f t="shared" si="9"/>
        <v>2029</v>
      </c>
      <c r="B103" s="18">
        <f t="shared" si="13"/>
        <v>47423</v>
      </c>
      <c r="C103" t="str">
        <f t="shared" si="10"/>
        <v>c</v>
      </c>
      <c r="D103">
        <f t="shared" si="11"/>
        <v>0</v>
      </c>
      <c r="E103">
        <f>IF(D103="","",MIN(IF(ISNA(VLOOKUP(D103+E102,Gehaltstabelle_alt!$A$15:$A$18,1,FALSE)),D103+E102,IF(ISNA(VLOOKUP(D103+E102+1,Gehaltstabelle_alt!$A$15:$A$18,1,FALSE)),D103+E102+1,D103+E102+2))+IF(AND(B103=DATE(YEAR($G$5),MONTH($G$5),1),$G$4),2,0),MAX(Gehaltstabelle_alt!$H$5:$H$34)))</f>
        <v>8</v>
      </c>
      <c r="F103">
        <f>IF(E103="","",HLOOKUP(C103,Gehaltstabelle_alt!$I$3:$R$34,E103+2,FALSE))</f>
        <v>2020.64</v>
      </c>
      <c r="G103">
        <f>IF(E103="","",IF(F103&lt;=Gehaltstabelle_alt!$B$2,Gehaltstabelle_alt!$E$2,IF(F103&lt;=Gehaltstabelle_alt!$B$3,Gehaltstabelle_alt!$E$3,IF(F103&lt;=Gehaltstabelle_alt!$B$4,Gehaltstabelle_alt!$E$4,IF(F103&lt;=Gehaltstabelle_alt!$B$5,Gehaltstabelle_alt!$E$5,IF(F103&lt;=Gehaltstabelle_alt!$B$6,Gehaltstabelle_alt!$E$6,Gehaltstabelle_alt!$E$7)))))+IF(F103="","",IF(AND(E103&gt;Gehaltstabelle_alt!$C$10,C103="a"),Gehaltstabelle_alt!$E$11,Gehaltstabelle_alt!$E$10))+Gehaltsrechner!$G$10)</f>
        <v>358</v>
      </c>
      <c r="H103">
        <f>IF(G103="","",Gehaltsrechner!$G$9)</f>
        <v>137.29</v>
      </c>
      <c r="I103">
        <f t="shared" si="12"/>
        <v>2912.3700000000003</v>
      </c>
    </row>
    <row r="104" spans="1:9" x14ac:dyDescent="0.25">
      <c r="A104">
        <f t="shared" si="9"/>
        <v>2029</v>
      </c>
      <c r="B104" s="18">
        <f t="shared" si="13"/>
        <v>47453</v>
      </c>
      <c r="C104" t="str">
        <f t="shared" si="10"/>
        <v>c</v>
      </c>
      <c r="D104">
        <f t="shared" si="11"/>
        <v>0</v>
      </c>
      <c r="E104">
        <f>IF(D104="","",MIN(IF(ISNA(VLOOKUP(D104+E103,Gehaltstabelle_alt!$A$15:$A$18,1,FALSE)),D104+E103,IF(ISNA(VLOOKUP(D104+E103+1,Gehaltstabelle_alt!$A$15:$A$18,1,FALSE)),D104+E103+1,D104+E103+2))+IF(AND(B104=DATE(YEAR($G$5),MONTH($G$5),1),$G$4),2,0),MAX(Gehaltstabelle_alt!$H$5:$H$34)))</f>
        <v>8</v>
      </c>
      <c r="F104">
        <f>IF(E104="","",HLOOKUP(C104,Gehaltstabelle_alt!$I$3:$R$34,E104+2,FALSE))</f>
        <v>2020.64</v>
      </c>
      <c r="G104">
        <f>IF(E104="","",IF(F104&lt;=Gehaltstabelle_alt!$B$2,Gehaltstabelle_alt!$E$2,IF(F104&lt;=Gehaltstabelle_alt!$B$3,Gehaltstabelle_alt!$E$3,IF(F104&lt;=Gehaltstabelle_alt!$B$4,Gehaltstabelle_alt!$E$4,IF(F104&lt;=Gehaltstabelle_alt!$B$5,Gehaltstabelle_alt!$E$5,IF(F104&lt;=Gehaltstabelle_alt!$B$6,Gehaltstabelle_alt!$E$6,Gehaltstabelle_alt!$E$7)))))+IF(F104="","",IF(AND(E104&gt;Gehaltstabelle_alt!$C$10,C104="a"),Gehaltstabelle_alt!$E$11,Gehaltstabelle_alt!$E$10))+Gehaltsrechner!$G$10)</f>
        <v>358</v>
      </c>
      <c r="H104">
        <f>IF(G104="","",Gehaltsrechner!$G$9)</f>
        <v>137.29</v>
      </c>
      <c r="I104">
        <f t="shared" si="12"/>
        <v>2912.3700000000003</v>
      </c>
    </row>
    <row r="105" spans="1:9" x14ac:dyDescent="0.25">
      <c r="A105">
        <f t="shared" si="9"/>
        <v>2030</v>
      </c>
      <c r="B105" s="18">
        <f t="shared" si="13"/>
        <v>47484</v>
      </c>
      <c r="C105" t="str">
        <f t="shared" si="10"/>
        <v>c</v>
      </c>
      <c r="D105">
        <f t="shared" si="11"/>
        <v>1</v>
      </c>
      <c r="E105">
        <f>IF(D105="","",MIN(IF(ISNA(VLOOKUP(D105+E104,Gehaltstabelle_alt!$A$15:$A$18,1,FALSE)),D105+E104,IF(ISNA(VLOOKUP(D105+E104+1,Gehaltstabelle_alt!$A$15:$A$18,1,FALSE)),D105+E104+1,D105+E104+2))+IF(AND(B105=DATE(YEAR($G$5),MONTH($G$5),1),$G$4),2,0),MAX(Gehaltstabelle_alt!$H$5:$H$34)))</f>
        <v>9</v>
      </c>
      <c r="F105">
        <f>IF(E105="","",HLOOKUP(C105,Gehaltstabelle_alt!$I$3:$R$34,E105+2,FALSE))</f>
        <v>2055.1799999999998</v>
      </c>
      <c r="G105">
        <f>IF(E105="","",IF(F105&lt;=Gehaltstabelle_alt!$B$2,Gehaltstabelle_alt!$E$2,IF(F105&lt;=Gehaltstabelle_alt!$B$3,Gehaltstabelle_alt!$E$3,IF(F105&lt;=Gehaltstabelle_alt!$B$4,Gehaltstabelle_alt!$E$4,IF(F105&lt;=Gehaltstabelle_alt!$B$5,Gehaltstabelle_alt!$E$5,IF(F105&lt;=Gehaltstabelle_alt!$B$6,Gehaltstabelle_alt!$E$6,Gehaltstabelle_alt!$E$7)))))+IF(F105="","",IF(AND(E105&gt;Gehaltstabelle_alt!$C$10,C105="a"),Gehaltstabelle_alt!$E$11,Gehaltstabelle_alt!$E$10))+Gehaltsrechner!$G$10)</f>
        <v>358</v>
      </c>
      <c r="H105">
        <f>IF(G105="","",Gehaltsrechner!$G$9)</f>
        <v>137.29</v>
      </c>
      <c r="I105">
        <f t="shared" si="12"/>
        <v>2952.6666666666665</v>
      </c>
    </row>
    <row r="106" spans="1:9" x14ac:dyDescent="0.25">
      <c r="A106">
        <f t="shared" si="9"/>
        <v>2030</v>
      </c>
      <c r="B106" s="18">
        <f t="shared" si="13"/>
        <v>47515</v>
      </c>
      <c r="C106" t="str">
        <f t="shared" si="10"/>
        <v>c</v>
      </c>
      <c r="D106">
        <f t="shared" si="11"/>
        <v>0</v>
      </c>
      <c r="E106">
        <f>IF(D106="","",MIN(IF(ISNA(VLOOKUP(D106+E105,Gehaltstabelle_alt!$A$15:$A$18,1,FALSE)),D106+E105,IF(ISNA(VLOOKUP(D106+E105+1,Gehaltstabelle_alt!$A$15:$A$18,1,FALSE)),D106+E105+1,D106+E105+2))+IF(AND(B106=DATE(YEAR($G$5),MONTH($G$5),1),$G$4),2,0),MAX(Gehaltstabelle_alt!$H$5:$H$34)))</f>
        <v>9</v>
      </c>
      <c r="F106">
        <f>IF(E106="","",HLOOKUP(C106,Gehaltstabelle_alt!$I$3:$R$34,E106+2,FALSE))</f>
        <v>2055.1799999999998</v>
      </c>
      <c r="G106">
        <f>IF(E106="","",IF(F106&lt;=Gehaltstabelle_alt!$B$2,Gehaltstabelle_alt!$E$2,IF(F106&lt;=Gehaltstabelle_alt!$B$3,Gehaltstabelle_alt!$E$3,IF(F106&lt;=Gehaltstabelle_alt!$B$4,Gehaltstabelle_alt!$E$4,IF(F106&lt;=Gehaltstabelle_alt!$B$5,Gehaltstabelle_alt!$E$5,IF(F106&lt;=Gehaltstabelle_alt!$B$6,Gehaltstabelle_alt!$E$6,Gehaltstabelle_alt!$E$7)))))+IF(F106="","",IF(AND(E106&gt;Gehaltstabelle_alt!$C$10,C106="a"),Gehaltstabelle_alt!$E$11,Gehaltstabelle_alt!$E$10))+Gehaltsrechner!$G$10)</f>
        <v>358</v>
      </c>
      <c r="H106">
        <f>IF(G106="","",Gehaltsrechner!$G$9)</f>
        <v>137.29</v>
      </c>
      <c r="I106">
        <f t="shared" si="12"/>
        <v>2952.6666666666665</v>
      </c>
    </row>
    <row r="107" spans="1:9" x14ac:dyDescent="0.25">
      <c r="A107">
        <f t="shared" si="9"/>
        <v>2030</v>
      </c>
      <c r="B107" s="18">
        <f t="shared" si="13"/>
        <v>47543</v>
      </c>
      <c r="C107" t="str">
        <f t="shared" si="10"/>
        <v>c</v>
      </c>
      <c r="D107">
        <f t="shared" si="11"/>
        <v>0</v>
      </c>
      <c r="E107">
        <f>IF(D107="","",MIN(IF(ISNA(VLOOKUP(D107+E106,Gehaltstabelle_alt!$A$15:$A$18,1,FALSE)),D107+E106,IF(ISNA(VLOOKUP(D107+E106+1,Gehaltstabelle_alt!$A$15:$A$18,1,FALSE)),D107+E106+1,D107+E106+2))+IF(AND(B107=DATE(YEAR($G$5),MONTH($G$5),1),$G$4),2,0),MAX(Gehaltstabelle_alt!$H$5:$H$34)))</f>
        <v>9</v>
      </c>
      <c r="F107">
        <f>IF(E107="","",HLOOKUP(C107,Gehaltstabelle_alt!$I$3:$R$34,E107+2,FALSE))</f>
        <v>2055.1799999999998</v>
      </c>
      <c r="G107">
        <f>IF(E107="","",IF(F107&lt;=Gehaltstabelle_alt!$B$2,Gehaltstabelle_alt!$E$2,IF(F107&lt;=Gehaltstabelle_alt!$B$3,Gehaltstabelle_alt!$E$3,IF(F107&lt;=Gehaltstabelle_alt!$B$4,Gehaltstabelle_alt!$E$4,IF(F107&lt;=Gehaltstabelle_alt!$B$5,Gehaltstabelle_alt!$E$5,IF(F107&lt;=Gehaltstabelle_alt!$B$6,Gehaltstabelle_alt!$E$6,Gehaltstabelle_alt!$E$7)))))+IF(F107="","",IF(AND(E107&gt;Gehaltstabelle_alt!$C$10,C107="a"),Gehaltstabelle_alt!$E$11,Gehaltstabelle_alt!$E$10))+Gehaltsrechner!$G$10)</f>
        <v>358</v>
      </c>
      <c r="H107">
        <f>IF(G107="","",Gehaltsrechner!$G$9)</f>
        <v>137.29</v>
      </c>
      <c r="I107">
        <f t="shared" si="12"/>
        <v>2952.6666666666665</v>
      </c>
    </row>
    <row r="108" spans="1:9" x14ac:dyDescent="0.25">
      <c r="A108">
        <f t="shared" si="9"/>
        <v>2030</v>
      </c>
      <c r="B108" s="18">
        <f t="shared" si="13"/>
        <v>47574</v>
      </c>
      <c r="C108" t="str">
        <f t="shared" si="10"/>
        <v>c</v>
      </c>
      <c r="D108">
        <f t="shared" si="11"/>
        <v>0</v>
      </c>
      <c r="E108">
        <f>IF(D108="","",MIN(IF(ISNA(VLOOKUP(D108+E107,Gehaltstabelle_alt!$A$15:$A$18,1,FALSE)),D108+E107,IF(ISNA(VLOOKUP(D108+E107+1,Gehaltstabelle_alt!$A$15:$A$18,1,FALSE)),D108+E107+1,D108+E107+2))+IF(AND(B108=DATE(YEAR($G$5),MONTH($G$5),1),$G$4),2,0),MAX(Gehaltstabelle_alt!$H$5:$H$34)))</f>
        <v>9</v>
      </c>
      <c r="F108">
        <f>IF(E108="","",HLOOKUP(C108,Gehaltstabelle_alt!$I$3:$R$34,E108+2,FALSE))</f>
        <v>2055.1799999999998</v>
      </c>
      <c r="G108">
        <f>IF(E108="","",IF(F108&lt;=Gehaltstabelle_alt!$B$2,Gehaltstabelle_alt!$E$2,IF(F108&lt;=Gehaltstabelle_alt!$B$3,Gehaltstabelle_alt!$E$3,IF(F108&lt;=Gehaltstabelle_alt!$B$4,Gehaltstabelle_alt!$E$4,IF(F108&lt;=Gehaltstabelle_alt!$B$5,Gehaltstabelle_alt!$E$5,IF(F108&lt;=Gehaltstabelle_alt!$B$6,Gehaltstabelle_alt!$E$6,Gehaltstabelle_alt!$E$7)))))+IF(F108="","",IF(AND(E108&gt;Gehaltstabelle_alt!$C$10,C108="a"),Gehaltstabelle_alt!$E$11,Gehaltstabelle_alt!$E$10))+Gehaltsrechner!$G$10)</f>
        <v>358</v>
      </c>
      <c r="H108">
        <f>IF(G108="","",Gehaltsrechner!$G$9)</f>
        <v>137.29</v>
      </c>
      <c r="I108">
        <f t="shared" si="12"/>
        <v>2952.6666666666665</v>
      </c>
    </row>
    <row r="109" spans="1:9" x14ac:dyDescent="0.25">
      <c r="A109">
        <f t="shared" si="9"/>
        <v>2030</v>
      </c>
      <c r="B109" s="18">
        <f t="shared" si="13"/>
        <v>47604</v>
      </c>
      <c r="C109" t="str">
        <f t="shared" si="10"/>
        <v>c</v>
      </c>
      <c r="D109">
        <f t="shared" si="11"/>
        <v>0</v>
      </c>
      <c r="E109">
        <f>IF(D109="","",MIN(IF(ISNA(VLOOKUP(D109+E108,Gehaltstabelle_alt!$A$15:$A$18,1,FALSE)),D109+E108,IF(ISNA(VLOOKUP(D109+E108+1,Gehaltstabelle_alt!$A$15:$A$18,1,FALSE)),D109+E108+1,D109+E108+2))+IF(AND(B109=DATE(YEAR($G$5),MONTH($G$5),1),$G$4),2,0),MAX(Gehaltstabelle_alt!$H$5:$H$34)))</f>
        <v>9</v>
      </c>
      <c r="F109">
        <f>IF(E109="","",HLOOKUP(C109,Gehaltstabelle_alt!$I$3:$R$34,E109+2,FALSE))</f>
        <v>2055.1799999999998</v>
      </c>
      <c r="G109">
        <f>IF(E109="","",IF(F109&lt;=Gehaltstabelle_alt!$B$2,Gehaltstabelle_alt!$E$2,IF(F109&lt;=Gehaltstabelle_alt!$B$3,Gehaltstabelle_alt!$E$3,IF(F109&lt;=Gehaltstabelle_alt!$B$4,Gehaltstabelle_alt!$E$4,IF(F109&lt;=Gehaltstabelle_alt!$B$5,Gehaltstabelle_alt!$E$5,IF(F109&lt;=Gehaltstabelle_alt!$B$6,Gehaltstabelle_alt!$E$6,Gehaltstabelle_alt!$E$7)))))+IF(F109="","",IF(AND(E109&gt;Gehaltstabelle_alt!$C$10,C109="a"),Gehaltstabelle_alt!$E$11,Gehaltstabelle_alt!$E$10))+Gehaltsrechner!$G$10)</f>
        <v>358</v>
      </c>
      <c r="H109">
        <f>IF(G109="","",Gehaltsrechner!$G$9)</f>
        <v>137.29</v>
      </c>
      <c r="I109">
        <f t="shared" si="12"/>
        <v>2952.6666666666665</v>
      </c>
    </row>
    <row r="110" spans="1:9" x14ac:dyDescent="0.25">
      <c r="A110">
        <f t="shared" si="9"/>
        <v>2030</v>
      </c>
      <c r="B110" s="18">
        <f t="shared" si="13"/>
        <v>47635</v>
      </c>
      <c r="C110" t="str">
        <f t="shared" si="10"/>
        <v>c</v>
      </c>
      <c r="D110">
        <f t="shared" si="11"/>
        <v>0</v>
      </c>
      <c r="E110">
        <f>IF(D110="","",MIN(IF(ISNA(VLOOKUP(D110+E109,Gehaltstabelle_alt!$A$15:$A$18,1,FALSE)),D110+E109,IF(ISNA(VLOOKUP(D110+E109+1,Gehaltstabelle_alt!$A$15:$A$18,1,FALSE)),D110+E109+1,D110+E109+2))+IF(AND(B110=DATE(YEAR($G$5),MONTH($G$5),1),$G$4),2,0),MAX(Gehaltstabelle_alt!$H$5:$H$34)))</f>
        <v>9</v>
      </c>
      <c r="F110">
        <f>IF(E110="","",HLOOKUP(C110,Gehaltstabelle_alt!$I$3:$R$34,E110+2,FALSE))</f>
        <v>2055.1799999999998</v>
      </c>
      <c r="G110">
        <f>IF(E110="","",IF(F110&lt;=Gehaltstabelle_alt!$B$2,Gehaltstabelle_alt!$E$2,IF(F110&lt;=Gehaltstabelle_alt!$B$3,Gehaltstabelle_alt!$E$3,IF(F110&lt;=Gehaltstabelle_alt!$B$4,Gehaltstabelle_alt!$E$4,IF(F110&lt;=Gehaltstabelle_alt!$B$5,Gehaltstabelle_alt!$E$5,IF(F110&lt;=Gehaltstabelle_alt!$B$6,Gehaltstabelle_alt!$E$6,Gehaltstabelle_alt!$E$7)))))+IF(F110="","",IF(AND(E110&gt;Gehaltstabelle_alt!$C$10,C110="a"),Gehaltstabelle_alt!$E$11,Gehaltstabelle_alt!$E$10))+Gehaltsrechner!$G$10)</f>
        <v>358</v>
      </c>
      <c r="H110">
        <f>IF(G110="","",Gehaltsrechner!$G$9)</f>
        <v>137.29</v>
      </c>
      <c r="I110">
        <f t="shared" si="12"/>
        <v>2952.6666666666665</v>
      </c>
    </row>
    <row r="111" spans="1:9" x14ac:dyDescent="0.25">
      <c r="A111">
        <f t="shared" si="9"/>
        <v>2030</v>
      </c>
      <c r="B111" s="18">
        <f t="shared" si="13"/>
        <v>47665</v>
      </c>
      <c r="C111" t="str">
        <f t="shared" si="10"/>
        <v>c</v>
      </c>
      <c r="D111">
        <f t="shared" si="11"/>
        <v>0</v>
      </c>
      <c r="E111">
        <f>IF(D111="","",MIN(IF(ISNA(VLOOKUP(D111+E110,Gehaltstabelle_alt!$A$15:$A$18,1,FALSE)),D111+E110,IF(ISNA(VLOOKUP(D111+E110+1,Gehaltstabelle_alt!$A$15:$A$18,1,FALSE)),D111+E110+1,D111+E110+2))+IF(AND(B111=DATE(YEAR($G$5),MONTH($G$5),1),$G$4),2,0),MAX(Gehaltstabelle_alt!$H$5:$H$34)))</f>
        <v>9</v>
      </c>
      <c r="F111">
        <f>IF(E111="","",HLOOKUP(C111,Gehaltstabelle_alt!$I$3:$R$34,E111+2,FALSE))</f>
        <v>2055.1799999999998</v>
      </c>
      <c r="G111">
        <f>IF(E111="","",IF(F111&lt;=Gehaltstabelle_alt!$B$2,Gehaltstabelle_alt!$E$2,IF(F111&lt;=Gehaltstabelle_alt!$B$3,Gehaltstabelle_alt!$E$3,IF(F111&lt;=Gehaltstabelle_alt!$B$4,Gehaltstabelle_alt!$E$4,IF(F111&lt;=Gehaltstabelle_alt!$B$5,Gehaltstabelle_alt!$E$5,IF(F111&lt;=Gehaltstabelle_alt!$B$6,Gehaltstabelle_alt!$E$6,Gehaltstabelle_alt!$E$7)))))+IF(F111="","",IF(AND(E111&gt;Gehaltstabelle_alt!$C$10,C111="a"),Gehaltstabelle_alt!$E$11,Gehaltstabelle_alt!$E$10))+Gehaltsrechner!$G$10)</f>
        <v>358</v>
      </c>
      <c r="H111">
        <f>IF(G111="","",Gehaltsrechner!$G$9)</f>
        <v>137.29</v>
      </c>
      <c r="I111">
        <f t="shared" si="12"/>
        <v>2952.6666666666665</v>
      </c>
    </row>
    <row r="112" spans="1:9" x14ac:dyDescent="0.25">
      <c r="A112">
        <f t="shared" si="9"/>
        <v>2030</v>
      </c>
      <c r="B112" s="18">
        <f t="shared" si="13"/>
        <v>47696</v>
      </c>
      <c r="C112" t="str">
        <f t="shared" si="10"/>
        <v>c</v>
      </c>
      <c r="D112">
        <f t="shared" si="11"/>
        <v>0</v>
      </c>
      <c r="E112">
        <f>IF(D112="","",MIN(IF(ISNA(VLOOKUP(D112+E111,Gehaltstabelle_alt!$A$15:$A$18,1,FALSE)),D112+E111,IF(ISNA(VLOOKUP(D112+E111+1,Gehaltstabelle_alt!$A$15:$A$18,1,FALSE)),D112+E111+1,D112+E111+2))+IF(AND(B112=DATE(YEAR($G$5),MONTH($G$5),1),$G$4),2,0),MAX(Gehaltstabelle_alt!$H$5:$H$34)))</f>
        <v>9</v>
      </c>
      <c r="F112">
        <f>IF(E112="","",HLOOKUP(C112,Gehaltstabelle_alt!$I$3:$R$34,E112+2,FALSE))</f>
        <v>2055.1799999999998</v>
      </c>
      <c r="G112">
        <f>IF(E112="","",IF(F112&lt;=Gehaltstabelle_alt!$B$2,Gehaltstabelle_alt!$E$2,IF(F112&lt;=Gehaltstabelle_alt!$B$3,Gehaltstabelle_alt!$E$3,IF(F112&lt;=Gehaltstabelle_alt!$B$4,Gehaltstabelle_alt!$E$4,IF(F112&lt;=Gehaltstabelle_alt!$B$5,Gehaltstabelle_alt!$E$5,IF(F112&lt;=Gehaltstabelle_alt!$B$6,Gehaltstabelle_alt!$E$6,Gehaltstabelle_alt!$E$7)))))+IF(F112="","",IF(AND(E112&gt;Gehaltstabelle_alt!$C$10,C112="a"),Gehaltstabelle_alt!$E$11,Gehaltstabelle_alt!$E$10))+Gehaltsrechner!$G$10)</f>
        <v>358</v>
      </c>
      <c r="H112">
        <f>IF(G112="","",Gehaltsrechner!$G$9)</f>
        <v>137.29</v>
      </c>
      <c r="I112">
        <f t="shared" si="12"/>
        <v>2952.6666666666665</v>
      </c>
    </row>
    <row r="113" spans="1:9" x14ac:dyDescent="0.25">
      <c r="A113">
        <f t="shared" si="9"/>
        <v>2030</v>
      </c>
      <c r="B113" s="18">
        <f t="shared" si="13"/>
        <v>47727</v>
      </c>
      <c r="C113" t="str">
        <f t="shared" si="10"/>
        <v>c</v>
      </c>
      <c r="D113">
        <f t="shared" si="11"/>
        <v>0</v>
      </c>
      <c r="E113">
        <f>IF(D113="","",MIN(IF(ISNA(VLOOKUP(D113+E112,Gehaltstabelle_alt!$A$15:$A$18,1,FALSE)),D113+E112,IF(ISNA(VLOOKUP(D113+E112+1,Gehaltstabelle_alt!$A$15:$A$18,1,FALSE)),D113+E112+1,D113+E112+2))+IF(AND(B113=DATE(YEAR($G$5),MONTH($G$5),1),$G$4),2,0),MAX(Gehaltstabelle_alt!$H$5:$H$34)))</f>
        <v>9</v>
      </c>
      <c r="F113">
        <f>IF(E113="","",HLOOKUP(C113,Gehaltstabelle_alt!$I$3:$R$34,E113+2,FALSE))</f>
        <v>2055.1799999999998</v>
      </c>
      <c r="G113">
        <f>IF(E113="","",IF(F113&lt;=Gehaltstabelle_alt!$B$2,Gehaltstabelle_alt!$E$2,IF(F113&lt;=Gehaltstabelle_alt!$B$3,Gehaltstabelle_alt!$E$3,IF(F113&lt;=Gehaltstabelle_alt!$B$4,Gehaltstabelle_alt!$E$4,IF(F113&lt;=Gehaltstabelle_alt!$B$5,Gehaltstabelle_alt!$E$5,IF(F113&lt;=Gehaltstabelle_alt!$B$6,Gehaltstabelle_alt!$E$6,Gehaltstabelle_alt!$E$7)))))+IF(F113="","",IF(AND(E113&gt;Gehaltstabelle_alt!$C$10,C113="a"),Gehaltstabelle_alt!$E$11,Gehaltstabelle_alt!$E$10))+Gehaltsrechner!$G$10)</f>
        <v>358</v>
      </c>
      <c r="H113">
        <f>IF(G113="","",Gehaltsrechner!$G$9)</f>
        <v>137.29</v>
      </c>
      <c r="I113">
        <f t="shared" si="12"/>
        <v>2952.6666666666665</v>
      </c>
    </row>
    <row r="114" spans="1:9" x14ac:dyDescent="0.25">
      <c r="A114">
        <f t="shared" si="9"/>
        <v>2030</v>
      </c>
      <c r="B114" s="18">
        <f t="shared" si="13"/>
        <v>47757</v>
      </c>
      <c r="C114" t="str">
        <f t="shared" si="10"/>
        <v>c</v>
      </c>
      <c r="D114">
        <f t="shared" si="11"/>
        <v>0</v>
      </c>
      <c r="E114">
        <f>IF(D114="","",MIN(IF(ISNA(VLOOKUP(D114+E113,Gehaltstabelle_alt!$A$15:$A$18,1,FALSE)),D114+E113,IF(ISNA(VLOOKUP(D114+E113+1,Gehaltstabelle_alt!$A$15:$A$18,1,FALSE)),D114+E113+1,D114+E113+2))+IF(AND(B114=DATE(YEAR($G$5),MONTH($G$5),1),$G$4),2,0),MAX(Gehaltstabelle_alt!$H$5:$H$34)))</f>
        <v>9</v>
      </c>
      <c r="F114">
        <f>IF(E114="","",HLOOKUP(C114,Gehaltstabelle_alt!$I$3:$R$34,E114+2,FALSE))</f>
        <v>2055.1799999999998</v>
      </c>
      <c r="G114">
        <f>IF(E114="","",IF(F114&lt;=Gehaltstabelle_alt!$B$2,Gehaltstabelle_alt!$E$2,IF(F114&lt;=Gehaltstabelle_alt!$B$3,Gehaltstabelle_alt!$E$3,IF(F114&lt;=Gehaltstabelle_alt!$B$4,Gehaltstabelle_alt!$E$4,IF(F114&lt;=Gehaltstabelle_alt!$B$5,Gehaltstabelle_alt!$E$5,IF(F114&lt;=Gehaltstabelle_alt!$B$6,Gehaltstabelle_alt!$E$6,Gehaltstabelle_alt!$E$7)))))+IF(F114="","",IF(AND(E114&gt;Gehaltstabelle_alt!$C$10,C114="a"),Gehaltstabelle_alt!$E$11,Gehaltstabelle_alt!$E$10))+Gehaltsrechner!$G$10)</f>
        <v>358</v>
      </c>
      <c r="H114">
        <f>IF(G114="","",Gehaltsrechner!$G$9)</f>
        <v>137.29</v>
      </c>
      <c r="I114">
        <f t="shared" si="12"/>
        <v>2952.6666666666665</v>
      </c>
    </row>
    <row r="115" spans="1:9" x14ac:dyDescent="0.25">
      <c r="A115">
        <f t="shared" si="9"/>
        <v>2030</v>
      </c>
      <c r="B115" s="18">
        <f t="shared" si="13"/>
        <v>47788</v>
      </c>
      <c r="C115" t="str">
        <f t="shared" si="10"/>
        <v>c</v>
      </c>
      <c r="D115">
        <f t="shared" si="11"/>
        <v>0</v>
      </c>
      <c r="E115">
        <f>IF(D115="","",MIN(IF(ISNA(VLOOKUP(D115+E114,Gehaltstabelle_alt!$A$15:$A$18,1,FALSE)),D115+E114,IF(ISNA(VLOOKUP(D115+E114+1,Gehaltstabelle_alt!$A$15:$A$18,1,FALSE)),D115+E114+1,D115+E114+2))+IF(AND(B115=DATE(YEAR($G$5),MONTH($G$5),1),$G$4),2,0),MAX(Gehaltstabelle_alt!$H$5:$H$34)))</f>
        <v>9</v>
      </c>
      <c r="F115">
        <f>IF(E115="","",HLOOKUP(C115,Gehaltstabelle_alt!$I$3:$R$34,E115+2,FALSE))</f>
        <v>2055.1799999999998</v>
      </c>
      <c r="G115">
        <f>IF(E115="","",IF(F115&lt;=Gehaltstabelle_alt!$B$2,Gehaltstabelle_alt!$E$2,IF(F115&lt;=Gehaltstabelle_alt!$B$3,Gehaltstabelle_alt!$E$3,IF(F115&lt;=Gehaltstabelle_alt!$B$4,Gehaltstabelle_alt!$E$4,IF(F115&lt;=Gehaltstabelle_alt!$B$5,Gehaltstabelle_alt!$E$5,IF(F115&lt;=Gehaltstabelle_alt!$B$6,Gehaltstabelle_alt!$E$6,Gehaltstabelle_alt!$E$7)))))+IF(F115="","",IF(AND(E115&gt;Gehaltstabelle_alt!$C$10,C115="a"),Gehaltstabelle_alt!$E$11,Gehaltstabelle_alt!$E$10))+Gehaltsrechner!$G$10)</f>
        <v>358</v>
      </c>
      <c r="H115">
        <f>IF(G115="","",Gehaltsrechner!$G$9)</f>
        <v>137.29</v>
      </c>
      <c r="I115">
        <f t="shared" si="12"/>
        <v>2952.6666666666665</v>
      </c>
    </row>
    <row r="116" spans="1:9" x14ac:dyDescent="0.25">
      <c r="A116">
        <f t="shared" si="9"/>
        <v>2030</v>
      </c>
      <c r="B116" s="18">
        <f t="shared" si="13"/>
        <v>47818</v>
      </c>
      <c r="C116" t="str">
        <f t="shared" si="10"/>
        <v>c</v>
      </c>
      <c r="D116">
        <f t="shared" si="11"/>
        <v>0</v>
      </c>
      <c r="E116">
        <f>IF(D116="","",MIN(IF(ISNA(VLOOKUP(D116+E115,Gehaltstabelle_alt!$A$15:$A$18,1,FALSE)),D116+E115,IF(ISNA(VLOOKUP(D116+E115+1,Gehaltstabelle_alt!$A$15:$A$18,1,FALSE)),D116+E115+1,D116+E115+2))+IF(AND(B116=DATE(YEAR($G$5),MONTH($G$5),1),$G$4),2,0),MAX(Gehaltstabelle_alt!$H$5:$H$34)))</f>
        <v>9</v>
      </c>
      <c r="F116">
        <f>IF(E116="","",HLOOKUP(C116,Gehaltstabelle_alt!$I$3:$R$34,E116+2,FALSE))</f>
        <v>2055.1799999999998</v>
      </c>
      <c r="G116">
        <f>IF(E116="","",IF(F116&lt;=Gehaltstabelle_alt!$B$2,Gehaltstabelle_alt!$E$2,IF(F116&lt;=Gehaltstabelle_alt!$B$3,Gehaltstabelle_alt!$E$3,IF(F116&lt;=Gehaltstabelle_alt!$B$4,Gehaltstabelle_alt!$E$4,IF(F116&lt;=Gehaltstabelle_alt!$B$5,Gehaltstabelle_alt!$E$5,IF(F116&lt;=Gehaltstabelle_alt!$B$6,Gehaltstabelle_alt!$E$6,Gehaltstabelle_alt!$E$7)))))+IF(F116="","",IF(AND(E116&gt;Gehaltstabelle_alt!$C$10,C116="a"),Gehaltstabelle_alt!$E$11,Gehaltstabelle_alt!$E$10))+Gehaltsrechner!$G$10)</f>
        <v>358</v>
      </c>
      <c r="H116">
        <f>IF(G116="","",Gehaltsrechner!$G$9)</f>
        <v>137.29</v>
      </c>
      <c r="I116">
        <f t="shared" si="12"/>
        <v>2952.6666666666665</v>
      </c>
    </row>
    <row r="117" spans="1:9" x14ac:dyDescent="0.25">
      <c r="A117">
        <f t="shared" si="9"/>
        <v>2031</v>
      </c>
      <c r="B117" s="18">
        <f t="shared" si="13"/>
        <v>47849</v>
      </c>
      <c r="C117" t="str">
        <f t="shared" si="10"/>
        <v>c</v>
      </c>
      <c r="D117">
        <f t="shared" si="11"/>
        <v>0</v>
      </c>
      <c r="E117">
        <f>IF(D117="","",MIN(IF(ISNA(VLOOKUP(D117+E116,Gehaltstabelle_alt!$A$15:$A$18,1,FALSE)),D117+E116,IF(ISNA(VLOOKUP(D117+E116+1,Gehaltstabelle_alt!$A$15:$A$18,1,FALSE)),D117+E116+1,D117+E116+2))+IF(AND(B117=DATE(YEAR($G$5),MONTH($G$5),1),$G$4),2,0),MAX(Gehaltstabelle_alt!$H$5:$H$34)))</f>
        <v>9</v>
      </c>
      <c r="F117">
        <f>IF(E117="","",HLOOKUP(C117,Gehaltstabelle_alt!$I$3:$R$34,E117+2,FALSE))</f>
        <v>2055.1799999999998</v>
      </c>
      <c r="G117">
        <f>IF(E117="","",IF(F117&lt;=Gehaltstabelle_alt!$B$2,Gehaltstabelle_alt!$E$2,IF(F117&lt;=Gehaltstabelle_alt!$B$3,Gehaltstabelle_alt!$E$3,IF(F117&lt;=Gehaltstabelle_alt!$B$4,Gehaltstabelle_alt!$E$4,IF(F117&lt;=Gehaltstabelle_alt!$B$5,Gehaltstabelle_alt!$E$5,IF(F117&lt;=Gehaltstabelle_alt!$B$6,Gehaltstabelle_alt!$E$6,Gehaltstabelle_alt!$E$7)))))+IF(F117="","",IF(AND(E117&gt;Gehaltstabelle_alt!$C$10,C117="a"),Gehaltstabelle_alt!$E$11,Gehaltstabelle_alt!$E$10))+Gehaltsrechner!$G$10)</f>
        <v>358</v>
      </c>
      <c r="H117">
        <f>IF(G117="","",Gehaltsrechner!$G$9)</f>
        <v>137.29</v>
      </c>
      <c r="I117">
        <f t="shared" si="12"/>
        <v>2952.6666666666665</v>
      </c>
    </row>
    <row r="118" spans="1:9" x14ac:dyDescent="0.25">
      <c r="A118">
        <f t="shared" si="9"/>
        <v>2031</v>
      </c>
      <c r="B118" s="18">
        <f t="shared" si="13"/>
        <v>47880</v>
      </c>
      <c r="C118" t="str">
        <f t="shared" si="10"/>
        <v>c</v>
      </c>
      <c r="D118">
        <f t="shared" si="11"/>
        <v>0</v>
      </c>
      <c r="E118">
        <f>IF(D118="","",MIN(IF(ISNA(VLOOKUP(D118+E117,Gehaltstabelle_alt!$A$15:$A$18,1,FALSE)),D118+E117,IF(ISNA(VLOOKUP(D118+E117+1,Gehaltstabelle_alt!$A$15:$A$18,1,FALSE)),D118+E117+1,D118+E117+2))+IF(AND(B118=DATE(YEAR($G$5),MONTH($G$5),1),$G$4),2,0),MAX(Gehaltstabelle_alt!$H$5:$H$34)))</f>
        <v>9</v>
      </c>
      <c r="F118">
        <f>IF(E118="","",HLOOKUP(C118,Gehaltstabelle_alt!$I$3:$R$34,E118+2,FALSE))</f>
        <v>2055.1799999999998</v>
      </c>
      <c r="G118">
        <f>IF(E118="","",IF(F118&lt;=Gehaltstabelle_alt!$B$2,Gehaltstabelle_alt!$E$2,IF(F118&lt;=Gehaltstabelle_alt!$B$3,Gehaltstabelle_alt!$E$3,IF(F118&lt;=Gehaltstabelle_alt!$B$4,Gehaltstabelle_alt!$E$4,IF(F118&lt;=Gehaltstabelle_alt!$B$5,Gehaltstabelle_alt!$E$5,IF(F118&lt;=Gehaltstabelle_alt!$B$6,Gehaltstabelle_alt!$E$6,Gehaltstabelle_alt!$E$7)))))+IF(F118="","",IF(AND(E118&gt;Gehaltstabelle_alt!$C$10,C118="a"),Gehaltstabelle_alt!$E$11,Gehaltstabelle_alt!$E$10))+Gehaltsrechner!$G$10)</f>
        <v>358</v>
      </c>
      <c r="H118">
        <f>IF(G118="","",Gehaltsrechner!$G$9)</f>
        <v>137.29</v>
      </c>
      <c r="I118">
        <f t="shared" si="12"/>
        <v>2952.6666666666665</v>
      </c>
    </row>
    <row r="119" spans="1:9" x14ac:dyDescent="0.25">
      <c r="A119">
        <f t="shared" si="9"/>
        <v>2031</v>
      </c>
      <c r="B119" s="18">
        <f t="shared" si="13"/>
        <v>47908</v>
      </c>
      <c r="C119" t="str">
        <f t="shared" si="10"/>
        <v>c</v>
      </c>
      <c r="D119">
        <f t="shared" si="11"/>
        <v>0</v>
      </c>
      <c r="E119">
        <f>IF(D119="","",MIN(IF(ISNA(VLOOKUP(D119+E118,Gehaltstabelle_alt!$A$15:$A$18,1,FALSE)),D119+E118,IF(ISNA(VLOOKUP(D119+E118+1,Gehaltstabelle_alt!$A$15:$A$18,1,FALSE)),D119+E118+1,D119+E118+2))+IF(AND(B119=DATE(YEAR($G$5),MONTH($G$5),1),$G$4),2,0),MAX(Gehaltstabelle_alt!$H$5:$H$34)))</f>
        <v>9</v>
      </c>
      <c r="F119">
        <f>IF(E119="","",HLOOKUP(C119,Gehaltstabelle_alt!$I$3:$R$34,E119+2,FALSE))</f>
        <v>2055.1799999999998</v>
      </c>
      <c r="G119">
        <f>IF(E119="","",IF(F119&lt;=Gehaltstabelle_alt!$B$2,Gehaltstabelle_alt!$E$2,IF(F119&lt;=Gehaltstabelle_alt!$B$3,Gehaltstabelle_alt!$E$3,IF(F119&lt;=Gehaltstabelle_alt!$B$4,Gehaltstabelle_alt!$E$4,IF(F119&lt;=Gehaltstabelle_alt!$B$5,Gehaltstabelle_alt!$E$5,IF(F119&lt;=Gehaltstabelle_alt!$B$6,Gehaltstabelle_alt!$E$6,Gehaltstabelle_alt!$E$7)))))+IF(F119="","",IF(AND(E119&gt;Gehaltstabelle_alt!$C$10,C119="a"),Gehaltstabelle_alt!$E$11,Gehaltstabelle_alt!$E$10))+Gehaltsrechner!$G$10)</f>
        <v>358</v>
      </c>
      <c r="H119">
        <f>IF(G119="","",Gehaltsrechner!$G$9)</f>
        <v>137.29</v>
      </c>
      <c r="I119">
        <f t="shared" si="12"/>
        <v>2952.6666666666665</v>
      </c>
    </row>
    <row r="120" spans="1:9" x14ac:dyDescent="0.25">
      <c r="A120">
        <f t="shared" si="9"/>
        <v>2031</v>
      </c>
      <c r="B120" s="18">
        <f t="shared" si="13"/>
        <v>47939</v>
      </c>
      <c r="C120" t="str">
        <f t="shared" si="10"/>
        <v>c</v>
      </c>
      <c r="D120">
        <f t="shared" si="11"/>
        <v>0</v>
      </c>
      <c r="E120">
        <f>IF(D120="","",MIN(IF(ISNA(VLOOKUP(D120+E119,Gehaltstabelle_alt!$A$15:$A$18,1,FALSE)),D120+E119,IF(ISNA(VLOOKUP(D120+E119+1,Gehaltstabelle_alt!$A$15:$A$18,1,FALSE)),D120+E119+1,D120+E119+2))+IF(AND(B120=DATE(YEAR($G$5),MONTH($G$5),1),$G$4),2,0),MAX(Gehaltstabelle_alt!$H$5:$H$34)))</f>
        <v>9</v>
      </c>
      <c r="F120">
        <f>IF(E120="","",HLOOKUP(C120,Gehaltstabelle_alt!$I$3:$R$34,E120+2,FALSE))</f>
        <v>2055.1799999999998</v>
      </c>
      <c r="G120">
        <f>IF(E120="","",IF(F120&lt;=Gehaltstabelle_alt!$B$2,Gehaltstabelle_alt!$E$2,IF(F120&lt;=Gehaltstabelle_alt!$B$3,Gehaltstabelle_alt!$E$3,IF(F120&lt;=Gehaltstabelle_alt!$B$4,Gehaltstabelle_alt!$E$4,IF(F120&lt;=Gehaltstabelle_alt!$B$5,Gehaltstabelle_alt!$E$5,IF(F120&lt;=Gehaltstabelle_alt!$B$6,Gehaltstabelle_alt!$E$6,Gehaltstabelle_alt!$E$7)))))+IF(F120="","",IF(AND(E120&gt;Gehaltstabelle_alt!$C$10,C120="a"),Gehaltstabelle_alt!$E$11,Gehaltstabelle_alt!$E$10))+Gehaltsrechner!$G$10)</f>
        <v>358</v>
      </c>
      <c r="H120">
        <f>IF(G120="","",Gehaltsrechner!$G$9)</f>
        <v>137.29</v>
      </c>
      <c r="I120">
        <f t="shared" si="12"/>
        <v>2952.6666666666665</v>
      </c>
    </row>
    <row r="121" spans="1:9" x14ac:dyDescent="0.25">
      <c r="A121">
        <f t="shared" si="9"/>
        <v>2031</v>
      </c>
      <c r="B121" s="18">
        <f t="shared" si="13"/>
        <v>47969</v>
      </c>
      <c r="C121" t="str">
        <f t="shared" si="10"/>
        <v>c</v>
      </c>
      <c r="D121">
        <f t="shared" si="11"/>
        <v>0</v>
      </c>
      <c r="E121">
        <f>IF(D121="","",MIN(IF(ISNA(VLOOKUP(D121+E120,Gehaltstabelle_alt!$A$15:$A$18,1,FALSE)),D121+E120,IF(ISNA(VLOOKUP(D121+E120+1,Gehaltstabelle_alt!$A$15:$A$18,1,FALSE)),D121+E120+1,D121+E120+2))+IF(AND(B121=DATE(YEAR($G$5),MONTH($G$5),1),$G$4),2,0),MAX(Gehaltstabelle_alt!$H$5:$H$34)))</f>
        <v>9</v>
      </c>
      <c r="F121">
        <f>IF(E121="","",HLOOKUP(C121,Gehaltstabelle_alt!$I$3:$R$34,E121+2,FALSE))</f>
        <v>2055.1799999999998</v>
      </c>
      <c r="G121">
        <f>IF(E121="","",IF(F121&lt;=Gehaltstabelle_alt!$B$2,Gehaltstabelle_alt!$E$2,IF(F121&lt;=Gehaltstabelle_alt!$B$3,Gehaltstabelle_alt!$E$3,IF(F121&lt;=Gehaltstabelle_alt!$B$4,Gehaltstabelle_alt!$E$4,IF(F121&lt;=Gehaltstabelle_alt!$B$5,Gehaltstabelle_alt!$E$5,IF(F121&lt;=Gehaltstabelle_alt!$B$6,Gehaltstabelle_alt!$E$6,Gehaltstabelle_alt!$E$7)))))+IF(F121="","",IF(AND(E121&gt;Gehaltstabelle_alt!$C$10,C121="a"),Gehaltstabelle_alt!$E$11,Gehaltstabelle_alt!$E$10))+Gehaltsrechner!$G$10)</f>
        <v>358</v>
      </c>
      <c r="H121">
        <f>IF(G121="","",Gehaltsrechner!$G$9)</f>
        <v>137.29</v>
      </c>
      <c r="I121">
        <f t="shared" si="12"/>
        <v>2952.6666666666665</v>
      </c>
    </row>
    <row r="122" spans="1:9" x14ac:dyDescent="0.25">
      <c r="A122">
        <f t="shared" si="9"/>
        <v>2031</v>
      </c>
      <c r="B122" s="18">
        <f t="shared" si="13"/>
        <v>48000</v>
      </c>
      <c r="C122" t="str">
        <f t="shared" si="10"/>
        <v>c</v>
      </c>
      <c r="D122">
        <f t="shared" si="11"/>
        <v>0</v>
      </c>
      <c r="E122">
        <f>IF(D122="","",MIN(IF(ISNA(VLOOKUP(D122+E121,Gehaltstabelle_alt!$A$15:$A$18,1,FALSE)),D122+E121,IF(ISNA(VLOOKUP(D122+E121+1,Gehaltstabelle_alt!$A$15:$A$18,1,FALSE)),D122+E121+1,D122+E121+2))+IF(AND(B122=DATE(YEAR($G$5),MONTH($G$5),1),$G$4),2,0),MAX(Gehaltstabelle_alt!$H$5:$H$34)))</f>
        <v>9</v>
      </c>
      <c r="F122">
        <f>IF(E122="","",HLOOKUP(C122,Gehaltstabelle_alt!$I$3:$R$34,E122+2,FALSE))</f>
        <v>2055.1799999999998</v>
      </c>
      <c r="G122">
        <f>IF(E122="","",IF(F122&lt;=Gehaltstabelle_alt!$B$2,Gehaltstabelle_alt!$E$2,IF(F122&lt;=Gehaltstabelle_alt!$B$3,Gehaltstabelle_alt!$E$3,IF(F122&lt;=Gehaltstabelle_alt!$B$4,Gehaltstabelle_alt!$E$4,IF(F122&lt;=Gehaltstabelle_alt!$B$5,Gehaltstabelle_alt!$E$5,IF(F122&lt;=Gehaltstabelle_alt!$B$6,Gehaltstabelle_alt!$E$6,Gehaltstabelle_alt!$E$7)))))+IF(F122="","",IF(AND(E122&gt;Gehaltstabelle_alt!$C$10,C122="a"),Gehaltstabelle_alt!$E$11,Gehaltstabelle_alt!$E$10))+Gehaltsrechner!$G$10)</f>
        <v>358</v>
      </c>
      <c r="H122">
        <f>IF(G122="","",Gehaltsrechner!$G$9)</f>
        <v>137.29</v>
      </c>
      <c r="I122">
        <f t="shared" si="12"/>
        <v>2952.6666666666665</v>
      </c>
    </row>
    <row r="123" spans="1:9" x14ac:dyDescent="0.25">
      <c r="A123">
        <f t="shared" si="9"/>
        <v>2031</v>
      </c>
      <c r="B123" s="18">
        <f t="shared" si="13"/>
        <v>48030</v>
      </c>
      <c r="C123" t="str">
        <f t="shared" si="10"/>
        <v>c</v>
      </c>
      <c r="D123">
        <f t="shared" si="11"/>
        <v>0</v>
      </c>
      <c r="E123">
        <f>IF(D123="","",MIN(IF(ISNA(VLOOKUP(D123+E122,Gehaltstabelle_alt!$A$15:$A$18,1,FALSE)),D123+E122,IF(ISNA(VLOOKUP(D123+E122+1,Gehaltstabelle_alt!$A$15:$A$18,1,FALSE)),D123+E122+1,D123+E122+2))+IF(AND(B123=DATE(YEAR($G$5),MONTH($G$5),1),$G$4),2,0),MAX(Gehaltstabelle_alt!$H$5:$H$34)))</f>
        <v>9</v>
      </c>
      <c r="F123">
        <f>IF(E123="","",HLOOKUP(C123,Gehaltstabelle_alt!$I$3:$R$34,E123+2,FALSE))</f>
        <v>2055.1799999999998</v>
      </c>
      <c r="G123">
        <f>IF(E123="","",IF(F123&lt;=Gehaltstabelle_alt!$B$2,Gehaltstabelle_alt!$E$2,IF(F123&lt;=Gehaltstabelle_alt!$B$3,Gehaltstabelle_alt!$E$3,IF(F123&lt;=Gehaltstabelle_alt!$B$4,Gehaltstabelle_alt!$E$4,IF(F123&lt;=Gehaltstabelle_alt!$B$5,Gehaltstabelle_alt!$E$5,IF(F123&lt;=Gehaltstabelle_alt!$B$6,Gehaltstabelle_alt!$E$6,Gehaltstabelle_alt!$E$7)))))+IF(F123="","",IF(AND(E123&gt;Gehaltstabelle_alt!$C$10,C123="a"),Gehaltstabelle_alt!$E$11,Gehaltstabelle_alt!$E$10))+Gehaltsrechner!$G$10)</f>
        <v>358</v>
      </c>
      <c r="H123">
        <f>IF(G123="","",Gehaltsrechner!$G$9)</f>
        <v>137.29</v>
      </c>
      <c r="I123">
        <f t="shared" si="12"/>
        <v>2952.6666666666665</v>
      </c>
    </row>
    <row r="124" spans="1:9" x14ac:dyDescent="0.25">
      <c r="A124">
        <f t="shared" si="9"/>
        <v>2031</v>
      </c>
      <c r="B124" s="18">
        <f t="shared" si="13"/>
        <v>48061</v>
      </c>
      <c r="C124" t="str">
        <f t="shared" si="10"/>
        <v>c</v>
      </c>
      <c r="D124">
        <f t="shared" si="11"/>
        <v>0</v>
      </c>
      <c r="E124">
        <f>IF(D124="","",MIN(IF(ISNA(VLOOKUP(D124+E123,Gehaltstabelle_alt!$A$15:$A$18,1,FALSE)),D124+E123,IF(ISNA(VLOOKUP(D124+E123+1,Gehaltstabelle_alt!$A$15:$A$18,1,FALSE)),D124+E123+1,D124+E123+2))+IF(AND(B124=DATE(YEAR($G$5),MONTH($G$5),1),$G$4),2,0),MAX(Gehaltstabelle_alt!$H$5:$H$34)))</f>
        <v>9</v>
      </c>
      <c r="F124">
        <f>IF(E124="","",HLOOKUP(C124,Gehaltstabelle_alt!$I$3:$R$34,E124+2,FALSE))</f>
        <v>2055.1799999999998</v>
      </c>
      <c r="G124">
        <f>IF(E124="","",IF(F124&lt;=Gehaltstabelle_alt!$B$2,Gehaltstabelle_alt!$E$2,IF(F124&lt;=Gehaltstabelle_alt!$B$3,Gehaltstabelle_alt!$E$3,IF(F124&lt;=Gehaltstabelle_alt!$B$4,Gehaltstabelle_alt!$E$4,IF(F124&lt;=Gehaltstabelle_alt!$B$5,Gehaltstabelle_alt!$E$5,IF(F124&lt;=Gehaltstabelle_alt!$B$6,Gehaltstabelle_alt!$E$6,Gehaltstabelle_alt!$E$7)))))+IF(F124="","",IF(AND(E124&gt;Gehaltstabelle_alt!$C$10,C124="a"),Gehaltstabelle_alt!$E$11,Gehaltstabelle_alt!$E$10))+Gehaltsrechner!$G$10)</f>
        <v>358</v>
      </c>
      <c r="H124">
        <f>IF(G124="","",Gehaltsrechner!$G$9)</f>
        <v>137.29</v>
      </c>
      <c r="I124">
        <f t="shared" si="12"/>
        <v>2952.6666666666665</v>
      </c>
    </row>
    <row r="125" spans="1:9" x14ac:dyDescent="0.25">
      <c r="A125">
        <f t="shared" si="9"/>
        <v>2031</v>
      </c>
      <c r="B125" s="18">
        <f t="shared" si="13"/>
        <v>48092</v>
      </c>
      <c r="C125" t="str">
        <f t="shared" si="10"/>
        <v>c</v>
      </c>
      <c r="D125">
        <f t="shared" si="11"/>
        <v>0</v>
      </c>
      <c r="E125">
        <f>IF(D125="","",MIN(IF(ISNA(VLOOKUP(D125+E124,Gehaltstabelle_alt!$A$15:$A$18,1,FALSE)),D125+E124,IF(ISNA(VLOOKUP(D125+E124+1,Gehaltstabelle_alt!$A$15:$A$18,1,FALSE)),D125+E124+1,D125+E124+2))+IF(AND(B125=DATE(YEAR($G$5),MONTH($G$5),1),$G$4),2,0),MAX(Gehaltstabelle_alt!$H$5:$H$34)))</f>
        <v>9</v>
      </c>
      <c r="F125">
        <f>IF(E125="","",HLOOKUP(C125,Gehaltstabelle_alt!$I$3:$R$34,E125+2,FALSE))</f>
        <v>2055.1799999999998</v>
      </c>
      <c r="G125">
        <f>IF(E125="","",IF(F125&lt;=Gehaltstabelle_alt!$B$2,Gehaltstabelle_alt!$E$2,IF(F125&lt;=Gehaltstabelle_alt!$B$3,Gehaltstabelle_alt!$E$3,IF(F125&lt;=Gehaltstabelle_alt!$B$4,Gehaltstabelle_alt!$E$4,IF(F125&lt;=Gehaltstabelle_alt!$B$5,Gehaltstabelle_alt!$E$5,IF(F125&lt;=Gehaltstabelle_alt!$B$6,Gehaltstabelle_alt!$E$6,Gehaltstabelle_alt!$E$7)))))+IF(F125="","",IF(AND(E125&gt;Gehaltstabelle_alt!$C$10,C125="a"),Gehaltstabelle_alt!$E$11,Gehaltstabelle_alt!$E$10))+Gehaltsrechner!$G$10)</f>
        <v>358</v>
      </c>
      <c r="H125">
        <f>IF(G125="","",Gehaltsrechner!$G$9)</f>
        <v>137.29</v>
      </c>
      <c r="I125">
        <f t="shared" si="12"/>
        <v>2952.6666666666665</v>
      </c>
    </row>
    <row r="126" spans="1:9" x14ac:dyDescent="0.25">
      <c r="A126">
        <f t="shared" si="9"/>
        <v>2031</v>
      </c>
      <c r="B126" s="18">
        <f t="shared" si="13"/>
        <v>48122</v>
      </c>
      <c r="C126" t="str">
        <f t="shared" si="10"/>
        <v>c</v>
      </c>
      <c r="D126">
        <f t="shared" si="11"/>
        <v>0</v>
      </c>
      <c r="E126">
        <f>IF(D126="","",MIN(IF(ISNA(VLOOKUP(D126+E125,Gehaltstabelle_alt!$A$15:$A$18,1,FALSE)),D126+E125,IF(ISNA(VLOOKUP(D126+E125+1,Gehaltstabelle_alt!$A$15:$A$18,1,FALSE)),D126+E125+1,D126+E125+2))+IF(AND(B126=DATE(YEAR($G$5),MONTH($G$5),1),$G$4),2,0),MAX(Gehaltstabelle_alt!$H$5:$H$34)))</f>
        <v>9</v>
      </c>
      <c r="F126">
        <f>IF(E126="","",HLOOKUP(C126,Gehaltstabelle_alt!$I$3:$R$34,E126+2,FALSE))</f>
        <v>2055.1799999999998</v>
      </c>
      <c r="G126">
        <f>IF(E126="","",IF(F126&lt;=Gehaltstabelle_alt!$B$2,Gehaltstabelle_alt!$E$2,IF(F126&lt;=Gehaltstabelle_alt!$B$3,Gehaltstabelle_alt!$E$3,IF(F126&lt;=Gehaltstabelle_alt!$B$4,Gehaltstabelle_alt!$E$4,IF(F126&lt;=Gehaltstabelle_alt!$B$5,Gehaltstabelle_alt!$E$5,IF(F126&lt;=Gehaltstabelle_alt!$B$6,Gehaltstabelle_alt!$E$6,Gehaltstabelle_alt!$E$7)))))+IF(F126="","",IF(AND(E126&gt;Gehaltstabelle_alt!$C$10,C126="a"),Gehaltstabelle_alt!$E$11,Gehaltstabelle_alt!$E$10))+Gehaltsrechner!$G$10)</f>
        <v>358</v>
      </c>
      <c r="H126">
        <f>IF(G126="","",Gehaltsrechner!$G$9)</f>
        <v>137.29</v>
      </c>
      <c r="I126">
        <f t="shared" si="12"/>
        <v>2952.6666666666665</v>
      </c>
    </row>
    <row r="127" spans="1:9" x14ac:dyDescent="0.25">
      <c r="A127">
        <f t="shared" si="9"/>
        <v>2031</v>
      </c>
      <c r="B127" s="18">
        <f t="shared" si="13"/>
        <v>48153</v>
      </c>
      <c r="C127" t="str">
        <f t="shared" si="10"/>
        <v>c</v>
      </c>
      <c r="D127">
        <f t="shared" si="11"/>
        <v>0</v>
      </c>
      <c r="E127">
        <f>IF(D127="","",MIN(IF(ISNA(VLOOKUP(D127+E126,Gehaltstabelle_alt!$A$15:$A$18,1,FALSE)),D127+E126,IF(ISNA(VLOOKUP(D127+E126+1,Gehaltstabelle_alt!$A$15:$A$18,1,FALSE)),D127+E126+1,D127+E126+2))+IF(AND(B127=DATE(YEAR($G$5),MONTH($G$5),1),$G$4),2,0),MAX(Gehaltstabelle_alt!$H$5:$H$34)))</f>
        <v>9</v>
      </c>
      <c r="F127">
        <f>IF(E127="","",HLOOKUP(C127,Gehaltstabelle_alt!$I$3:$R$34,E127+2,FALSE))</f>
        <v>2055.1799999999998</v>
      </c>
      <c r="G127">
        <f>IF(E127="","",IF(F127&lt;=Gehaltstabelle_alt!$B$2,Gehaltstabelle_alt!$E$2,IF(F127&lt;=Gehaltstabelle_alt!$B$3,Gehaltstabelle_alt!$E$3,IF(F127&lt;=Gehaltstabelle_alt!$B$4,Gehaltstabelle_alt!$E$4,IF(F127&lt;=Gehaltstabelle_alt!$B$5,Gehaltstabelle_alt!$E$5,IF(F127&lt;=Gehaltstabelle_alt!$B$6,Gehaltstabelle_alt!$E$6,Gehaltstabelle_alt!$E$7)))))+IF(F127="","",IF(AND(E127&gt;Gehaltstabelle_alt!$C$10,C127="a"),Gehaltstabelle_alt!$E$11,Gehaltstabelle_alt!$E$10))+Gehaltsrechner!$G$10)</f>
        <v>358</v>
      </c>
      <c r="H127">
        <f>IF(G127="","",Gehaltsrechner!$G$9)</f>
        <v>137.29</v>
      </c>
      <c r="I127">
        <f t="shared" si="12"/>
        <v>2952.6666666666665</v>
      </c>
    </row>
    <row r="128" spans="1:9" x14ac:dyDescent="0.25">
      <c r="A128">
        <f t="shared" si="9"/>
        <v>2031</v>
      </c>
      <c r="B128" s="18">
        <f t="shared" si="13"/>
        <v>48183</v>
      </c>
      <c r="C128" t="str">
        <f t="shared" si="10"/>
        <v>c</v>
      </c>
      <c r="D128">
        <f t="shared" si="11"/>
        <v>0</v>
      </c>
      <c r="E128">
        <f>IF(D128="","",MIN(IF(ISNA(VLOOKUP(D128+E127,Gehaltstabelle_alt!$A$15:$A$18,1,FALSE)),D128+E127,IF(ISNA(VLOOKUP(D128+E127+1,Gehaltstabelle_alt!$A$15:$A$18,1,FALSE)),D128+E127+1,D128+E127+2))+IF(AND(B128=DATE(YEAR($G$5),MONTH($G$5),1),$G$4),2,0),MAX(Gehaltstabelle_alt!$H$5:$H$34)))</f>
        <v>9</v>
      </c>
      <c r="F128">
        <f>IF(E128="","",HLOOKUP(C128,Gehaltstabelle_alt!$I$3:$R$34,E128+2,FALSE))</f>
        <v>2055.1799999999998</v>
      </c>
      <c r="G128">
        <f>IF(E128="","",IF(F128&lt;=Gehaltstabelle_alt!$B$2,Gehaltstabelle_alt!$E$2,IF(F128&lt;=Gehaltstabelle_alt!$B$3,Gehaltstabelle_alt!$E$3,IF(F128&lt;=Gehaltstabelle_alt!$B$4,Gehaltstabelle_alt!$E$4,IF(F128&lt;=Gehaltstabelle_alt!$B$5,Gehaltstabelle_alt!$E$5,IF(F128&lt;=Gehaltstabelle_alt!$B$6,Gehaltstabelle_alt!$E$6,Gehaltstabelle_alt!$E$7)))))+IF(F128="","",IF(AND(E128&gt;Gehaltstabelle_alt!$C$10,C128="a"),Gehaltstabelle_alt!$E$11,Gehaltstabelle_alt!$E$10))+Gehaltsrechner!$G$10)</f>
        <v>358</v>
      </c>
      <c r="H128">
        <f>IF(G128="","",Gehaltsrechner!$G$9)</f>
        <v>137.29</v>
      </c>
      <c r="I128">
        <f t="shared" si="12"/>
        <v>2952.6666666666665</v>
      </c>
    </row>
    <row r="129" spans="1:9" x14ac:dyDescent="0.25">
      <c r="A129">
        <f t="shared" si="9"/>
        <v>2032</v>
      </c>
      <c r="B129" s="18">
        <f t="shared" si="13"/>
        <v>48214</v>
      </c>
      <c r="C129" t="str">
        <f t="shared" si="10"/>
        <v>c</v>
      </c>
      <c r="D129">
        <f t="shared" si="11"/>
        <v>1</v>
      </c>
      <c r="E129">
        <f>IF(D129="","",MIN(IF(ISNA(VLOOKUP(D129+E128,Gehaltstabelle_alt!$A$15:$A$18,1,FALSE)),D129+E128,IF(ISNA(VLOOKUP(D129+E128+1,Gehaltstabelle_alt!$A$15:$A$18,1,FALSE)),D129+E128+1,D129+E128+2))+IF(AND(B129=DATE(YEAR($G$5),MONTH($G$5),1),$G$4),2,0),MAX(Gehaltstabelle_alt!$H$5:$H$34)))</f>
        <v>11</v>
      </c>
      <c r="F129">
        <f>IF(E129="","",HLOOKUP(C129,Gehaltstabelle_alt!$I$3:$R$34,E129+2,FALSE))</f>
        <v>2127.13</v>
      </c>
      <c r="G129">
        <f>IF(E129="","",IF(F129&lt;=Gehaltstabelle_alt!$B$2,Gehaltstabelle_alt!$E$2,IF(F129&lt;=Gehaltstabelle_alt!$B$3,Gehaltstabelle_alt!$E$3,IF(F129&lt;=Gehaltstabelle_alt!$B$4,Gehaltstabelle_alt!$E$4,IF(F129&lt;=Gehaltstabelle_alt!$B$5,Gehaltstabelle_alt!$E$5,IF(F129&lt;=Gehaltstabelle_alt!$B$6,Gehaltstabelle_alt!$E$6,Gehaltstabelle_alt!$E$7)))))+IF(F129="","",IF(AND(E129&gt;Gehaltstabelle_alt!$C$10,C129="a"),Gehaltstabelle_alt!$E$11,Gehaltstabelle_alt!$E$10))+Gehaltsrechner!$G$10)</f>
        <v>358</v>
      </c>
      <c r="H129">
        <f>IF(G129="","",Gehaltsrechner!$G$9)</f>
        <v>137.29</v>
      </c>
      <c r="I129">
        <f t="shared" si="12"/>
        <v>3036.6083333333331</v>
      </c>
    </row>
    <row r="130" spans="1:9" x14ac:dyDescent="0.25">
      <c r="A130">
        <f t="shared" si="9"/>
        <v>2032</v>
      </c>
      <c r="B130" s="18">
        <f t="shared" si="13"/>
        <v>48245</v>
      </c>
      <c r="C130" t="str">
        <f t="shared" si="10"/>
        <v>c</v>
      </c>
      <c r="D130">
        <f t="shared" si="11"/>
        <v>0</v>
      </c>
      <c r="E130">
        <f>IF(D130="","",MIN(IF(ISNA(VLOOKUP(D130+E129,Gehaltstabelle_alt!$A$15:$A$18,1,FALSE)),D130+E129,IF(ISNA(VLOOKUP(D130+E129+1,Gehaltstabelle_alt!$A$15:$A$18,1,FALSE)),D130+E129+1,D130+E129+2))+IF(AND(B130=DATE(YEAR($G$5),MONTH($G$5),1),$G$4),2,0),MAX(Gehaltstabelle_alt!$H$5:$H$34)))</f>
        <v>11</v>
      </c>
      <c r="F130">
        <f>IF(E130="","",HLOOKUP(C130,Gehaltstabelle_alt!$I$3:$R$34,E130+2,FALSE))</f>
        <v>2127.13</v>
      </c>
      <c r="G130">
        <f>IF(E130="","",IF(F130&lt;=Gehaltstabelle_alt!$B$2,Gehaltstabelle_alt!$E$2,IF(F130&lt;=Gehaltstabelle_alt!$B$3,Gehaltstabelle_alt!$E$3,IF(F130&lt;=Gehaltstabelle_alt!$B$4,Gehaltstabelle_alt!$E$4,IF(F130&lt;=Gehaltstabelle_alt!$B$5,Gehaltstabelle_alt!$E$5,IF(F130&lt;=Gehaltstabelle_alt!$B$6,Gehaltstabelle_alt!$E$6,Gehaltstabelle_alt!$E$7)))))+IF(F130="","",IF(AND(E130&gt;Gehaltstabelle_alt!$C$10,C130="a"),Gehaltstabelle_alt!$E$11,Gehaltstabelle_alt!$E$10))+Gehaltsrechner!$G$10)</f>
        <v>358</v>
      </c>
      <c r="H130">
        <f>IF(G130="","",Gehaltsrechner!$G$9)</f>
        <v>137.29</v>
      </c>
      <c r="I130">
        <f t="shared" si="12"/>
        <v>3036.6083333333331</v>
      </c>
    </row>
    <row r="131" spans="1:9" x14ac:dyDescent="0.25">
      <c r="A131">
        <f t="shared" si="9"/>
        <v>2032</v>
      </c>
      <c r="B131" s="18">
        <f t="shared" si="13"/>
        <v>48274</v>
      </c>
      <c r="C131" t="str">
        <f t="shared" si="10"/>
        <v>c</v>
      </c>
      <c r="D131">
        <f t="shared" si="11"/>
        <v>0</v>
      </c>
      <c r="E131">
        <f>IF(D131="","",MIN(IF(ISNA(VLOOKUP(D131+E130,Gehaltstabelle_alt!$A$15:$A$18,1,FALSE)),D131+E130,IF(ISNA(VLOOKUP(D131+E130+1,Gehaltstabelle_alt!$A$15:$A$18,1,FALSE)),D131+E130+1,D131+E130+2))+IF(AND(B131=DATE(YEAR($G$5),MONTH($G$5),1),$G$4),2,0),MAX(Gehaltstabelle_alt!$H$5:$H$34)))</f>
        <v>11</v>
      </c>
      <c r="F131">
        <f>IF(E131="","",HLOOKUP(C131,Gehaltstabelle_alt!$I$3:$R$34,E131+2,FALSE))</f>
        <v>2127.13</v>
      </c>
      <c r="G131">
        <f>IF(E131="","",IF(F131&lt;=Gehaltstabelle_alt!$B$2,Gehaltstabelle_alt!$E$2,IF(F131&lt;=Gehaltstabelle_alt!$B$3,Gehaltstabelle_alt!$E$3,IF(F131&lt;=Gehaltstabelle_alt!$B$4,Gehaltstabelle_alt!$E$4,IF(F131&lt;=Gehaltstabelle_alt!$B$5,Gehaltstabelle_alt!$E$5,IF(F131&lt;=Gehaltstabelle_alt!$B$6,Gehaltstabelle_alt!$E$6,Gehaltstabelle_alt!$E$7)))))+IF(F131="","",IF(AND(E131&gt;Gehaltstabelle_alt!$C$10,C131="a"),Gehaltstabelle_alt!$E$11,Gehaltstabelle_alt!$E$10))+Gehaltsrechner!$G$10)</f>
        <v>358</v>
      </c>
      <c r="H131">
        <f>IF(G131="","",Gehaltsrechner!$G$9)</f>
        <v>137.29</v>
      </c>
      <c r="I131">
        <f t="shared" si="12"/>
        <v>3036.6083333333331</v>
      </c>
    </row>
    <row r="132" spans="1:9" x14ac:dyDescent="0.25">
      <c r="A132">
        <f t="shared" si="9"/>
        <v>2032</v>
      </c>
      <c r="B132" s="18">
        <f t="shared" si="13"/>
        <v>48305</v>
      </c>
      <c r="C132" t="str">
        <f t="shared" si="10"/>
        <v>c</v>
      </c>
      <c r="D132">
        <f t="shared" si="11"/>
        <v>0</v>
      </c>
      <c r="E132">
        <f>IF(D132="","",MIN(IF(ISNA(VLOOKUP(D132+E131,Gehaltstabelle_alt!$A$15:$A$18,1,FALSE)),D132+E131,IF(ISNA(VLOOKUP(D132+E131+1,Gehaltstabelle_alt!$A$15:$A$18,1,FALSE)),D132+E131+1,D132+E131+2))+IF(AND(B132=DATE(YEAR($G$5),MONTH($G$5),1),$G$4),2,0),MAX(Gehaltstabelle_alt!$H$5:$H$34)))</f>
        <v>11</v>
      </c>
      <c r="F132">
        <f>IF(E132="","",HLOOKUP(C132,Gehaltstabelle_alt!$I$3:$R$34,E132+2,FALSE))</f>
        <v>2127.13</v>
      </c>
      <c r="G132">
        <f>IF(E132="","",IF(F132&lt;=Gehaltstabelle_alt!$B$2,Gehaltstabelle_alt!$E$2,IF(F132&lt;=Gehaltstabelle_alt!$B$3,Gehaltstabelle_alt!$E$3,IF(F132&lt;=Gehaltstabelle_alt!$B$4,Gehaltstabelle_alt!$E$4,IF(F132&lt;=Gehaltstabelle_alt!$B$5,Gehaltstabelle_alt!$E$5,IF(F132&lt;=Gehaltstabelle_alt!$B$6,Gehaltstabelle_alt!$E$6,Gehaltstabelle_alt!$E$7)))))+IF(F132="","",IF(AND(E132&gt;Gehaltstabelle_alt!$C$10,C132="a"),Gehaltstabelle_alt!$E$11,Gehaltstabelle_alt!$E$10))+Gehaltsrechner!$G$10)</f>
        <v>358</v>
      </c>
      <c r="H132">
        <f>IF(G132="","",Gehaltsrechner!$G$9)</f>
        <v>137.29</v>
      </c>
      <c r="I132">
        <f t="shared" si="12"/>
        <v>3036.6083333333331</v>
      </c>
    </row>
    <row r="133" spans="1:9" x14ac:dyDescent="0.25">
      <c r="A133">
        <f t="shared" si="9"/>
        <v>2032</v>
      </c>
      <c r="B133" s="18">
        <f t="shared" si="13"/>
        <v>48335</v>
      </c>
      <c r="C133" t="str">
        <f t="shared" si="10"/>
        <v>c</v>
      </c>
      <c r="D133">
        <f t="shared" si="11"/>
        <v>0</v>
      </c>
      <c r="E133">
        <f>IF(D133="","",MIN(IF(ISNA(VLOOKUP(D133+E132,Gehaltstabelle_alt!$A$15:$A$18,1,FALSE)),D133+E132,IF(ISNA(VLOOKUP(D133+E132+1,Gehaltstabelle_alt!$A$15:$A$18,1,FALSE)),D133+E132+1,D133+E132+2))+IF(AND(B133=DATE(YEAR($G$5),MONTH($G$5),1),$G$4),2,0),MAX(Gehaltstabelle_alt!$H$5:$H$34)))</f>
        <v>11</v>
      </c>
      <c r="F133">
        <f>IF(E133="","",HLOOKUP(C133,Gehaltstabelle_alt!$I$3:$R$34,E133+2,FALSE))</f>
        <v>2127.13</v>
      </c>
      <c r="G133">
        <f>IF(E133="","",IF(F133&lt;=Gehaltstabelle_alt!$B$2,Gehaltstabelle_alt!$E$2,IF(F133&lt;=Gehaltstabelle_alt!$B$3,Gehaltstabelle_alt!$E$3,IF(F133&lt;=Gehaltstabelle_alt!$B$4,Gehaltstabelle_alt!$E$4,IF(F133&lt;=Gehaltstabelle_alt!$B$5,Gehaltstabelle_alt!$E$5,IF(F133&lt;=Gehaltstabelle_alt!$B$6,Gehaltstabelle_alt!$E$6,Gehaltstabelle_alt!$E$7)))))+IF(F133="","",IF(AND(E133&gt;Gehaltstabelle_alt!$C$10,C133="a"),Gehaltstabelle_alt!$E$11,Gehaltstabelle_alt!$E$10))+Gehaltsrechner!$G$10)</f>
        <v>358</v>
      </c>
      <c r="H133">
        <f>IF(G133="","",Gehaltsrechner!$G$9)</f>
        <v>137.29</v>
      </c>
      <c r="I133">
        <f t="shared" si="12"/>
        <v>3036.6083333333331</v>
      </c>
    </row>
    <row r="134" spans="1:9" x14ac:dyDescent="0.25">
      <c r="A134">
        <f t="shared" si="9"/>
        <v>2032</v>
      </c>
      <c r="B134" s="18">
        <f t="shared" si="13"/>
        <v>48366</v>
      </c>
      <c r="C134" t="str">
        <f t="shared" si="10"/>
        <v>c</v>
      </c>
      <c r="D134">
        <f t="shared" si="11"/>
        <v>0</v>
      </c>
      <c r="E134">
        <f>IF(D134="","",MIN(IF(ISNA(VLOOKUP(D134+E133,Gehaltstabelle_alt!$A$15:$A$18,1,FALSE)),D134+E133,IF(ISNA(VLOOKUP(D134+E133+1,Gehaltstabelle_alt!$A$15:$A$18,1,FALSE)),D134+E133+1,D134+E133+2))+IF(AND(B134=DATE(YEAR($G$5),MONTH($G$5),1),$G$4),2,0),MAX(Gehaltstabelle_alt!$H$5:$H$34)))</f>
        <v>11</v>
      </c>
      <c r="F134">
        <f>IF(E134="","",HLOOKUP(C134,Gehaltstabelle_alt!$I$3:$R$34,E134+2,FALSE))</f>
        <v>2127.13</v>
      </c>
      <c r="G134">
        <f>IF(E134="","",IF(F134&lt;=Gehaltstabelle_alt!$B$2,Gehaltstabelle_alt!$E$2,IF(F134&lt;=Gehaltstabelle_alt!$B$3,Gehaltstabelle_alt!$E$3,IF(F134&lt;=Gehaltstabelle_alt!$B$4,Gehaltstabelle_alt!$E$4,IF(F134&lt;=Gehaltstabelle_alt!$B$5,Gehaltstabelle_alt!$E$5,IF(F134&lt;=Gehaltstabelle_alt!$B$6,Gehaltstabelle_alt!$E$6,Gehaltstabelle_alt!$E$7)))))+IF(F134="","",IF(AND(E134&gt;Gehaltstabelle_alt!$C$10,C134="a"),Gehaltstabelle_alt!$E$11,Gehaltstabelle_alt!$E$10))+Gehaltsrechner!$G$10)</f>
        <v>358</v>
      </c>
      <c r="H134">
        <f>IF(G134="","",Gehaltsrechner!$G$9)</f>
        <v>137.29</v>
      </c>
      <c r="I134">
        <f t="shared" si="12"/>
        <v>3036.6083333333331</v>
      </c>
    </row>
    <row r="135" spans="1:9" x14ac:dyDescent="0.25">
      <c r="A135">
        <f t="shared" si="9"/>
        <v>2032</v>
      </c>
      <c r="B135" s="18">
        <f t="shared" si="13"/>
        <v>48396</v>
      </c>
      <c r="C135" t="str">
        <f t="shared" si="10"/>
        <v>c</v>
      </c>
      <c r="D135">
        <f t="shared" si="11"/>
        <v>0</v>
      </c>
      <c r="E135">
        <f>IF(D135="","",MIN(IF(ISNA(VLOOKUP(D135+E134,Gehaltstabelle_alt!$A$15:$A$18,1,FALSE)),D135+E134,IF(ISNA(VLOOKUP(D135+E134+1,Gehaltstabelle_alt!$A$15:$A$18,1,FALSE)),D135+E134+1,D135+E134+2))+IF(AND(B135=DATE(YEAR($G$5),MONTH($G$5),1),$G$4),2,0),MAX(Gehaltstabelle_alt!$H$5:$H$34)))</f>
        <v>11</v>
      </c>
      <c r="F135">
        <f>IF(E135="","",HLOOKUP(C135,Gehaltstabelle_alt!$I$3:$R$34,E135+2,FALSE))</f>
        <v>2127.13</v>
      </c>
      <c r="G135">
        <f>IF(E135="","",IF(F135&lt;=Gehaltstabelle_alt!$B$2,Gehaltstabelle_alt!$E$2,IF(F135&lt;=Gehaltstabelle_alt!$B$3,Gehaltstabelle_alt!$E$3,IF(F135&lt;=Gehaltstabelle_alt!$B$4,Gehaltstabelle_alt!$E$4,IF(F135&lt;=Gehaltstabelle_alt!$B$5,Gehaltstabelle_alt!$E$5,IF(F135&lt;=Gehaltstabelle_alt!$B$6,Gehaltstabelle_alt!$E$6,Gehaltstabelle_alt!$E$7)))))+IF(F135="","",IF(AND(E135&gt;Gehaltstabelle_alt!$C$10,C135="a"),Gehaltstabelle_alt!$E$11,Gehaltstabelle_alt!$E$10))+Gehaltsrechner!$G$10)</f>
        <v>358</v>
      </c>
      <c r="H135">
        <f>IF(G135="","",Gehaltsrechner!$G$9)</f>
        <v>137.29</v>
      </c>
      <c r="I135">
        <f t="shared" si="12"/>
        <v>3036.6083333333331</v>
      </c>
    </row>
    <row r="136" spans="1:9" x14ac:dyDescent="0.25">
      <c r="A136">
        <f t="shared" si="9"/>
        <v>2032</v>
      </c>
      <c r="B136" s="18">
        <f t="shared" si="13"/>
        <v>48427</v>
      </c>
      <c r="C136" t="str">
        <f t="shared" si="10"/>
        <v>c</v>
      </c>
      <c r="D136">
        <f t="shared" si="11"/>
        <v>0</v>
      </c>
      <c r="E136">
        <f>IF(D136="","",MIN(IF(ISNA(VLOOKUP(D136+E135,Gehaltstabelle_alt!$A$15:$A$18,1,FALSE)),D136+E135,IF(ISNA(VLOOKUP(D136+E135+1,Gehaltstabelle_alt!$A$15:$A$18,1,FALSE)),D136+E135+1,D136+E135+2))+IF(AND(B136=DATE(YEAR($G$5),MONTH($G$5),1),$G$4),2,0),MAX(Gehaltstabelle_alt!$H$5:$H$34)))</f>
        <v>11</v>
      </c>
      <c r="F136">
        <f>IF(E136="","",HLOOKUP(C136,Gehaltstabelle_alt!$I$3:$R$34,E136+2,FALSE))</f>
        <v>2127.13</v>
      </c>
      <c r="G136">
        <f>IF(E136="","",IF(F136&lt;=Gehaltstabelle_alt!$B$2,Gehaltstabelle_alt!$E$2,IF(F136&lt;=Gehaltstabelle_alt!$B$3,Gehaltstabelle_alt!$E$3,IF(F136&lt;=Gehaltstabelle_alt!$B$4,Gehaltstabelle_alt!$E$4,IF(F136&lt;=Gehaltstabelle_alt!$B$5,Gehaltstabelle_alt!$E$5,IF(F136&lt;=Gehaltstabelle_alt!$B$6,Gehaltstabelle_alt!$E$6,Gehaltstabelle_alt!$E$7)))))+IF(F136="","",IF(AND(E136&gt;Gehaltstabelle_alt!$C$10,C136="a"),Gehaltstabelle_alt!$E$11,Gehaltstabelle_alt!$E$10))+Gehaltsrechner!$G$10)</f>
        <v>358</v>
      </c>
      <c r="H136">
        <f>IF(G136="","",Gehaltsrechner!$G$9)</f>
        <v>137.29</v>
      </c>
      <c r="I136">
        <f t="shared" si="12"/>
        <v>3036.6083333333331</v>
      </c>
    </row>
    <row r="137" spans="1:9" x14ac:dyDescent="0.25">
      <c r="A137">
        <f t="shared" si="9"/>
        <v>2032</v>
      </c>
      <c r="B137" s="18">
        <f t="shared" si="13"/>
        <v>48458</v>
      </c>
      <c r="C137" t="str">
        <f t="shared" si="10"/>
        <v>c</v>
      </c>
      <c r="D137">
        <f t="shared" si="11"/>
        <v>0</v>
      </c>
      <c r="E137">
        <f>IF(D137="","",MIN(IF(ISNA(VLOOKUP(D137+E136,Gehaltstabelle_alt!$A$15:$A$18,1,FALSE)),D137+E136,IF(ISNA(VLOOKUP(D137+E136+1,Gehaltstabelle_alt!$A$15:$A$18,1,FALSE)),D137+E136+1,D137+E136+2))+IF(AND(B137=DATE(YEAR($G$5),MONTH($G$5),1),$G$4),2,0),MAX(Gehaltstabelle_alt!$H$5:$H$34)))</f>
        <v>11</v>
      </c>
      <c r="F137">
        <f>IF(E137="","",HLOOKUP(C137,Gehaltstabelle_alt!$I$3:$R$34,E137+2,FALSE))</f>
        <v>2127.13</v>
      </c>
      <c r="G137">
        <f>IF(E137="","",IF(F137&lt;=Gehaltstabelle_alt!$B$2,Gehaltstabelle_alt!$E$2,IF(F137&lt;=Gehaltstabelle_alt!$B$3,Gehaltstabelle_alt!$E$3,IF(F137&lt;=Gehaltstabelle_alt!$B$4,Gehaltstabelle_alt!$E$4,IF(F137&lt;=Gehaltstabelle_alt!$B$5,Gehaltstabelle_alt!$E$5,IF(F137&lt;=Gehaltstabelle_alt!$B$6,Gehaltstabelle_alt!$E$6,Gehaltstabelle_alt!$E$7)))))+IF(F137="","",IF(AND(E137&gt;Gehaltstabelle_alt!$C$10,C137="a"),Gehaltstabelle_alt!$E$11,Gehaltstabelle_alt!$E$10))+Gehaltsrechner!$G$10)</f>
        <v>358</v>
      </c>
      <c r="H137">
        <f>IF(G137="","",Gehaltsrechner!$G$9)</f>
        <v>137.29</v>
      </c>
      <c r="I137">
        <f t="shared" si="12"/>
        <v>3036.6083333333331</v>
      </c>
    </row>
    <row r="138" spans="1:9" x14ac:dyDescent="0.25">
      <c r="A138">
        <f t="shared" ref="A138:A201" si="14">IF(C138="","",YEAR(B138))</f>
        <v>2032</v>
      </c>
      <c r="B138" s="18">
        <f t="shared" si="13"/>
        <v>48488</v>
      </c>
      <c r="C138" t="str">
        <f t="shared" ref="C138:C201" si="15">IF(B138="","",$J$3)</f>
        <v>c</v>
      </c>
      <c r="D138">
        <f t="shared" ref="D138:D201" si="16">IF(B138="","",IF(B138&lt;$G$6,0,IF(AND(MOD(YEAR(B138)-YEAR($G$6),2)=0,MONTH($G$6)=MONTH(B138)),1,0)))</f>
        <v>0</v>
      </c>
      <c r="E138">
        <f>IF(D138="","",MIN(IF(ISNA(VLOOKUP(D138+E137,Gehaltstabelle_alt!$A$15:$A$18,1,FALSE)),D138+E137,IF(ISNA(VLOOKUP(D138+E137+1,Gehaltstabelle_alt!$A$15:$A$18,1,FALSE)),D138+E137+1,D138+E137+2))+IF(AND(B138=DATE(YEAR($G$5),MONTH($G$5),1),$G$4),2,0),MAX(Gehaltstabelle_alt!$H$5:$H$34)))</f>
        <v>11</v>
      </c>
      <c r="F138">
        <f>IF(E138="","",HLOOKUP(C138,Gehaltstabelle_alt!$I$3:$R$34,E138+2,FALSE))</f>
        <v>2127.13</v>
      </c>
      <c r="G138">
        <f>IF(E138="","",IF(F138&lt;=Gehaltstabelle_alt!$B$2,Gehaltstabelle_alt!$E$2,IF(F138&lt;=Gehaltstabelle_alt!$B$3,Gehaltstabelle_alt!$E$3,IF(F138&lt;=Gehaltstabelle_alt!$B$4,Gehaltstabelle_alt!$E$4,IF(F138&lt;=Gehaltstabelle_alt!$B$5,Gehaltstabelle_alt!$E$5,IF(F138&lt;=Gehaltstabelle_alt!$B$6,Gehaltstabelle_alt!$E$6,Gehaltstabelle_alt!$E$7)))))+IF(F138="","",IF(AND(E138&gt;Gehaltstabelle_alt!$C$10,C138="a"),Gehaltstabelle_alt!$E$11,Gehaltstabelle_alt!$E$10))+Gehaltsrechner!$G$10)</f>
        <v>358</v>
      </c>
      <c r="H138">
        <f>IF(G138="","",Gehaltsrechner!$G$9)</f>
        <v>137.29</v>
      </c>
      <c r="I138">
        <f t="shared" ref="I138:I201" si="17">IF(B138="","",(F138+G138)/12*14+H138)</f>
        <v>3036.6083333333331</v>
      </c>
    </row>
    <row r="139" spans="1:9" x14ac:dyDescent="0.25">
      <c r="A139">
        <f t="shared" si="14"/>
        <v>2032</v>
      </c>
      <c r="B139" s="18">
        <f t="shared" ref="B139:B202" si="18">IF(B138="","",IF(DATE(YEAR(B138),MONTH(B138)+1,1)&gt;=$G$2,"",DATE(YEAR(B138),MONTH(B138)+1,1)))</f>
        <v>48519</v>
      </c>
      <c r="C139" t="str">
        <f t="shared" si="15"/>
        <v>c</v>
      </c>
      <c r="D139">
        <f t="shared" si="16"/>
        <v>0</v>
      </c>
      <c r="E139">
        <f>IF(D139="","",MIN(IF(ISNA(VLOOKUP(D139+E138,Gehaltstabelle_alt!$A$15:$A$18,1,FALSE)),D139+E138,IF(ISNA(VLOOKUP(D139+E138+1,Gehaltstabelle_alt!$A$15:$A$18,1,FALSE)),D139+E138+1,D139+E138+2))+IF(AND(B139=DATE(YEAR($G$5),MONTH($G$5),1),$G$4),2,0),MAX(Gehaltstabelle_alt!$H$5:$H$34)))</f>
        <v>11</v>
      </c>
      <c r="F139">
        <f>IF(E139="","",HLOOKUP(C139,Gehaltstabelle_alt!$I$3:$R$34,E139+2,FALSE))</f>
        <v>2127.13</v>
      </c>
      <c r="G139">
        <f>IF(E139="","",IF(F139&lt;=Gehaltstabelle_alt!$B$2,Gehaltstabelle_alt!$E$2,IF(F139&lt;=Gehaltstabelle_alt!$B$3,Gehaltstabelle_alt!$E$3,IF(F139&lt;=Gehaltstabelle_alt!$B$4,Gehaltstabelle_alt!$E$4,IF(F139&lt;=Gehaltstabelle_alt!$B$5,Gehaltstabelle_alt!$E$5,IF(F139&lt;=Gehaltstabelle_alt!$B$6,Gehaltstabelle_alt!$E$6,Gehaltstabelle_alt!$E$7)))))+IF(F139="","",IF(AND(E139&gt;Gehaltstabelle_alt!$C$10,C139="a"),Gehaltstabelle_alt!$E$11,Gehaltstabelle_alt!$E$10))+Gehaltsrechner!$G$10)</f>
        <v>358</v>
      </c>
      <c r="H139">
        <f>IF(G139="","",Gehaltsrechner!$G$9)</f>
        <v>137.29</v>
      </c>
      <c r="I139">
        <f t="shared" si="17"/>
        <v>3036.6083333333331</v>
      </c>
    </row>
    <row r="140" spans="1:9" x14ac:dyDescent="0.25">
      <c r="A140">
        <f t="shared" si="14"/>
        <v>2032</v>
      </c>
      <c r="B140" s="18">
        <f t="shared" si="18"/>
        <v>48549</v>
      </c>
      <c r="C140" t="str">
        <f t="shared" si="15"/>
        <v>c</v>
      </c>
      <c r="D140">
        <f t="shared" si="16"/>
        <v>0</v>
      </c>
      <c r="E140">
        <f>IF(D140="","",MIN(IF(ISNA(VLOOKUP(D140+E139,Gehaltstabelle_alt!$A$15:$A$18,1,FALSE)),D140+E139,IF(ISNA(VLOOKUP(D140+E139+1,Gehaltstabelle_alt!$A$15:$A$18,1,FALSE)),D140+E139+1,D140+E139+2))+IF(AND(B140=DATE(YEAR($G$5),MONTH($G$5),1),$G$4),2,0),MAX(Gehaltstabelle_alt!$H$5:$H$34)))</f>
        <v>11</v>
      </c>
      <c r="F140">
        <f>IF(E140="","",HLOOKUP(C140,Gehaltstabelle_alt!$I$3:$R$34,E140+2,FALSE))</f>
        <v>2127.13</v>
      </c>
      <c r="G140">
        <f>IF(E140="","",IF(F140&lt;=Gehaltstabelle_alt!$B$2,Gehaltstabelle_alt!$E$2,IF(F140&lt;=Gehaltstabelle_alt!$B$3,Gehaltstabelle_alt!$E$3,IF(F140&lt;=Gehaltstabelle_alt!$B$4,Gehaltstabelle_alt!$E$4,IF(F140&lt;=Gehaltstabelle_alt!$B$5,Gehaltstabelle_alt!$E$5,IF(F140&lt;=Gehaltstabelle_alt!$B$6,Gehaltstabelle_alt!$E$6,Gehaltstabelle_alt!$E$7)))))+IF(F140="","",IF(AND(E140&gt;Gehaltstabelle_alt!$C$10,C140="a"),Gehaltstabelle_alt!$E$11,Gehaltstabelle_alt!$E$10))+Gehaltsrechner!$G$10)</f>
        <v>358</v>
      </c>
      <c r="H140">
        <f>IF(G140="","",Gehaltsrechner!$G$9)</f>
        <v>137.29</v>
      </c>
      <c r="I140">
        <f t="shared" si="17"/>
        <v>3036.6083333333331</v>
      </c>
    </row>
    <row r="141" spans="1:9" x14ac:dyDescent="0.25">
      <c r="A141">
        <f t="shared" si="14"/>
        <v>2033</v>
      </c>
      <c r="B141" s="18">
        <f t="shared" si="18"/>
        <v>48580</v>
      </c>
      <c r="C141" t="str">
        <f t="shared" si="15"/>
        <v>c</v>
      </c>
      <c r="D141">
        <f t="shared" si="16"/>
        <v>0</v>
      </c>
      <c r="E141">
        <f>IF(D141="","",MIN(IF(ISNA(VLOOKUP(D141+E140,Gehaltstabelle_alt!$A$15:$A$18,1,FALSE)),D141+E140,IF(ISNA(VLOOKUP(D141+E140+1,Gehaltstabelle_alt!$A$15:$A$18,1,FALSE)),D141+E140+1,D141+E140+2))+IF(AND(B141=DATE(YEAR($G$5),MONTH($G$5),1),$G$4),2,0),MAX(Gehaltstabelle_alt!$H$5:$H$34)))</f>
        <v>11</v>
      </c>
      <c r="F141">
        <f>IF(E141="","",HLOOKUP(C141,Gehaltstabelle_alt!$I$3:$R$34,E141+2,FALSE))</f>
        <v>2127.13</v>
      </c>
      <c r="G141">
        <f>IF(E141="","",IF(F141&lt;=Gehaltstabelle_alt!$B$2,Gehaltstabelle_alt!$E$2,IF(F141&lt;=Gehaltstabelle_alt!$B$3,Gehaltstabelle_alt!$E$3,IF(F141&lt;=Gehaltstabelle_alt!$B$4,Gehaltstabelle_alt!$E$4,IF(F141&lt;=Gehaltstabelle_alt!$B$5,Gehaltstabelle_alt!$E$5,IF(F141&lt;=Gehaltstabelle_alt!$B$6,Gehaltstabelle_alt!$E$6,Gehaltstabelle_alt!$E$7)))))+IF(F141="","",IF(AND(E141&gt;Gehaltstabelle_alt!$C$10,C141="a"),Gehaltstabelle_alt!$E$11,Gehaltstabelle_alt!$E$10))+Gehaltsrechner!$G$10)</f>
        <v>358</v>
      </c>
      <c r="H141">
        <f>IF(G141="","",Gehaltsrechner!$G$9)</f>
        <v>137.29</v>
      </c>
      <c r="I141">
        <f t="shared" si="17"/>
        <v>3036.6083333333331</v>
      </c>
    </row>
    <row r="142" spans="1:9" x14ac:dyDescent="0.25">
      <c r="A142">
        <f t="shared" si="14"/>
        <v>2033</v>
      </c>
      <c r="B142" s="18">
        <f t="shared" si="18"/>
        <v>48611</v>
      </c>
      <c r="C142" t="str">
        <f t="shared" si="15"/>
        <v>c</v>
      </c>
      <c r="D142">
        <f t="shared" si="16"/>
        <v>0</v>
      </c>
      <c r="E142">
        <f>IF(D142="","",MIN(IF(ISNA(VLOOKUP(D142+E141,Gehaltstabelle_alt!$A$15:$A$18,1,FALSE)),D142+E141,IF(ISNA(VLOOKUP(D142+E141+1,Gehaltstabelle_alt!$A$15:$A$18,1,FALSE)),D142+E141+1,D142+E141+2))+IF(AND(B142=DATE(YEAR($G$5),MONTH($G$5),1),$G$4),2,0),MAX(Gehaltstabelle_alt!$H$5:$H$34)))</f>
        <v>11</v>
      </c>
      <c r="F142">
        <f>IF(E142="","",HLOOKUP(C142,Gehaltstabelle_alt!$I$3:$R$34,E142+2,FALSE))</f>
        <v>2127.13</v>
      </c>
      <c r="G142">
        <f>IF(E142="","",IF(F142&lt;=Gehaltstabelle_alt!$B$2,Gehaltstabelle_alt!$E$2,IF(F142&lt;=Gehaltstabelle_alt!$B$3,Gehaltstabelle_alt!$E$3,IF(F142&lt;=Gehaltstabelle_alt!$B$4,Gehaltstabelle_alt!$E$4,IF(F142&lt;=Gehaltstabelle_alt!$B$5,Gehaltstabelle_alt!$E$5,IF(F142&lt;=Gehaltstabelle_alt!$B$6,Gehaltstabelle_alt!$E$6,Gehaltstabelle_alt!$E$7)))))+IF(F142="","",IF(AND(E142&gt;Gehaltstabelle_alt!$C$10,C142="a"),Gehaltstabelle_alt!$E$11,Gehaltstabelle_alt!$E$10))+Gehaltsrechner!$G$10)</f>
        <v>358</v>
      </c>
      <c r="H142">
        <f>IF(G142="","",Gehaltsrechner!$G$9)</f>
        <v>137.29</v>
      </c>
      <c r="I142">
        <f t="shared" si="17"/>
        <v>3036.6083333333331</v>
      </c>
    </row>
    <row r="143" spans="1:9" x14ac:dyDescent="0.25">
      <c r="A143">
        <f t="shared" si="14"/>
        <v>2033</v>
      </c>
      <c r="B143" s="18">
        <f t="shared" si="18"/>
        <v>48639</v>
      </c>
      <c r="C143" t="str">
        <f t="shared" si="15"/>
        <v>c</v>
      </c>
      <c r="D143">
        <f t="shared" si="16"/>
        <v>0</v>
      </c>
      <c r="E143">
        <f>IF(D143="","",MIN(IF(ISNA(VLOOKUP(D143+E142,Gehaltstabelle_alt!$A$15:$A$18,1,FALSE)),D143+E142,IF(ISNA(VLOOKUP(D143+E142+1,Gehaltstabelle_alt!$A$15:$A$18,1,FALSE)),D143+E142+1,D143+E142+2))+IF(AND(B143=DATE(YEAR($G$5),MONTH($G$5),1),$G$4),2,0),MAX(Gehaltstabelle_alt!$H$5:$H$34)))</f>
        <v>11</v>
      </c>
      <c r="F143">
        <f>IF(E143="","",HLOOKUP(C143,Gehaltstabelle_alt!$I$3:$R$34,E143+2,FALSE))</f>
        <v>2127.13</v>
      </c>
      <c r="G143">
        <f>IF(E143="","",IF(F143&lt;=Gehaltstabelle_alt!$B$2,Gehaltstabelle_alt!$E$2,IF(F143&lt;=Gehaltstabelle_alt!$B$3,Gehaltstabelle_alt!$E$3,IF(F143&lt;=Gehaltstabelle_alt!$B$4,Gehaltstabelle_alt!$E$4,IF(F143&lt;=Gehaltstabelle_alt!$B$5,Gehaltstabelle_alt!$E$5,IF(F143&lt;=Gehaltstabelle_alt!$B$6,Gehaltstabelle_alt!$E$6,Gehaltstabelle_alt!$E$7)))))+IF(F143="","",IF(AND(E143&gt;Gehaltstabelle_alt!$C$10,C143="a"),Gehaltstabelle_alt!$E$11,Gehaltstabelle_alt!$E$10))+Gehaltsrechner!$G$10)</f>
        <v>358</v>
      </c>
      <c r="H143">
        <f>IF(G143="","",Gehaltsrechner!$G$9)</f>
        <v>137.29</v>
      </c>
      <c r="I143">
        <f t="shared" si="17"/>
        <v>3036.6083333333331</v>
      </c>
    </row>
    <row r="144" spans="1:9" x14ac:dyDescent="0.25">
      <c r="A144">
        <f t="shared" si="14"/>
        <v>2033</v>
      </c>
      <c r="B144" s="18">
        <f t="shared" si="18"/>
        <v>48670</v>
      </c>
      <c r="C144" t="str">
        <f t="shared" si="15"/>
        <v>c</v>
      </c>
      <c r="D144">
        <f t="shared" si="16"/>
        <v>0</v>
      </c>
      <c r="E144">
        <f>IF(D144="","",MIN(IF(ISNA(VLOOKUP(D144+E143,Gehaltstabelle_alt!$A$15:$A$18,1,FALSE)),D144+E143,IF(ISNA(VLOOKUP(D144+E143+1,Gehaltstabelle_alt!$A$15:$A$18,1,FALSE)),D144+E143+1,D144+E143+2))+IF(AND(B144=DATE(YEAR($G$5),MONTH($G$5),1),$G$4),2,0),MAX(Gehaltstabelle_alt!$H$5:$H$34)))</f>
        <v>11</v>
      </c>
      <c r="F144">
        <f>IF(E144="","",HLOOKUP(C144,Gehaltstabelle_alt!$I$3:$R$34,E144+2,FALSE))</f>
        <v>2127.13</v>
      </c>
      <c r="G144">
        <f>IF(E144="","",IF(F144&lt;=Gehaltstabelle_alt!$B$2,Gehaltstabelle_alt!$E$2,IF(F144&lt;=Gehaltstabelle_alt!$B$3,Gehaltstabelle_alt!$E$3,IF(F144&lt;=Gehaltstabelle_alt!$B$4,Gehaltstabelle_alt!$E$4,IF(F144&lt;=Gehaltstabelle_alt!$B$5,Gehaltstabelle_alt!$E$5,IF(F144&lt;=Gehaltstabelle_alt!$B$6,Gehaltstabelle_alt!$E$6,Gehaltstabelle_alt!$E$7)))))+IF(F144="","",IF(AND(E144&gt;Gehaltstabelle_alt!$C$10,C144="a"),Gehaltstabelle_alt!$E$11,Gehaltstabelle_alt!$E$10))+Gehaltsrechner!$G$10)</f>
        <v>358</v>
      </c>
      <c r="H144">
        <f>IF(G144="","",Gehaltsrechner!$G$9)</f>
        <v>137.29</v>
      </c>
      <c r="I144">
        <f t="shared" si="17"/>
        <v>3036.6083333333331</v>
      </c>
    </row>
    <row r="145" spans="1:9" x14ac:dyDescent="0.25">
      <c r="A145">
        <f t="shared" si="14"/>
        <v>2033</v>
      </c>
      <c r="B145" s="18">
        <f t="shared" si="18"/>
        <v>48700</v>
      </c>
      <c r="C145" t="str">
        <f t="shared" si="15"/>
        <v>c</v>
      </c>
      <c r="D145">
        <f t="shared" si="16"/>
        <v>0</v>
      </c>
      <c r="E145">
        <f>IF(D145="","",MIN(IF(ISNA(VLOOKUP(D145+E144,Gehaltstabelle_alt!$A$15:$A$18,1,FALSE)),D145+E144,IF(ISNA(VLOOKUP(D145+E144+1,Gehaltstabelle_alt!$A$15:$A$18,1,FALSE)),D145+E144+1,D145+E144+2))+IF(AND(B145=DATE(YEAR($G$5),MONTH($G$5),1),$G$4),2,0),MAX(Gehaltstabelle_alt!$H$5:$H$34)))</f>
        <v>11</v>
      </c>
      <c r="F145">
        <f>IF(E145="","",HLOOKUP(C145,Gehaltstabelle_alt!$I$3:$R$34,E145+2,FALSE))</f>
        <v>2127.13</v>
      </c>
      <c r="G145">
        <f>IF(E145="","",IF(F145&lt;=Gehaltstabelle_alt!$B$2,Gehaltstabelle_alt!$E$2,IF(F145&lt;=Gehaltstabelle_alt!$B$3,Gehaltstabelle_alt!$E$3,IF(F145&lt;=Gehaltstabelle_alt!$B$4,Gehaltstabelle_alt!$E$4,IF(F145&lt;=Gehaltstabelle_alt!$B$5,Gehaltstabelle_alt!$E$5,IF(F145&lt;=Gehaltstabelle_alt!$B$6,Gehaltstabelle_alt!$E$6,Gehaltstabelle_alt!$E$7)))))+IF(F145="","",IF(AND(E145&gt;Gehaltstabelle_alt!$C$10,C145="a"),Gehaltstabelle_alt!$E$11,Gehaltstabelle_alt!$E$10))+Gehaltsrechner!$G$10)</f>
        <v>358</v>
      </c>
      <c r="H145">
        <f>IF(G145="","",Gehaltsrechner!$G$9)</f>
        <v>137.29</v>
      </c>
      <c r="I145">
        <f t="shared" si="17"/>
        <v>3036.6083333333331</v>
      </c>
    </row>
    <row r="146" spans="1:9" x14ac:dyDescent="0.25">
      <c r="A146">
        <f t="shared" si="14"/>
        <v>2033</v>
      </c>
      <c r="B146" s="18">
        <f t="shared" si="18"/>
        <v>48731</v>
      </c>
      <c r="C146" t="str">
        <f t="shared" si="15"/>
        <v>c</v>
      </c>
      <c r="D146">
        <f t="shared" si="16"/>
        <v>0</v>
      </c>
      <c r="E146">
        <f>IF(D146="","",MIN(IF(ISNA(VLOOKUP(D146+E145,Gehaltstabelle_alt!$A$15:$A$18,1,FALSE)),D146+E145,IF(ISNA(VLOOKUP(D146+E145+1,Gehaltstabelle_alt!$A$15:$A$18,1,FALSE)),D146+E145+1,D146+E145+2))+IF(AND(B146=DATE(YEAR($G$5),MONTH($G$5),1),$G$4),2,0),MAX(Gehaltstabelle_alt!$H$5:$H$34)))</f>
        <v>11</v>
      </c>
      <c r="F146">
        <f>IF(E146="","",HLOOKUP(C146,Gehaltstabelle_alt!$I$3:$R$34,E146+2,FALSE))</f>
        <v>2127.13</v>
      </c>
      <c r="G146">
        <f>IF(E146="","",IF(F146&lt;=Gehaltstabelle_alt!$B$2,Gehaltstabelle_alt!$E$2,IF(F146&lt;=Gehaltstabelle_alt!$B$3,Gehaltstabelle_alt!$E$3,IF(F146&lt;=Gehaltstabelle_alt!$B$4,Gehaltstabelle_alt!$E$4,IF(F146&lt;=Gehaltstabelle_alt!$B$5,Gehaltstabelle_alt!$E$5,IF(F146&lt;=Gehaltstabelle_alt!$B$6,Gehaltstabelle_alt!$E$6,Gehaltstabelle_alt!$E$7)))))+IF(F146="","",IF(AND(E146&gt;Gehaltstabelle_alt!$C$10,C146="a"),Gehaltstabelle_alt!$E$11,Gehaltstabelle_alt!$E$10))+Gehaltsrechner!$G$10)</f>
        <v>358</v>
      </c>
      <c r="H146">
        <f>IF(G146="","",Gehaltsrechner!$G$9)</f>
        <v>137.29</v>
      </c>
      <c r="I146">
        <f t="shared" si="17"/>
        <v>3036.6083333333331</v>
      </c>
    </row>
    <row r="147" spans="1:9" x14ac:dyDescent="0.25">
      <c r="A147">
        <f t="shared" si="14"/>
        <v>2033</v>
      </c>
      <c r="B147" s="18">
        <f t="shared" si="18"/>
        <v>48761</v>
      </c>
      <c r="C147" t="str">
        <f t="shared" si="15"/>
        <v>c</v>
      </c>
      <c r="D147">
        <f t="shared" si="16"/>
        <v>0</v>
      </c>
      <c r="E147">
        <f>IF(D147="","",MIN(IF(ISNA(VLOOKUP(D147+E146,Gehaltstabelle_alt!$A$15:$A$18,1,FALSE)),D147+E146,IF(ISNA(VLOOKUP(D147+E146+1,Gehaltstabelle_alt!$A$15:$A$18,1,FALSE)),D147+E146+1,D147+E146+2))+IF(AND(B147=DATE(YEAR($G$5),MONTH($G$5),1),$G$4),2,0),MAX(Gehaltstabelle_alt!$H$5:$H$34)))</f>
        <v>11</v>
      </c>
      <c r="F147">
        <f>IF(E147="","",HLOOKUP(C147,Gehaltstabelle_alt!$I$3:$R$34,E147+2,FALSE))</f>
        <v>2127.13</v>
      </c>
      <c r="G147">
        <f>IF(E147="","",IF(F147&lt;=Gehaltstabelle_alt!$B$2,Gehaltstabelle_alt!$E$2,IF(F147&lt;=Gehaltstabelle_alt!$B$3,Gehaltstabelle_alt!$E$3,IF(F147&lt;=Gehaltstabelle_alt!$B$4,Gehaltstabelle_alt!$E$4,IF(F147&lt;=Gehaltstabelle_alt!$B$5,Gehaltstabelle_alt!$E$5,IF(F147&lt;=Gehaltstabelle_alt!$B$6,Gehaltstabelle_alt!$E$6,Gehaltstabelle_alt!$E$7)))))+IF(F147="","",IF(AND(E147&gt;Gehaltstabelle_alt!$C$10,C147="a"),Gehaltstabelle_alt!$E$11,Gehaltstabelle_alt!$E$10))+Gehaltsrechner!$G$10)</f>
        <v>358</v>
      </c>
      <c r="H147">
        <f>IF(G147="","",Gehaltsrechner!$G$9)</f>
        <v>137.29</v>
      </c>
      <c r="I147">
        <f t="shared" si="17"/>
        <v>3036.6083333333331</v>
      </c>
    </row>
    <row r="148" spans="1:9" x14ac:dyDescent="0.25">
      <c r="A148">
        <f t="shared" si="14"/>
        <v>2033</v>
      </c>
      <c r="B148" s="18">
        <f t="shared" si="18"/>
        <v>48792</v>
      </c>
      <c r="C148" t="str">
        <f t="shared" si="15"/>
        <v>c</v>
      </c>
      <c r="D148">
        <f t="shared" si="16"/>
        <v>0</v>
      </c>
      <c r="E148">
        <f>IF(D148="","",MIN(IF(ISNA(VLOOKUP(D148+E147,Gehaltstabelle_alt!$A$15:$A$18,1,FALSE)),D148+E147,IF(ISNA(VLOOKUP(D148+E147+1,Gehaltstabelle_alt!$A$15:$A$18,1,FALSE)),D148+E147+1,D148+E147+2))+IF(AND(B148=DATE(YEAR($G$5),MONTH($G$5),1),$G$4),2,0),MAX(Gehaltstabelle_alt!$H$5:$H$34)))</f>
        <v>11</v>
      </c>
      <c r="F148">
        <f>IF(E148="","",HLOOKUP(C148,Gehaltstabelle_alt!$I$3:$R$34,E148+2,FALSE))</f>
        <v>2127.13</v>
      </c>
      <c r="G148">
        <f>IF(E148="","",IF(F148&lt;=Gehaltstabelle_alt!$B$2,Gehaltstabelle_alt!$E$2,IF(F148&lt;=Gehaltstabelle_alt!$B$3,Gehaltstabelle_alt!$E$3,IF(F148&lt;=Gehaltstabelle_alt!$B$4,Gehaltstabelle_alt!$E$4,IF(F148&lt;=Gehaltstabelle_alt!$B$5,Gehaltstabelle_alt!$E$5,IF(F148&lt;=Gehaltstabelle_alt!$B$6,Gehaltstabelle_alt!$E$6,Gehaltstabelle_alt!$E$7)))))+IF(F148="","",IF(AND(E148&gt;Gehaltstabelle_alt!$C$10,C148="a"),Gehaltstabelle_alt!$E$11,Gehaltstabelle_alt!$E$10))+Gehaltsrechner!$G$10)</f>
        <v>358</v>
      </c>
      <c r="H148">
        <f>IF(G148="","",Gehaltsrechner!$G$9)</f>
        <v>137.29</v>
      </c>
      <c r="I148">
        <f t="shared" si="17"/>
        <v>3036.6083333333331</v>
      </c>
    </row>
    <row r="149" spans="1:9" x14ac:dyDescent="0.25">
      <c r="A149">
        <f t="shared" si="14"/>
        <v>2033</v>
      </c>
      <c r="B149" s="18">
        <f t="shared" si="18"/>
        <v>48823</v>
      </c>
      <c r="C149" t="str">
        <f t="shared" si="15"/>
        <v>c</v>
      </c>
      <c r="D149">
        <f t="shared" si="16"/>
        <v>0</v>
      </c>
      <c r="E149">
        <f>IF(D149="","",MIN(IF(ISNA(VLOOKUP(D149+E148,Gehaltstabelle_alt!$A$15:$A$18,1,FALSE)),D149+E148,IF(ISNA(VLOOKUP(D149+E148+1,Gehaltstabelle_alt!$A$15:$A$18,1,FALSE)),D149+E148+1,D149+E148+2))+IF(AND(B149=DATE(YEAR($G$5),MONTH($G$5),1),$G$4),2,0),MAX(Gehaltstabelle_alt!$H$5:$H$34)))</f>
        <v>11</v>
      </c>
      <c r="F149">
        <f>IF(E149="","",HLOOKUP(C149,Gehaltstabelle_alt!$I$3:$R$34,E149+2,FALSE))</f>
        <v>2127.13</v>
      </c>
      <c r="G149">
        <f>IF(E149="","",IF(F149&lt;=Gehaltstabelle_alt!$B$2,Gehaltstabelle_alt!$E$2,IF(F149&lt;=Gehaltstabelle_alt!$B$3,Gehaltstabelle_alt!$E$3,IF(F149&lt;=Gehaltstabelle_alt!$B$4,Gehaltstabelle_alt!$E$4,IF(F149&lt;=Gehaltstabelle_alt!$B$5,Gehaltstabelle_alt!$E$5,IF(F149&lt;=Gehaltstabelle_alt!$B$6,Gehaltstabelle_alt!$E$6,Gehaltstabelle_alt!$E$7)))))+IF(F149="","",IF(AND(E149&gt;Gehaltstabelle_alt!$C$10,C149="a"),Gehaltstabelle_alt!$E$11,Gehaltstabelle_alt!$E$10))+Gehaltsrechner!$G$10)</f>
        <v>358</v>
      </c>
      <c r="H149">
        <f>IF(G149="","",Gehaltsrechner!$G$9)</f>
        <v>137.29</v>
      </c>
      <c r="I149">
        <f t="shared" si="17"/>
        <v>3036.6083333333331</v>
      </c>
    </row>
    <row r="150" spans="1:9" x14ac:dyDescent="0.25">
      <c r="A150">
        <f t="shared" si="14"/>
        <v>2033</v>
      </c>
      <c r="B150" s="18">
        <f t="shared" si="18"/>
        <v>48853</v>
      </c>
      <c r="C150" t="str">
        <f t="shared" si="15"/>
        <v>c</v>
      </c>
      <c r="D150">
        <f t="shared" si="16"/>
        <v>0</v>
      </c>
      <c r="E150">
        <f>IF(D150="","",MIN(IF(ISNA(VLOOKUP(D150+E149,Gehaltstabelle_alt!$A$15:$A$18,1,FALSE)),D150+E149,IF(ISNA(VLOOKUP(D150+E149+1,Gehaltstabelle_alt!$A$15:$A$18,1,FALSE)),D150+E149+1,D150+E149+2))+IF(AND(B150=DATE(YEAR($G$5),MONTH($G$5),1),$G$4),2,0),MAX(Gehaltstabelle_alt!$H$5:$H$34)))</f>
        <v>11</v>
      </c>
      <c r="F150">
        <f>IF(E150="","",HLOOKUP(C150,Gehaltstabelle_alt!$I$3:$R$34,E150+2,FALSE))</f>
        <v>2127.13</v>
      </c>
      <c r="G150">
        <f>IF(E150="","",IF(F150&lt;=Gehaltstabelle_alt!$B$2,Gehaltstabelle_alt!$E$2,IF(F150&lt;=Gehaltstabelle_alt!$B$3,Gehaltstabelle_alt!$E$3,IF(F150&lt;=Gehaltstabelle_alt!$B$4,Gehaltstabelle_alt!$E$4,IF(F150&lt;=Gehaltstabelle_alt!$B$5,Gehaltstabelle_alt!$E$5,IF(F150&lt;=Gehaltstabelle_alt!$B$6,Gehaltstabelle_alt!$E$6,Gehaltstabelle_alt!$E$7)))))+IF(F150="","",IF(AND(E150&gt;Gehaltstabelle_alt!$C$10,C150="a"),Gehaltstabelle_alt!$E$11,Gehaltstabelle_alt!$E$10))+Gehaltsrechner!$G$10)</f>
        <v>358</v>
      </c>
      <c r="H150">
        <f>IF(G150="","",Gehaltsrechner!$G$9)</f>
        <v>137.29</v>
      </c>
      <c r="I150">
        <f t="shared" si="17"/>
        <v>3036.6083333333331</v>
      </c>
    </row>
    <row r="151" spans="1:9" x14ac:dyDescent="0.25">
      <c r="A151">
        <f t="shared" si="14"/>
        <v>2033</v>
      </c>
      <c r="B151" s="18">
        <f t="shared" si="18"/>
        <v>48884</v>
      </c>
      <c r="C151" t="str">
        <f t="shared" si="15"/>
        <v>c</v>
      </c>
      <c r="D151">
        <f t="shared" si="16"/>
        <v>0</v>
      </c>
      <c r="E151">
        <f>IF(D151="","",MIN(IF(ISNA(VLOOKUP(D151+E150,Gehaltstabelle_alt!$A$15:$A$18,1,FALSE)),D151+E150,IF(ISNA(VLOOKUP(D151+E150+1,Gehaltstabelle_alt!$A$15:$A$18,1,FALSE)),D151+E150+1,D151+E150+2))+IF(AND(B151=DATE(YEAR($G$5),MONTH($G$5),1),$G$4),2,0),MAX(Gehaltstabelle_alt!$H$5:$H$34)))</f>
        <v>11</v>
      </c>
      <c r="F151">
        <f>IF(E151="","",HLOOKUP(C151,Gehaltstabelle_alt!$I$3:$R$34,E151+2,FALSE))</f>
        <v>2127.13</v>
      </c>
      <c r="G151">
        <f>IF(E151="","",IF(F151&lt;=Gehaltstabelle_alt!$B$2,Gehaltstabelle_alt!$E$2,IF(F151&lt;=Gehaltstabelle_alt!$B$3,Gehaltstabelle_alt!$E$3,IF(F151&lt;=Gehaltstabelle_alt!$B$4,Gehaltstabelle_alt!$E$4,IF(F151&lt;=Gehaltstabelle_alt!$B$5,Gehaltstabelle_alt!$E$5,IF(F151&lt;=Gehaltstabelle_alt!$B$6,Gehaltstabelle_alt!$E$6,Gehaltstabelle_alt!$E$7)))))+IF(F151="","",IF(AND(E151&gt;Gehaltstabelle_alt!$C$10,C151="a"),Gehaltstabelle_alt!$E$11,Gehaltstabelle_alt!$E$10))+Gehaltsrechner!$G$10)</f>
        <v>358</v>
      </c>
      <c r="H151">
        <f>IF(G151="","",Gehaltsrechner!$G$9)</f>
        <v>137.29</v>
      </c>
      <c r="I151">
        <f t="shared" si="17"/>
        <v>3036.6083333333331</v>
      </c>
    </row>
    <row r="152" spans="1:9" x14ac:dyDescent="0.25">
      <c r="A152">
        <f t="shared" si="14"/>
        <v>2033</v>
      </c>
      <c r="B152" s="18">
        <f t="shared" si="18"/>
        <v>48914</v>
      </c>
      <c r="C152" t="str">
        <f t="shared" si="15"/>
        <v>c</v>
      </c>
      <c r="D152">
        <f t="shared" si="16"/>
        <v>0</v>
      </c>
      <c r="E152">
        <f>IF(D152="","",MIN(IF(ISNA(VLOOKUP(D152+E151,Gehaltstabelle_alt!$A$15:$A$18,1,FALSE)),D152+E151,IF(ISNA(VLOOKUP(D152+E151+1,Gehaltstabelle_alt!$A$15:$A$18,1,FALSE)),D152+E151+1,D152+E151+2))+IF(AND(B152=DATE(YEAR($G$5),MONTH($G$5),1),$G$4),2,0),MAX(Gehaltstabelle_alt!$H$5:$H$34)))</f>
        <v>11</v>
      </c>
      <c r="F152">
        <f>IF(E152="","",HLOOKUP(C152,Gehaltstabelle_alt!$I$3:$R$34,E152+2,FALSE))</f>
        <v>2127.13</v>
      </c>
      <c r="G152">
        <f>IF(E152="","",IF(F152&lt;=Gehaltstabelle_alt!$B$2,Gehaltstabelle_alt!$E$2,IF(F152&lt;=Gehaltstabelle_alt!$B$3,Gehaltstabelle_alt!$E$3,IF(F152&lt;=Gehaltstabelle_alt!$B$4,Gehaltstabelle_alt!$E$4,IF(F152&lt;=Gehaltstabelle_alt!$B$5,Gehaltstabelle_alt!$E$5,IF(F152&lt;=Gehaltstabelle_alt!$B$6,Gehaltstabelle_alt!$E$6,Gehaltstabelle_alt!$E$7)))))+IF(F152="","",IF(AND(E152&gt;Gehaltstabelle_alt!$C$10,C152="a"),Gehaltstabelle_alt!$E$11,Gehaltstabelle_alt!$E$10))+Gehaltsrechner!$G$10)</f>
        <v>358</v>
      </c>
      <c r="H152">
        <f>IF(G152="","",Gehaltsrechner!$G$9)</f>
        <v>137.29</v>
      </c>
      <c r="I152">
        <f t="shared" si="17"/>
        <v>3036.6083333333331</v>
      </c>
    </row>
    <row r="153" spans="1:9" x14ac:dyDescent="0.25">
      <c r="A153">
        <f t="shared" si="14"/>
        <v>2034</v>
      </c>
      <c r="B153" s="18">
        <f t="shared" si="18"/>
        <v>48945</v>
      </c>
      <c r="C153" t="str">
        <f t="shared" si="15"/>
        <v>c</v>
      </c>
      <c r="D153">
        <f t="shared" si="16"/>
        <v>1</v>
      </c>
      <c r="E153">
        <f>IF(D153="","",MIN(IF(ISNA(VLOOKUP(D153+E152,Gehaltstabelle_alt!$A$15:$A$18,1,FALSE)),D153+E152,IF(ISNA(VLOOKUP(D153+E152+1,Gehaltstabelle_alt!$A$15:$A$18,1,FALSE)),D153+E152+1,D153+E152+2))+IF(AND(B153=DATE(YEAR($G$5),MONTH($G$5),1),$G$4),2,0),MAX(Gehaltstabelle_alt!$H$5:$H$34)))</f>
        <v>12</v>
      </c>
      <c r="F153">
        <f>IF(E153="","",HLOOKUP(C153,Gehaltstabelle_alt!$I$3:$R$34,E153+2,FALSE))</f>
        <v>2164.7600000000002</v>
      </c>
      <c r="G153">
        <f>IF(E153="","",IF(F153&lt;=Gehaltstabelle_alt!$B$2,Gehaltstabelle_alt!$E$2,IF(F153&lt;=Gehaltstabelle_alt!$B$3,Gehaltstabelle_alt!$E$3,IF(F153&lt;=Gehaltstabelle_alt!$B$4,Gehaltstabelle_alt!$E$4,IF(F153&lt;=Gehaltstabelle_alt!$B$5,Gehaltstabelle_alt!$E$5,IF(F153&lt;=Gehaltstabelle_alt!$B$6,Gehaltstabelle_alt!$E$6,Gehaltstabelle_alt!$E$7)))))+IF(F153="","",IF(AND(E153&gt;Gehaltstabelle_alt!$C$10,C153="a"),Gehaltstabelle_alt!$E$11,Gehaltstabelle_alt!$E$10))+Gehaltsrechner!$G$10)</f>
        <v>358</v>
      </c>
      <c r="H153">
        <f>IF(G153="","",Gehaltsrechner!$G$9)</f>
        <v>137.29</v>
      </c>
      <c r="I153">
        <f t="shared" si="17"/>
        <v>3080.51</v>
      </c>
    </row>
    <row r="154" spans="1:9" x14ac:dyDescent="0.25">
      <c r="A154">
        <f t="shared" si="14"/>
        <v>2034</v>
      </c>
      <c r="B154" s="18">
        <f t="shared" si="18"/>
        <v>48976</v>
      </c>
      <c r="C154" t="str">
        <f t="shared" si="15"/>
        <v>c</v>
      </c>
      <c r="D154">
        <f t="shared" si="16"/>
        <v>0</v>
      </c>
      <c r="E154">
        <f>IF(D154="","",MIN(IF(ISNA(VLOOKUP(D154+E153,Gehaltstabelle_alt!$A$15:$A$18,1,FALSE)),D154+E153,IF(ISNA(VLOOKUP(D154+E153+1,Gehaltstabelle_alt!$A$15:$A$18,1,FALSE)),D154+E153+1,D154+E153+2))+IF(AND(B154=DATE(YEAR($G$5),MONTH($G$5),1),$G$4),2,0),MAX(Gehaltstabelle_alt!$H$5:$H$34)))</f>
        <v>12</v>
      </c>
      <c r="F154">
        <f>IF(E154="","",HLOOKUP(C154,Gehaltstabelle_alt!$I$3:$R$34,E154+2,FALSE))</f>
        <v>2164.7600000000002</v>
      </c>
      <c r="G154">
        <f>IF(E154="","",IF(F154&lt;=Gehaltstabelle_alt!$B$2,Gehaltstabelle_alt!$E$2,IF(F154&lt;=Gehaltstabelle_alt!$B$3,Gehaltstabelle_alt!$E$3,IF(F154&lt;=Gehaltstabelle_alt!$B$4,Gehaltstabelle_alt!$E$4,IF(F154&lt;=Gehaltstabelle_alt!$B$5,Gehaltstabelle_alt!$E$5,IF(F154&lt;=Gehaltstabelle_alt!$B$6,Gehaltstabelle_alt!$E$6,Gehaltstabelle_alt!$E$7)))))+IF(F154="","",IF(AND(E154&gt;Gehaltstabelle_alt!$C$10,C154="a"),Gehaltstabelle_alt!$E$11,Gehaltstabelle_alt!$E$10))+Gehaltsrechner!$G$10)</f>
        <v>358</v>
      </c>
      <c r="H154">
        <f>IF(G154="","",Gehaltsrechner!$G$9)</f>
        <v>137.29</v>
      </c>
      <c r="I154">
        <f t="shared" si="17"/>
        <v>3080.51</v>
      </c>
    </row>
    <row r="155" spans="1:9" x14ac:dyDescent="0.25">
      <c r="A155">
        <f t="shared" si="14"/>
        <v>2034</v>
      </c>
      <c r="B155" s="18">
        <f t="shared" si="18"/>
        <v>49004</v>
      </c>
      <c r="C155" t="str">
        <f t="shared" si="15"/>
        <v>c</v>
      </c>
      <c r="D155">
        <f t="shared" si="16"/>
        <v>0</v>
      </c>
      <c r="E155">
        <f>IF(D155="","",MIN(IF(ISNA(VLOOKUP(D155+E154,Gehaltstabelle_alt!$A$15:$A$18,1,FALSE)),D155+E154,IF(ISNA(VLOOKUP(D155+E154+1,Gehaltstabelle_alt!$A$15:$A$18,1,FALSE)),D155+E154+1,D155+E154+2))+IF(AND(B155=DATE(YEAR($G$5),MONTH($G$5),1),$G$4),2,0),MAX(Gehaltstabelle_alt!$H$5:$H$34)))</f>
        <v>12</v>
      </c>
      <c r="F155">
        <f>IF(E155="","",HLOOKUP(C155,Gehaltstabelle_alt!$I$3:$R$34,E155+2,FALSE))</f>
        <v>2164.7600000000002</v>
      </c>
      <c r="G155">
        <f>IF(E155="","",IF(F155&lt;=Gehaltstabelle_alt!$B$2,Gehaltstabelle_alt!$E$2,IF(F155&lt;=Gehaltstabelle_alt!$B$3,Gehaltstabelle_alt!$E$3,IF(F155&lt;=Gehaltstabelle_alt!$B$4,Gehaltstabelle_alt!$E$4,IF(F155&lt;=Gehaltstabelle_alt!$B$5,Gehaltstabelle_alt!$E$5,IF(F155&lt;=Gehaltstabelle_alt!$B$6,Gehaltstabelle_alt!$E$6,Gehaltstabelle_alt!$E$7)))))+IF(F155="","",IF(AND(E155&gt;Gehaltstabelle_alt!$C$10,C155="a"),Gehaltstabelle_alt!$E$11,Gehaltstabelle_alt!$E$10))+Gehaltsrechner!$G$10)</f>
        <v>358</v>
      </c>
      <c r="H155">
        <f>IF(G155="","",Gehaltsrechner!$G$9)</f>
        <v>137.29</v>
      </c>
      <c r="I155">
        <f t="shared" si="17"/>
        <v>3080.51</v>
      </c>
    </row>
    <row r="156" spans="1:9" x14ac:dyDescent="0.25">
      <c r="A156">
        <f t="shared" si="14"/>
        <v>2034</v>
      </c>
      <c r="B156" s="18">
        <f t="shared" si="18"/>
        <v>49035</v>
      </c>
      <c r="C156" t="str">
        <f t="shared" si="15"/>
        <v>c</v>
      </c>
      <c r="D156">
        <f t="shared" si="16"/>
        <v>0</v>
      </c>
      <c r="E156">
        <f>IF(D156="","",MIN(IF(ISNA(VLOOKUP(D156+E155,Gehaltstabelle_alt!$A$15:$A$18,1,FALSE)),D156+E155,IF(ISNA(VLOOKUP(D156+E155+1,Gehaltstabelle_alt!$A$15:$A$18,1,FALSE)),D156+E155+1,D156+E155+2))+IF(AND(B156=DATE(YEAR($G$5),MONTH($G$5),1),$G$4),2,0),MAX(Gehaltstabelle_alt!$H$5:$H$34)))</f>
        <v>12</v>
      </c>
      <c r="F156">
        <f>IF(E156="","",HLOOKUP(C156,Gehaltstabelle_alt!$I$3:$R$34,E156+2,FALSE))</f>
        <v>2164.7600000000002</v>
      </c>
      <c r="G156">
        <f>IF(E156="","",IF(F156&lt;=Gehaltstabelle_alt!$B$2,Gehaltstabelle_alt!$E$2,IF(F156&lt;=Gehaltstabelle_alt!$B$3,Gehaltstabelle_alt!$E$3,IF(F156&lt;=Gehaltstabelle_alt!$B$4,Gehaltstabelle_alt!$E$4,IF(F156&lt;=Gehaltstabelle_alt!$B$5,Gehaltstabelle_alt!$E$5,IF(F156&lt;=Gehaltstabelle_alt!$B$6,Gehaltstabelle_alt!$E$6,Gehaltstabelle_alt!$E$7)))))+IF(F156="","",IF(AND(E156&gt;Gehaltstabelle_alt!$C$10,C156="a"),Gehaltstabelle_alt!$E$11,Gehaltstabelle_alt!$E$10))+Gehaltsrechner!$G$10)</f>
        <v>358</v>
      </c>
      <c r="H156">
        <f>IF(G156="","",Gehaltsrechner!$G$9)</f>
        <v>137.29</v>
      </c>
      <c r="I156">
        <f t="shared" si="17"/>
        <v>3080.51</v>
      </c>
    </row>
    <row r="157" spans="1:9" x14ac:dyDescent="0.25">
      <c r="A157">
        <f t="shared" si="14"/>
        <v>2034</v>
      </c>
      <c r="B157" s="18">
        <f t="shared" si="18"/>
        <v>49065</v>
      </c>
      <c r="C157" t="str">
        <f t="shared" si="15"/>
        <v>c</v>
      </c>
      <c r="D157">
        <f t="shared" si="16"/>
        <v>0</v>
      </c>
      <c r="E157">
        <f>IF(D157="","",MIN(IF(ISNA(VLOOKUP(D157+E156,Gehaltstabelle_alt!$A$15:$A$18,1,FALSE)),D157+E156,IF(ISNA(VLOOKUP(D157+E156+1,Gehaltstabelle_alt!$A$15:$A$18,1,FALSE)),D157+E156+1,D157+E156+2))+IF(AND(B157=DATE(YEAR($G$5),MONTH($G$5),1),$G$4),2,0),MAX(Gehaltstabelle_alt!$H$5:$H$34)))</f>
        <v>12</v>
      </c>
      <c r="F157">
        <f>IF(E157="","",HLOOKUP(C157,Gehaltstabelle_alt!$I$3:$R$34,E157+2,FALSE))</f>
        <v>2164.7600000000002</v>
      </c>
      <c r="G157">
        <f>IF(E157="","",IF(F157&lt;=Gehaltstabelle_alt!$B$2,Gehaltstabelle_alt!$E$2,IF(F157&lt;=Gehaltstabelle_alt!$B$3,Gehaltstabelle_alt!$E$3,IF(F157&lt;=Gehaltstabelle_alt!$B$4,Gehaltstabelle_alt!$E$4,IF(F157&lt;=Gehaltstabelle_alt!$B$5,Gehaltstabelle_alt!$E$5,IF(F157&lt;=Gehaltstabelle_alt!$B$6,Gehaltstabelle_alt!$E$6,Gehaltstabelle_alt!$E$7)))))+IF(F157="","",IF(AND(E157&gt;Gehaltstabelle_alt!$C$10,C157="a"),Gehaltstabelle_alt!$E$11,Gehaltstabelle_alt!$E$10))+Gehaltsrechner!$G$10)</f>
        <v>358</v>
      </c>
      <c r="H157">
        <f>IF(G157="","",Gehaltsrechner!$G$9)</f>
        <v>137.29</v>
      </c>
      <c r="I157">
        <f t="shared" si="17"/>
        <v>3080.51</v>
      </c>
    </row>
    <row r="158" spans="1:9" x14ac:dyDescent="0.25">
      <c r="A158">
        <f t="shared" si="14"/>
        <v>2034</v>
      </c>
      <c r="B158" s="18">
        <f t="shared" si="18"/>
        <v>49096</v>
      </c>
      <c r="C158" t="str">
        <f t="shared" si="15"/>
        <v>c</v>
      </c>
      <c r="D158">
        <f t="shared" si="16"/>
        <v>0</v>
      </c>
      <c r="E158">
        <f>IF(D158="","",MIN(IF(ISNA(VLOOKUP(D158+E157,Gehaltstabelle_alt!$A$15:$A$18,1,FALSE)),D158+E157,IF(ISNA(VLOOKUP(D158+E157+1,Gehaltstabelle_alt!$A$15:$A$18,1,FALSE)),D158+E157+1,D158+E157+2))+IF(AND(B158=DATE(YEAR($G$5),MONTH($G$5),1),$G$4),2,0),MAX(Gehaltstabelle_alt!$H$5:$H$34)))</f>
        <v>12</v>
      </c>
      <c r="F158">
        <f>IF(E158="","",HLOOKUP(C158,Gehaltstabelle_alt!$I$3:$R$34,E158+2,FALSE))</f>
        <v>2164.7600000000002</v>
      </c>
      <c r="G158">
        <f>IF(E158="","",IF(F158&lt;=Gehaltstabelle_alt!$B$2,Gehaltstabelle_alt!$E$2,IF(F158&lt;=Gehaltstabelle_alt!$B$3,Gehaltstabelle_alt!$E$3,IF(F158&lt;=Gehaltstabelle_alt!$B$4,Gehaltstabelle_alt!$E$4,IF(F158&lt;=Gehaltstabelle_alt!$B$5,Gehaltstabelle_alt!$E$5,IF(F158&lt;=Gehaltstabelle_alt!$B$6,Gehaltstabelle_alt!$E$6,Gehaltstabelle_alt!$E$7)))))+IF(F158="","",IF(AND(E158&gt;Gehaltstabelle_alt!$C$10,C158="a"),Gehaltstabelle_alt!$E$11,Gehaltstabelle_alt!$E$10))+Gehaltsrechner!$G$10)</f>
        <v>358</v>
      </c>
      <c r="H158">
        <f>IF(G158="","",Gehaltsrechner!$G$9)</f>
        <v>137.29</v>
      </c>
      <c r="I158">
        <f t="shared" si="17"/>
        <v>3080.51</v>
      </c>
    </row>
    <row r="159" spans="1:9" x14ac:dyDescent="0.25">
      <c r="A159">
        <f t="shared" si="14"/>
        <v>2034</v>
      </c>
      <c r="B159" s="18">
        <f t="shared" si="18"/>
        <v>49126</v>
      </c>
      <c r="C159" t="str">
        <f t="shared" si="15"/>
        <v>c</v>
      </c>
      <c r="D159">
        <f t="shared" si="16"/>
        <v>0</v>
      </c>
      <c r="E159">
        <f>IF(D159="","",MIN(IF(ISNA(VLOOKUP(D159+E158,Gehaltstabelle_alt!$A$15:$A$18,1,FALSE)),D159+E158,IF(ISNA(VLOOKUP(D159+E158+1,Gehaltstabelle_alt!$A$15:$A$18,1,FALSE)),D159+E158+1,D159+E158+2))+IF(AND(B159=DATE(YEAR($G$5),MONTH($G$5),1),$G$4),2,0),MAX(Gehaltstabelle_alt!$H$5:$H$34)))</f>
        <v>12</v>
      </c>
      <c r="F159">
        <f>IF(E159="","",HLOOKUP(C159,Gehaltstabelle_alt!$I$3:$R$34,E159+2,FALSE))</f>
        <v>2164.7600000000002</v>
      </c>
      <c r="G159">
        <f>IF(E159="","",IF(F159&lt;=Gehaltstabelle_alt!$B$2,Gehaltstabelle_alt!$E$2,IF(F159&lt;=Gehaltstabelle_alt!$B$3,Gehaltstabelle_alt!$E$3,IF(F159&lt;=Gehaltstabelle_alt!$B$4,Gehaltstabelle_alt!$E$4,IF(F159&lt;=Gehaltstabelle_alt!$B$5,Gehaltstabelle_alt!$E$5,IF(F159&lt;=Gehaltstabelle_alt!$B$6,Gehaltstabelle_alt!$E$6,Gehaltstabelle_alt!$E$7)))))+IF(F159="","",IF(AND(E159&gt;Gehaltstabelle_alt!$C$10,C159="a"),Gehaltstabelle_alt!$E$11,Gehaltstabelle_alt!$E$10))+Gehaltsrechner!$G$10)</f>
        <v>358</v>
      </c>
      <c r="H159">
        <f>IF(G159="","",Gehaltsrechner!$G$9)</f>
        <v>137.29</v>
      </c>
      <c r="I159">
        <f t="shared" si="17"/>
        <v>3080.51</v>
      </c>
    </row>
    <row r="160" spans="1:9" x14ac:dyDescent="0.25">
      <c r="A160">
        <f t="shared" si="14"/>
        <v>2034</v>
      </c>
      <c r="B160" s="18">
        <f t="shared" si="18"/>
        <v>49157</v>
      </c>
      <c r="C160" t="str">
        <f t="shared" si="15"/>
        <v>c</v>
      </c>
      <c r="D160">
        <f t="shared" si="16"/>
        <v>0</v>
      </c>
      <c r="E160">
        <f>IF(D160="","",MIN(IF(ISNA(VLOOKUP(D160+E159,Gehaltstabelle_alt!$A$15:$A$18,1,FALSE)),D160+E159,IF(ISNA(VLOOKUP(D160+E159+1,Gehaltstabelle_alt!$A$15:$A$18,1,FALSE)),D160+E159+1,D160+E159+2))+IF(AND(B160=DATE(YEAR($G$5),MONTH($G$5),1),$G$4),2,0),MAX(Gehaltstabelle_alt!$H$5:$H$34)))</f>
        <v>12</v>
      </c>
      <c r="F160">
        <f>IF(E160="","",HLOOKUP(C160,Gehaltstabelle_alt!$I$3:$R$34,E160+2,FALSE))</f>
        <v>2164.7600000000002</v>
      </c>
      <c r="G160">
        <f>IF(E160="","",IF(F160&lt;=Gehaltstabelle_alt!$B$2,Gehaltstabelle_alt!$E$2,IF(F160&lt;=Gehaltstabelle_alt!$B$3,Gehaltstabelle_alt!$E$3,IF(F160&lt;=Gehaltstabelle_alt!$B$4,Gehaltstabelle_alt!$E$4,IF(F160&lt;=Gehaltstabelle_alt!$B$5,Gehaltstabelle_alt!$E$5,IF(F160&lt;=Gehaltstabelle_alt!$B$6,Gehaltstabelle_alt!$E$6,Gehaltstabelle_alt!$E$7)))))+IF(F160="","",IF(AND(E160&gt;Gehaltstabelle_alt!$C$10,C160="a"),Gehaltstabelle_alt!$E$11,Gehaltstabelle_alt!$E$10))+Gehaltsrechner!$G$10)</f>
        <v>358</v>
      </c>
      <c r="H160">
        <f>IF(G160="","",Gehaltsrechner!$G$9)</f>
        <v>137.29</v>
      </c>
      <c r="I160">
        <f t="shared" si="17"/>
        <v>3080.51</v>
      </c>
    </row>
    <row r="161" spans="1:9" x14ac:dyDescent="0.25">
      <c r="A161">
        <f t="shared" si="14"/>
        <v>2034</v>
      </c>
      <c r="B161" s="18">
        <f t="shared" si="18"/>
        <v>49188</v>
      </c>
      <c r="C161" t="str">
        <f t="shared" si="15"/>
        <v>c</v>
      </c>
      <c r="D161">
        <f t="shared" si="16"/>
        <v>0</v>
      </c>
      <c r="E161">
        <f>IF(D161="","",MIN(IF(ISNA(VLOOKUP(D161+E160,Gehaltstabelle_alt!$A$15:$A$18,1,FALSE)),D161+E160,IF(ISNA(VLOOKUP(D161+E160+1,Gehaltstabelle_alt!$A$15:$A$18,1,FALSE)),D161+E160+1,D161+E160+2))+IF(AND(B161=DATE(YEAR($G$5),MONTH($G$5),1),$G$4),2,0),MAX(Gehaltstabelle_alt!$H$5:$H$34)))</f>
        <v>12</v>
      </c>
      <c r="F161">
        <f>IF(E161="","",HLOOKUP(C161,Gehaltstabelle_alt!$I$3:$R$34,E161+2,FALSE))</f>
        <v>2164.7600000000002</v>
      </c>
      <c r="G161">
        <f>IF(E161="","",IF(F161&lt;=Gehaltstabelle_alt!$B$2,Gehaltstabelle_alt!$E$2,IF(F161&lt;=Gehaltstabelle_alt!$B$3,Gehaltstabelle_alt!$E$3,IF(F161&lt;=Gehaltstabelle_alt!$B$4,Gehaltstabelle_alt!$E$4,IF(F161&lt;=Gehaltstabelle_alt!$B$5,Gehaltstabelle_alt!$E$5,IF(F161&lt;=Gehaltstabelle_alt!$B$6,Gehaltstabelle_alt!$E$6,Gehaltstabelle_alt!$E$7)))))+IF(F161="","",IF(AND(E161&gt;Gehaltstabelle_alt!$C$10,C161="a"),Gehaltstabelle_alt!$E$11,Gehaltstabelle_alt!$E$10))+Gehaltsrechner!$G$10)</f>
        <v>358</v>
      </c>
      <c r="H161">
        <f>IF(G161="","",Gehaltsrechner!$G$9)</f>
        <v>137.29</v>
      </c>
      <c r="I161">
        <f t="shared" si="17"/>
        <v>3080.51</v>
      </c>
    </row>
    <row r="162" spans="1:9" x14ac:dyDescent="0.25">
      <c r="A162">
        <f t="shared" si="14"/>
        <v>2034</v>
      </c>
      <c r="B162" s="18">
        <f t="shared" si="18"/>
        <v>49218</v>
      </c>
      <c r="C162" t="str">
        <f t="shared" si="15"/>
        <v>c</v>
      </c>
      <c r="D162">
        <f t="shared" si="16"/>
        <v>0</v>
      </c>
      <c r="E162">
        <f>IF(D162="","",MIN(IF(ISNA(VLOOKUP(D162+E161,Gehaltstabelle_alt!$A$15:$A$18,1,FALSE)),D162+E161,IF(ISNA(VLOOKUP(D162+E161+1,Gehaltstabelle_alt!$A$15:$A$18,1,FALSE)),D162+E161+1,D162+E161+2))+IF(AND(B162=DATE(YEAR($G$5),MONTH($G$5),1),$G$4),2,0),MAX(Gehaltstabelle_alt!$H$5:$H$34)))</f>
        <v>12</v>
      </c>
      <c r="F162">
        <f>IF(E162="","",HLOOKUP(C162,Gehaltstabelle_alt!$I$3:$R$34,E162+2,FALSE))</f>
        <v>2164.7600000000002</v>
      </c>
      <c r="G162">
        <f>IF(E162="","",IF(F162&lt;=Gehaltstabelle_alt!$B$2,Gehaltstabelle_alt!$E$2,IF(F162&lt;=Gehaltstabelle_alt!$B$3,Gehaltstabelle_alt!$E$3,IF(F162&lt;=Gehaltstabelle_alt!$B$4,Gehaltstabelle_alt!$E$4,IF(F162&lt;=Gehaltstabelle_alt!$B$5,Gehaltstabelle_alt!$E$5,IF(F162&lt;=Gehaltstabelle_alt!$B$6,Gehaltstabelle_alt!$E$6,Gehaltstabelle_alt!$E$7)))))+IF(F162="","",IF(AND(E162&gt;Gehaltstabelle_alt!$C$10,C162="a"),Gehaltstabelle_alt!$E$11,Gehaltstabelle_alt!$E$10))+Gehaltsrechner!$G$10)</f>
        <v>358</v>
      </c>
      <c r="H162">
        <f>IF(G162="","",Gehaltsrechner!$G$9)</f>
        <v>137.29</v>
      </c>
      <c r="I162">
        <f t="shared" si="17"/>
        <v>3080.51</v>
      </c>
    </row>
    <row r="163" spans="1:9" x14ac:dyDescent="0.25">
      <c r="A163">
        <f t="shared" si="14"/>
        <v>2034</v>
      </c>
      <c r="B163" s="18">
        <f t="shared" si="18"/>
        <v>49249</v>
      </c>
      <c r="C163" t="str">
        <f t="shared" si="15"/>
        <v>c</v>
      </c>
      <c r="D163">
        <f t="shared" si="16"/>
        <v>0</v>
      </c>
      <c r="E163">
        <f>IF(D163="","",MIN(IF(ISNA(VLOOKUP(D163+E162,Gehaltstabelle_alt!$A$15:$A$18,1,FALSE)),D163+E162,IF(ISNA(VLOOKUP(D163+E162+1,Gehaltstabelle_alt!$A$15:$A$18,1,FALSE)),D163+E162+1,D163+E162+2))+IF(AND(B163=DATE(YEAR($G$5),MONTH($G$5),1),$G$4),2,0),MAX(Gehaltstabelle_alt!$H$5:$H$34)))</f>
        <v>12</v>
      </c>
      <c r="F163">
        <f>IF(E163="","",HLOOKUP(C163,Gehaltstabelle_alt!$I$3:$R$34,E163+2,FALSE))</f>
        <v>2164.7600000000002</v>
      </c>
      <c r="G163">
        <f>IF(E163="","",IF(F163&lt;=Gehaltstabelle_alt!$B$2,Gehaltstabelle_alt!$E$2,IF(F163&lt;=Gehaltstabelle_alt!$B$3,Gehaltstabelle_alt!$E$3,IF(F163&lt;=Gehaltstabelle_alt!$B$4,Gehaltstabelle_alt!$E$4,IF(F163&lt;=Gehaltstabelle_alt!$B$5,Gehaltstabelle_alt!$E$5,IF(F163&lt;=Gehaltstabelle_alt!$B$6,Gehaltstabelle_alt!$E$6,Gehaltstabelle_alt!$E$7)))))+IF(F163="","",IF(AND(E163&gt;Gehaltstabelle_alt!$C$10,C163="a"),Gehaltstabelle_alt!$E$11,Gehaltstabelle_alt!$E$10))+Gehaltsrechner!$G$10)</f>
        <v>358</v>
      </c>
      <c r="H163">
        <f>IF(G163="","",Gehaltsrechner!$G$9)</f>
        <v>137.29</v>
      </c>
      <c r="I163">
        <f t="shared" si="17"/>
        <v>3080.51</v>
      </c>
    </row>
    <row r="164" spans="1:9" x14ac:dyDescent="0.25">
      <c r="A164">
        <f t="shared" si="14"/>
        <v>2034</v>
      </c>
      <c r="B164" s="18">
        <f t="shared" si="18"/>
        <v>49279</v>
      </c>
      <c r="C164" t="str">
        <f t="shared" si="15"/>
        <v>c</v>
      </c>
      <c r="D164">
        <f t="shared" si="16"/>
        <v>0</v>
      </c>
      <c r="E164">
        <f>IF(D164="","",MIN(IF(ISNA(VLOOKUP(D164+E163,Gehaltstabelle_alt!$A$15:$A$18,1,FALSE)),D164+E163,IF(ISNA(VLOOKUP(D164+E163+1,Gehaltstabelle_alt!$A$15:$A$18,1,FALSE)),D164+E163+1,D164+E163+2))+IF(AND(B164=DATE(YEAR($G$5),MONTH($G$5),1),$G$4),2,0),MAX(Gehaltstabelle_alt!$H$5:$H$34)))</f>
        <v>12</v>
      </c>
      <c r="F164">
        <f>IF(E164="","",HLOOKUP(C164,Gehaltstabelle_alt!$I$3:$R$34,E164+2,FALSE))</f>
        <v>2164.7600000000002</v>
      </c>
      <c r="G164">
        <f>IF(E164="","",IF(F164&lt;=Gehaltstabelle_alt!$B$2,Gehaltstabelle_alt!$E$2,IF(F164&lt;=Gehaltstabelle_alt!$B$3,Gehaltstabelle_alt!$E$3,IF(F164&lt;=Gehaltstabelle_alt!$B$4,Gehaltstabelle_alt!$E$4,IF(F164&lt;=Gehaltstabelle_alt!$B$5,Gehaltstabelle_alt!$E$5,IF(F164&lt;=Gehaltstabelle_alt!$B$6,Gehaltstabelle_alt!$E$6,Gehaltstabelle_alt!$E$7)))))+IF(F164="","",IF(AND(E164&gt;Gehaltstabelle_alt!$C$10,C164="a"),Gehaltstabelle_alt!$E$11,Gehaltstabelle_alt!$E$10))+Gehaltsrechner!$G$10)</f>
        <v>358</v>
      </c>
      <c r="H164">
        <f>IF(G164="","",Gehaltsrechner!$G$9)</f>
        <v>137.29</v>
      </c>
      <c r="I164">
        <f t="shared" si="17"/>
        <v>3080.51</v>
      </c>
    </row>
    <row r="165" spans="1:9" x14ac:dyDescent="0.25">
      <c r="A165">
        <f t="shared" si="14"/>
        <v>2035</v>
      </c>
      <c r="B165" s="18">
        <f t="shared" si="18"/>
        <v>49310</v>
      </c>
      <c r="C165" t="str">
        <f t="shared" si="15"/>
        <v>c</v>
      </c>
      <c r="D165">
        <f t="shared" si="16"/>
        <v>0</v>
      </c>
      <c r="E165">
        <f>IF(D165="","",MIN(IF(ISNA(VLOOKUP(D165+E164,Gehaltstabelle_alt!$A$15:$A$18,1,FALSE)),D165+E164,IF(ISNA(VLOOKUP(D165+E164+1,Gehaltstabelle_alt!$A$15:$A$18,1,FALSE)),D165+E164+1,D165+E164+2))+IF(AND(B165=DATE(YEAR($G$5),MONTH($G$5),1),$G$4),2,0),MAX(Gehaltstabelle_alt!$H$5:$H$34)))</f>
        <v>12</v>
      </c>
      <c r="F165">
        <f>IF(E165="","",HLOOKUP(C165,Gehaltstabelle_alt!$I$3:$R$34,E165+2,FALSE))</f>
        <v>2164.7600000000002</v>
      </c>
      <c r="G165">
        <f>IF(E165="","",IF(F165&lt;=Gehaltstabelle_alt!$B$2,Gehaltstabelle_alt!$E$2,IF(F165&lt;=Gehaltstabelle_alt!$B$3,Gehaltstabelle_alt!$E$3,IF(F165&lt;=Gehaltstabelle_alt!$B$4,Gehaltstabelle_alt!$E$4,IF(F165&lt;=Gehaltstabelle_alt!$B$5,Gehaltstabelle_alt!$E$5,IF(F165&lt;=Gehaltstabelle_alt!$B$6,Gehaltstabelle_alt!$E$6,Gehaltstabelle_alt!$E$7)))))+IF(F165="","",IF(AND(E165&gt;Gehaltstabelle_alt!$C$10,C165="a"),Gehaltstabelle_alt!$E$11,Gehaltstabelle_alt!$E$10))+Gehaltsrechner!$G$10)</f>
        <v>358</v>
      </c>
      <c r="H165">
        <f>IF(G165="","",Gehaltsrechner!$G$9)</f>
        <v>137.29</v>
      </c>
      <c r="I165">
        <f t="shared" si="17"/>
        <v>3080.51</v>
      </c>
    </row>
    <row r="166" spans="1:9" x14ac:dyDescent="0.25">
      <c r="A166">
        <f t="shared" si="14"/>
        <v>2035</v>
      </c>
      <c r="B166" s="18">
        <f t="shared" si="18"/>
        <v>49341</v>
      </c>
      <c r="C166" t="str">
        <f t="shared" si="15"/>
        <v>c</v>
      </c>
      <c r="D166">
        <f t="shared" si="16"/>
        <v>0</v>
      </c>
      <c r="E166">
        <f>IF(D166="","",MIN(IF(ISNA(VLOOKUP(D166+E165,Gehaltstabelle_alt!$A$15:$A$18,1,FALSE)),D166+E165,IF(ISNA(VLOOKUP(D166+E165+1,Gehaltstabelle_alt!$A$15:$A$18,1,FALSE)),D166+E165+1,D166+E165+2))+IF(AND(B166=DATE(YEAR($G$5),MONTH($G$5),1),$G$4),2,0),MAX(Gehaltstabelle_alt!$H$5:$H$34)))</f>
        <v>12</v>
      </c>
      <c r="F166">
        <f>IF(E166="","",HLOOKUP(C166,Gehaltstabelle_alt!$I$3:$R$34,E166+2,FALSE))</f>
        <v>2164.7600000000002</v>
      </c>
      <c r="G166">
        <f>IF(E166="","",IF(F166&lt;=Gehaltstabelle_alt!$B$2,Gehaltstabelle_alt!$E$2,IF(F166&lt;=Gehaltstabelle_alt!$B$3,Gehaltstabelle_alt!$E$3,IF(F166&lt;=Gehaltstabelle_alt!$B$4,Gehaltstabelle_alt!$E$4,IF(F166&lt;=Gehaltstabelle_alt!$B$5,Gehaltstabelle_alt!$E$5,IF(F166&lt;=Gehaltstabelle_alt!$B$6,Gehaltstabelle_alt!$E$6,Gehaltstabelle_alt!$E$7)))))+IF(F166="","",IF(AND(E166&gt;Gehaltstabelle_alt!$C$10,C166="a"),Gehaltstabelle_alt!$E$11,Gehaltstabelle_alt!$E$10))+Gehaltsrechner!$G$10)</f>
        <v>358</v>
      </c>
      <c r="H166">
        <f>IF(G166="","",Gehaltsrechner!$G$9)</f>
        <v>137.29</v>
      </c>
      <c r="I166">
        <f t="shared" si="17"/>
        <v>3080.51</v>
      </c>
    </row>
    <row r="167" spans="1:9" x14ac:dyDescent="0.25">
      <c r="A167">
        <f t="shared" si="14"/>
        <v>2035</v>
      </c>
      <c r="B167" s="18">
        <f t="shared" si="18"/>
        <v>49369</v>
      </c>
      <c r="C167" t="str">
        <f t="shared" si="15"/>
        <v>c</v>
      </c>
      <c r="D167">
        <f t="shared" si="16"/>
        <v>0</v>
      </c>
      <c r="E167">
        <f>IF(D167="","",MIN(IF(ISNA(VLOOKUP(D167+E166,Gehaltstabelle_alt!$A$15:$A$18,1,FALSE)),D167+E166,IF(ISNA(VLOOKUP(D167+E166+1,Gehaltstabelle_alt!$A$15:$A$18,1,FALSE)),D167+E166+1,D167+E166+2))+IF(AND(B167=DATE(YEAR($G$5),MONTH($G$5),1),$G$4),2,0),MAX(Gehaltstabelle_alt!$H$5:$H$34)))</f>
        <v>12</v>
      </c>
      <c r="F167">
        <f>IF(E167="","",HLOOKUP(C167,Gehaltstabelle_alt!$I$3:$R$34,E167+2,FALSE))</f>
        <v>2164.7600000000002</v>
      </c>
      <c r="G167">
        <f>IF(E167="","",IF(F167&lt;=Gehaltstabelle_alt!$B$2,Gehaltstabelle_alt!$E$2,IF(F167&lt;=Gehaltstabelle_alt!$B$3,Gehaltstabelle_alt!$E$3,IF(F167&lt;=Gehaltstabelle_alt!$B$4,Gehaltstabelle_alt!$E$4,IF(F167&lt;=Gehaltstabelle_alt!$B$5,Gehaltstabelle_alt!$E$5,IF(F167&lt;=Gehaltstabelle_alt!$B$6,Gehaltstabelle_alt!$E$6,Gehaltstabelle_alt!$E$7)))))+IF(F167="","",IF(AND(E167&gt;Gehaltstabelle_alt!$C$10,C167="a"),Gehaltstabelle_alt!$E$11,Gehaltstabelle_alt!$E$10))+Gehaltsrechner!$G$10)</f>
        <v>358</v>
      </c>
      <c r="H167">
        <f>IF(G167="","",Gehaltsrechner!$G$9)</f>
        <v>137.29</v>
      </c>
      <c r="I167">
        <f t="shared" si="17"/>
        <v>3080.51</v>
      </c>
    </row>
    <row r="168" spans="1:9" x14ac:dyDescent="0.25">
      <c r="A168">
        <f t="shared" si="14"/>
        <v>2035</v>
      </c>
      <c r="B168" s="18">
        <f t="shared" si="18"/>
        <v>49400</v>
      </c>
      <c r="C168" t="str">
        <f t="shared" si="15"/>
        <v>c</v>
      </c>
      <c r="D168">
        <f t="shared" si="16"/>
        <v>0</v>
      </c>
      <c r="E168">
        <f>IF(D168="","",MIN(IF(ISNA(VLOOKUP(D168+E167,Gehaltstabelle_alt!$A$15:$A$18,1,FALSE)),D168+E167,IF(ISNA(VLOOKUP(D168+E167+1,Gehaltstabelle_alt!$A$15:$A$18,1,FALSE)),D168+E167+1,D168+E167+2))+IF(AND(B168=DATE(YEAR($G$5),MONTH($G$5),1),$G$4),2,0),MAX(Gehaltstabelle_alt!$H$5:$H$34)))</f>
        <v>12</v>
      </c>
      <c r="F168">
        <f>IF(E168="","",HLOOKUP(C168,Gehaltstabelle_alt!$I$3:$R$34,E168+2,FALSE))</f>
        <v>2164.7600000000002</v>
      </c>
      <c r="G168">
        <f>IF(E168="","",IF(F168&lt;=Gehaltstabelle_alt!$B$2,Gehaltstabelle_alt!$E$2,IF(F168&lt;=Gehaltstabelle_alt!$B$3,Gehaltstabelle_alt!$E$3,IF(F168&lt;=Gehaltstabelle_alt!$B$4,Gehaltstabelle_alt!$E$4,IF(F168&lt;=Gehaltstabelle_alt!$B$5,Gehaltstabelle_alt!$E$5,IF(F168&lt;=Gehaltstabelle_alt!$B$6,Gehaltstabelle_alt!$E$6,Gehaltstabelle_alt!$E$7)))))+IF(F168="","",IF(AND(E168&gt;Gehaltstabelle_alt!$C$10,C168="a"),Gehaltstabelle_alt!$E$11,Gehaltstabelle_alt!$E$10))+Gehaltsrechner!$G$10)</f>
        <v>358</v>
      </c>
      <c r="H168">
        <f>IF(G168="","",Gehaltsrechner!$G$9)</f>
        <v>137.29</v>
      </c>
      <c r="I168">
        <f t="shared" si="17"/>
        <v>3080.51</v>
      </c>
    </row>
    <row r="169" spans="1:9" x14ac:dyDescent="0.25">
      <c r="A169">
        <f t="shared" si="14"/>
        <v>2035</v>
      </c>
      <c r="B169" s="18">
        <f t="shared" si="18"/>
        <v>49430</v>
      </c>
      <c r="C169" t="str">
        <f t="shared" si="15"/>
        <v>c</v>
      </c>
      <c r="D169">
        <f t="shared" si="16"/>
        <v>0</v>
      </c>
      <c r="E169">
        <f>IF(D169="","",MIN(IF(ISNA(VLOOKUP(D169+E168,Gehaltstabelle_alt!$A$15:$A$18,1,FALSE)),D169+E168,IF(ISNA(VLOOKUP(D169+E168+1,Gehaltstabelle_alt!$A$15:$A$18,1,FALSE)),D169+E168+1,D169+E168+2))+IF(AND(B169=DATE(YEAR($G$5),MONTH($G$5),1),$G$4),2,0),MAX(Gehaltstabelle_alt!$H$5:$H$34)))</f>
        <v>12</v>
      </c>
      <c r="F169">
        <f>IF(E169="","",HLOOKUP(C169,Gehaltstabelle_alt!$I$3:$R$34,E169+2,FALSE))</f>
        <v>2164.7600000000002</v>
      </c>
      <c r="G169">
        <f>IF(E169="","",IF(F169&lt;=Gehaltstabelle_alt!$B$2,Gehaltstabelle_alt!$E$2,IF(F169&lt;=Gehaltstabelle_alt!$B$3,Gehaltstabelle_alt!$E$3,IF(F169&lt;=Gehaltstabelle_alt!$B$4,Gehaltstabelle_alt!$E$4,IF(F169&lt;=Gehaltstabelle_alt!$B$5,Gehaltstabelle_alt!$E$5,IF(F169&lt;=Gehaltstabelle_alt!$B$6,Gehaltstabelle_alt!$E$6,Gehaltstabelle_alt!$E$7)))))+IF(F169="","",IF(AND(E169&gt;Gehaltstabelle_alt!$C$10,C169="a"),Gehaltstabelle_alt!$E$11,Gehaltstabelle_alt!$E$10))+Gehaltsrechner!$G$10)</f>
        <v>358</v>
      </c>
      <c r="H169">
        <f>IF(G169="","",Gehaltsrechner!$G$9)</f>
        <v>137.29</v>
      </c>
      <c r="I169">
        <f t="shared" si="17"/>
        <v>3080.51</v>
      </c>
    </row>
    <row r="170" spans="1:9" x14ac:dyDescent="0.25">
      <c r="A170">
        <f t="shared" si="14"/>
        <v>2035</v>
      </c>
      <c r="B170" s="18">
        <f t="shared" si="18"/>
        <v>49461</v>
      </c>
      <c r="C170" t="str">
        <f t="shared" si="15"/>
        <v>c</v>
      </c>
      <c r="D170">
        <f t="shared" si="16"/>
        <v>0</v>
      </c>
      <c r="E170">
        <f>IF(D170="","",MIN(IF(ISNA(VLOOKUP(D170+E169,Gehaltstabelle_alt!$A$15:$A$18,1,FALSE)),D170+E169,IF(ISNA(VLOOKUP(D170+E169+1,Gehaltstabelle_alt!$A$15:$A$18,1,FALSE)),D170+E169+1,D170+E169+2))+IF(AND(B170=DATE(YEAR($G$5),MONTH($G$5),1),$G$4),2,0),MAX(Gehaltstabelle_alt!$H$5:$H$34)))</f>
        <v>12</v>
      </c>
      <c r="F170">
        <f>IF(E170="","",HLOOKUP(C170,Gehaltstabelle_alt!$I$3:$R$34,E170+2,FALSE))</f>
        <v>2164.7600000000002</v>
      </c>
      <c r="G170">
        <f>IF(E170="","",IF(F170&lt;=Gehaltstabelle_alt!$B$2,Gehaltstabelle_alt!$E$2,IF(F170&lt;=Gehaltstabelle_alt!$B$3,Gehaltstabelle_alt!$E$3,IF(F170&lt;=Gehaltstabelle_alt!$B$4,Gehaltstabelle_alt!$E$4,IF(F170&lt;=Gehaltstabelle_alt!$B$5,Gehaltstabelle_alt!$E$5,IF(F170&lt;=Gehaltstabelle_alt!$B$6,Gehaltstabelle_alt!$E$6,Gehaltstabelle_alt!$E$7)))))+IF(F170="","",IF(AND(E170&gt;Gehaltstabelle_alt!$C$10,C170="a"),Gehaltstabelle_alt!$E$11,Gehaltstabelle_alt!$E$10))+Gehaltsrechner!$G$10)</f>
        <v>358</v>
      </c>
      <c r="H170">
        <f>IF(G170="","",Gehaltsrechner!$G$9)</f>
        <v>137.29</v>
      </c>
      <c r="I170">
        <f t="shared" si="17"/>
        <v>3080.51</v>
      </c>
    </row>
    <row r="171" spans="1:9" x14ac:dyDescent="0.25">
      <c r="A171">
        <f t="shared" si="14"/>
        <v>2035</v>
      </c>
      <c r="B171" s="18">
        <f t="shared" si="18"/>
        <v>49491</v>
      </c>
      <c r="C171" t="str">
        <f t="shared" si="15"/>
        <v>c</v>
      </c>
      <c r="D171">
        <f t="shared" si="16"/>
        <v>0</v>
      </c>
      <c r="E171">
        <f>IF(D171="","",MIN(IF(ISNA(VLOOKUP(D171+E170,Gehaltstabelle_alt!$A$15:$A$18,1,FALSE)),D171+E170,IF(ISNA(VLOOKUP(D171+E170+1,Gehaltstabelle_alt!$A$15:$A$18,1,FALSE)),D171+E170+1,D171+E170+2))+IF(AND(B171=DATE(YEAR($G$5),MONTH($G$5),1),$G$4),2,0),MAX(Gehaltstabelle_alt!$H$5:$H$34)))</f>
        <v>12</v>
      </c>
      <c r="F171">
        <f>IF(E171="","",HLOOKUP(C171,Gehaltstabelle_alt!$I$3:$R$34,E171+2,FALSE))</f>
        <v>2164.7600000000002</v>
      </c>
      <c r="G171">
        <f>IF(E171="","",IF(F171&lt;=Gehaltstabelle_alt!$B$2,Gehaltstabelle_alt!$E$2,IF(F171&lt;=Gehaltstabelle_alt!$B$3,Gehaltstabelle_alt!$E$3,IF(F171&lt;=Gehaltstabelle_alt!$B$4,Gehaltstabelle_alt!$E$4,IF(F171&lt;=Gehaltstabelle_alt!$B$5,Gehaltstabelle_alt!$E$5,IF(F171&lt;=Gehaltstabelle_alt!$B$6,Gehaltstabelle_alt!$E$6,Gehaltstabelle_alt!$E$7)))))+IF(F171="","",IF(AND(E171&gt;Gehaltstabelle_alt!$C$10,C171="a"),Gehaltstabelle_alt!$E$11,Gehaltstabelle_alt!$E$10))+Gehaltsrechner!$G$10)</f>
        <v>358</v>
      </c>
      <c r="H171">
        <f>IF(G171="","",Gehaltsrechner!$G$9)</f>
        <v>137.29</v>
      </c>
      <c r="I171">
        <f t="shared" si="17"/>
        <v>3080.51</v>
      </c>
    </row>
    <row r="172" spans="1:9" x14ac:dyDescent="0.25">
      <c r="A172">
        <f t="shared" si="14"/>
        <v>2035</v>
      </c>
      <c r="B172" s="18">
        <f t="shared" si="18"/>
        <v>49522</v>
      </c>
      <c r="C172" t="str">
        <f t="shared" si="15"/>
        <v>c</v>
      </c>
      <c r="D172">
        <f t="shared" si="16"/>
        <v>0</v>
      </c>
      <c r="E172">
        <f>IF(D172="","",MIN(IF(ISNA(VLOOKUP(D172+E171,Gehaltstabelle_alt!$A$15:$A$18,1,FALSE)),D172+E171,IF(ISNA(VLOOKUP(D172+E171+1,Gehaltstabelle_alt!$A$15:$A$18,1,FALSE)),D172+E171+1,D172+E171+2))+IF(AND(B172=DATE(YEAR($G$5),MONTH($G$5),1),$G$4),2,0),MAX(Gehaltstabelle_alt!$H$5:$H$34)))</f>
        <v>12</v>
      </c>
      <c r="F172">
        <f>IF(E172="","",HLOOKUP(C172,Gehaltstabelle_alt!$I$3:$R$34,E172+2,FALSE))</f>
        <v>2164.7600000000002</v>
      </c>
      <c r="G172">
        <f>IF(E172="","",IF(F172&lt;=Gehaltstabelle_alt!$B$2,Gehaltstabelle_alt!$E$2,IF(F172&lt;=Gehaltstabelle_alt!$B$3,Gehaltstabelle_alt!$E$3,IF(F172&lt;=Gehaltstabelle_alt!$B$4,Gehaltstabelle_alt!$E$4,IF(F172&lt;=Gehaltstabelle_alt!$B$5,Gehaltstabelle_alt!$E$5,IF(F172&lt;=Gehaltstabelle_alt!$B$6,Gehaltstabelle_alt!$E$6,Gehaltstabelle_alt!$E$7)))))+IF(F172="","",IF(AND(E172&gt;Gehaltstabelle_alt!$C$10,C172="a"),Gehaltstabelle_alt!$E$11,Gehaltstabelle_alt!$E$10))+Gehaltsrechner!$G$10)</f>
        <v>358</v>
      </c>
      <c r="H172">
        <f>IF(G172="","",Gehaltsrechner!$G$9)</f>
        <v>137.29</v>
      </c>
      <c r="I172">
        <f t="shared" si="17"/>
        <v>3080.51</v>
      </c>
    </row>
    <row r="173" spans="1:9" x14ac:dyDescent="0.25">
      <c r="A173">
        <f t="shared" si="14"/>
        <v>2035</v>
      </c>
      <c r="B173" s="18">
        <f t="shared" si="18"/>
        <v>49553</v>
      </c>
      <c r="C173" t="str">
        <f t="shared" si="15"/>
        <v>c</v>
      </c>
      <c r="D173">
        <f t="shared" si="16"/>
        <v>0</v>
      </c>
      <c r="E173">
        <f>IF(D173="","",MIN(IF(ISNA(VLOOKUP(D173+E172,Gehaltstabelle_alt!$A$15:$A$18,1,FALSE)),D173+E172,IF(ISNA(VLOOKUP(D173+E172+1,Gehaltstabelle_alt!$A$15:$A$18,1,FALSE)),D173+E172+1,D173+E172+2))+IF(AND(B173=DATE(YEAR($G$5),MONTH($G$5),1),$G$4),2,0),MAX(Gehaltstabelle_alt!$H$5:$H$34)))</f>
        <v>12</v>
      </c>
      <c r="F173">
        <f>IF(E173="","",HLOOKUP(C173,Gehaltstabelle_alt!$I$3:$R$34,E173+2,FALSE))</f>
        <v>2164.7600000000002</v>
      </c>
      <c r="G173">
        <f>IF(E173="","",IF(F173&lt;=Gehaltstabelle_alt!$B$2,Gehaltstabelle_alt!$E$2,IF(F173&lt;=Gehaltstabelle_alt!$B$3,Gehaltstabelle_alt!$E$3,IF(F173&lt;=Gehaltstabelle_alt!$B$4,Gehaltstabelle_alt!$E$4,IF(F173&lt;=Gehaltstabelle_alt!$B$5,Gehaltstabelle_alt!$E$5,IF(F173&lt;=Gehaltstabelle_alt!$B$6,Gehaltstabelle_alt!$E$6,Gehaltstabelle_alt!$E$7)))))+IF(F173="","",IF(AND(E173&gt;Gehaltstabelle_alt!$C$10,C173="a"),Gehaltstabelle_alt!$E$11,Gehaltstabelle_alt!$E$10))+Gehaltsrechner!$G$10)</f>
        <v>358</v>
      </c>
      <c r="H173">
        <f>IF(G173="","",Gehaltsrechner!$G$9)</f>
        <v>137.29</v>
      </c>
      <c r="I173">
        <f t="shared" si="17"/>
        <v>3080.51</v>
      </c>
    </row>
    <row r="174" spans="1:9" x14ac:dyDescent="0.25">
      <c r="A174">
        <f t="shared" si="14"/>
        <v>2035</v>
      </c>
      <c r="B174" s="18">
        <f t="shared" si="18"/>
        <v>49583</v>
      </c>
      <c r="C174" t="str">
        <f t="shared" si="15"/>
        <v>c</v>
      </c>
      <c r="D174">
        <f t="shared" si="16"/>
        <v>0</v>
      </c>
      <c r="E174">
        <f>IF(D174="","",MIN(IF(ISNA(VLOOKUP(D174+E173,Gehaltstabelle_alt!$A$15:$A$18,1,FALSE)),D174+E173,IF(ISNA(VLOOKUP(D174+E173+1,Gehaltstabelle_alt!$A$15:$A$18,1,FALSE)),D174+E173+1,D174+E173+2))+IF(AND(B174=DATE(YEAR($G$5),MONTH($G$5),1),$G$4),2,0),MAX(Gehaltstabelle_alt!$H$5:$H$34)))</f>
        <v>12</v>
      </c>
      <c r="F174">
        <f>IF(E174="","",HLOOKUP(C174,Gehaltstabelle_alt!$I$3:$R$34,E174+2,FALSE))</f>
        <v>2164.7600000000002</v>
      </c>
      <c r="G174">
        <f>IF(E174="","",IF(F174&lt;=Gehaltstabelle_alt!$B$2,Gehaltstabelle_alt!$E$2,IF(F174&lt;=Gehaltstabelle_alt!$B$3,Gehaltstabelle_alt!$E$3,IF(F174&lt;=Gehaltstabelle_alt!$B$4,Gehaltstabelle_alt!$E$4,IF(F174&lt;=Gehaltstabelle_alt!$B$5,Gehaltstabelle_alt!$E$5,IF(F174&lt;=Gehaltstabelle_alt!$B$6,Gehaltstabelle_alt!$E$6,Gehaltstabelle_alt!$E$7)))))+IF(F174="","",IF(AND(E174&gt;Gehaltstabelle_alt!$C$10,C174="a"),Gehaltstabelle_alt!$E$11,Gehaltstabelle_alt!$E$10))+Gehaltsrechner!$G$10)</f>
        <v>358</v>
      </c>
      <c r="H174">
        <f>IF(G174="","",Gehaltsrechner!$G$9)</f>
        <v>137.29</v>
      </c>
      <c r="I174">
        <f t="shared" si="17"/>
        <v>3080.51</v>
      </c>
    </row>
    <row r="175" spans="1:9" x14ac:dyDescent="0.25">
      <c r="A175">
        <f t="shared" si="14"/>
        <v>2035</v>
      </c>
      <c r="B175" s="18">
        <f t="shared" si="18"/>
        <v>49614</v>
      </c>
      <c r="C175" t="str">
        <f t="shared" si="15"/>
        <v>c</v>
      </c>
      <c r="D175">
        <f t="shared" si="16"/>
        <v>0</v>
      </c>
      <c r="E175">
        <f>IF(D175="","",MIN(IF(ISNA(VLOOKUP(D175+E174,Gehaltstabelle_alt!$A$15:$A$18,1,FALSE)),D175+E174,IF(ISNA(VLOOKUP(D175+E174+1,Gehaltstabelle_alt!$A$15:$A$18,1,FALSE)),D175+E174+1,D175+E174+2))+IF(AND(B175=DATE(YEAR($G$5),MONTH($G$5),1),$G$4),2,0),MAX(Gehaltstabelle_alt!$H$5:$H$34)))</f>
        <v>12</v>
      </c>
      <c r="F175">
        <f>IF(E175="","",HLOOKUP(C175,Gehaltstabelle_alt!$I$3:$R$34,E175+2,FALSE))</f>
        <v>2164.7600000000002</v>
      </c>
      <c r="G175">
        <f>IF(E175="","",IF(F175&lt;=Gehaltstabelle_alt!$B$2,Gehaltstabelle_alt!$E$2,IF(F175&lt;=Gehaltstabelle_alt!$B$3,Gehaltstabelle_alt!$E$3,IF(F175&lt;=Gehaltstabelle_alt!$B$4,Gehaltstabelle_alt!$E$4,IF(F175&lt;=Gehaltstabelle_alt!$B$5,Gehaltstabelle_alt!$E$5,IF(F175&lt;=Gehaltstabelle_alt!$B$6,Gehaltstabelle_alt!$E$6,Gehaltstabelle_alt!$E$7)))))+IF(F175="","",IF(AND(E175&gt;Gehaltstabelle_alt!$C$10,C175="a"),Gehaltstabelle_alt!$E$11,Gehaltstabelle_alt!$E$10))+Gehaltsrechner!$G$10)</f>
        <v>358</v>
      </c>
      <c r="H175">
        <f>IF(G175="","",Gehaltsrechner!$G$9)</f>
        <v>137.29</v>
      </c>
      <c r="I175">
        <f t="shared" si="17"/>
        <v>3080.51</v>
      </c>
    </row>
    <row r="176" spans="1:9" x14ac:dyDescent="0.25">
      <c r="A176">
        <f t="shared" si="14"/>
        <v>2035</v>
      </c>
      <c r="B176" s="18">
        <f t="shared" si="18"/>
        <v>49644</v>
      </c>
      <c r="C176" t="str">
        <f t="shared" si="15"/>
        <v>c</v>
      </c>
      <c r="D176">
        <f t="shared" si="16"/>
        <v>0</v>
      </c>
      <c r="E176">
        <f>IF(D176="","",MIN(IF(ISNA(VLOOKUP(D176+E175,Gehaltstabelle_alt!$A$15:$A$18,1,FALSE)),D176+E175,IF(ISNA(VLOOKUP(D176+E175+1,Gehaltstabelle_alt!$A$15:$A$18,1,FALSE)),D176+E175+1,D176+E175+2))+IF(AND(B176=DATE(YEAR($G$5),MONTH($G$5),1),$G$4),2,0),MAX(Gehaltstabelle_alt!$H$5:$H$34)))</f>
        <v>12</v>
      </c>
      <c r="F176">
        <f>IF(E176="","",HLOOKUP(C176,Gehaltstabelle_alt!$I$3:$R$34,E176+2,FALSE))</f>
        <v>2164.7600000000002</v>
      </c>
      <c r="G176">
        <f>IF(E176="","",IF(F176&lt;=Gehaltstabelle_alt!$B$2,Gehaltstabelle_alt!$E$2,IF(F176&lt;=Gehaltstabelle_alt!$B$3,Gehaltstabelle_alt!$E$3,IF(F176&lt;=Gehaltstabelle_alt!$B$4,Gehaltstabelle_alt!$E$4,IF(F176&lt;=Gehaltstabelle_alt!$B$5,Gehaltstabelle_alt!$E$5,IF(F176&lt;=Gehaltstabelle_alt!$B$6,Gehaltstabelle_alt!$E$6,Gehaltstabelle_alt!$E$7)))))+IF(F176="","",IF(AND(E176&gt;Gehaltstabelle_alt!$C$10,C176="a"),Gehaltstabelle_alt!$E$11,Gehaltstabelle_alt!$E$10))+Gehaltsrechner!$G$10)</f>
        <v>358</v>
      </c>
      <c r="H176">
        <f>IF(G176="","",Gehaltsrechner!$G$9)</f>
        <v>137.29</v>
      </c>
      <c r="I176">
        <f t="shared" si="17"/>
        <v>3080.51</v>
      </c>
    </row>
    <row r="177" spans="1:9" x14ac:dyDescent="0.25">
      <c r="A177">
        <f t="shared" si="14"/>
        <v>2036</v>
      </c>
      <c r="B177" s="18">
        <f t="shared" si="18"/>
        <v>49675</v>
      </c>
      <c r="C177" t="str">
        <f t="shared" si="15"/>
        <v>c</v>
      </c>
      <c r="D177">
        <f t="shared" si="16"/>
        <v>1</v>
      </c>
      <c r="E177">
        <f>IF(D177="","",MIN(IF(ISNA(VLOOKUP(D177+E176,Gehaltstabelle_alt!$A$15:$A$18,1,FALSE)),D177+E176,IF(ISNA(VLOOKUP(D177+E176+1,Gehaltstabelle_alt!$A$15:$A$18,1,FALSE)),D177+E176+1,D177+E176+2))+IF(AND(B177=DATE(YEAR($G$5),MONTH($G$5),1),$G$4),2,0),MAX(Gehaltstabelle_alt!$H$5:$H$34)))</f>
        <v>13</v>
      </c>
      <c r="F177">
        <f>IF(E177="","",HLOOKUP(C177,Gehaltstabelle_alt!$I$3:$R$34,E177+2,FALSE))</f>
        <v>2203.65</v>
      </c>
      <c r="G177">
        <f>IF(E177="","",IF(F177&lt;=Gehaltstabelle_alt!$B$2,Gehaltstabelle_alt!$E$2,IF(F177&lt;=Gehaltstabelle_alt!$B$3,Gehaltstabelle_alt!$E$3,IF(F177&lt;=Gehaltstabelle_alt!$B$4,Gehaltstabelle_alt!$E$4,IF(F177&lt;=Gehaltstabelle_alt!$B$5,Gehaltstabelle_alt!$E$5,IF(F177&lt;=Gehaltstabelle_alt!$B$6,Gehaltstabelle_alt!$E$6,Gehaltstabelle_alt!$E$7)))))+IF(F177="","",IF(AND(E177&gt;Gehaltstabelle_alt!$C$10,C177="a"),Gehaltstabelle_alt!$E$11,Gehaltstabelle_alt!$E$10))+Gehaltsrechner!$G$10)</f>
        <v>358</v>
      </c>
      <c r="H177">
        <f>IF(G177="","",Gehaltsrechner!$G$9)</f>
        <v>137.29</v>
      </c>
      <c r="I177">
        <f t="shared" si="17"/>
        <v>3125.8816666666667</v>
      </c>
    </row>
    <row r="178" spans="1:9" x14ac:dyDescent="0.25">
      <c r="A178">
        <f t="shared" si="14"/>
        <v>2036</v>
      </c>
      <c r="B178" s="18">
        <f t="shared" si="18"/>
        <v>49706</v>
      </c>
      <c r="C178" t="str">
        <f t="shared" si="15"/>
        <v>c</v>
      </c>
      <c r="D178">
        <f t="shared" si="16"/>
        <v>0</v>
      </c>
      <c r="E178">
        <f>IF(D178="","",MIN(IF(ISNA(VLOOKUP(D178+E177,Gehaltstabelle_alt!$A$15:$A$18,1,FALSE)),D178+E177,IF(ISNA(VLOOKUP(D178+E177+1,Gehaltstabelle_alt!$A$15:$A$18,1,FALSE)),D178+E177+1,D178+E177+2))+IF(AND(B178=DATE(YEAR($G$5),MONTH($G$5),1),$G$4),2,0),MAX(Gehaltstabelle_alt!$H$5:$H$34)))</f>
        <v>13</v>
      </c>
      <c r="F178">
        <f>IF(E178="","",HLOOKUP(C178,Gehaltstabelle_alt!$I$3:$R$34,E178+2,FALSE))</f>
        <v>2203.65</v>
      </c>
      <c r="G178">
        <f>IF(E178="","",IF(F178&lt;=Gehaltstabelle_alt!$B$2,Gehaltstabelle_alt!$E$2,IF(F178&lt;=Gehaltstabelle_alt!$B$3,Gehaltstabelle_alt!$E$3,IF(F178&lt;=Gehaltstabelle_alt!$B$4,Gehaltstabelle_alt!$E$4,IF(F178&lt;=Gehaltstabelle_alt!$B$5,Gehaltstabelle_alt!$E$5,IF(F178&lt;=Gehaltstabelle_alt!$B$6,Gehaltstabelle_alt!$E$6,Gehaltstabelle_alt!$E$7)))))+IF(F178="","",IF(AND(E178&gt;Gehaltstabelle_alt!$C$10,C178="a"),Gehaltstabelle_alt!$E$11,Gehaltstabelle_alt!$E$10))+Gehaltsrechner!$G$10)</f>
        <v>358</v>
      </c>
      <c r="H178">
        <f>IF(G178="","",Gehaltsrechner!$G$9)</f>
        <v>137.29</v>
      </c>
      <c r="I178">
        <f t="shared" si="17"/>
        <v>3125.8816666666667</v>
      </c>
    </row>
    <row r="179" spans="1:9" x14ac:dyDescent="0.25">
      <c r="A179">
        <f t="shared" si="14"/>
        <v>2036</v>
      </c>
      <c r="B179" s="18">
        <f t="shared" si="18"/>
        <v>49735</v>
      </c>
      <c r="C179" t="str">
        <f t="shared" si="15"/>
        <v>c</v>
      </c>
      <c r="D179">
        <f t="shared" si="16"/>
        <v>0</v>
      </c>
      <c r="E179">
        <f>IF(D179="","",MIN(IF(ISNA(VLOOKUP(D179+E178,Gehaltstabelle_alt!$A$15:$A$18,1,FALSE)),D179+E178,IF(ISNA(VLOOKUP(D179+E178+1,Gehaltstabelle_alt!$A$15:$A$18,1,FALSE)),D179+E178+1,D179+E178+2))+IF(AND(B179=DATE(YEAR($G$5),MONTH($G$5),1),$G$4),2,0),MAX(Gehaltstabelle_alt!$H$5:$H$34)))</f>
        <v>13</v>
      </c>
      <c r="F179">
        <f>IF(E179="","",HLOOKUP(C179,Gehaltstabelle_alt!$I$3:$R$34,E179+2,FALSE))</f>
        <v>2203.65</v>
      </c>
      <c r="G179">
        <f>IF(E179="","",IF(F179&lt;=Gehaltstabelle_alt!$B$2,Gehaltstabelle_alt!$E$2,IF(F179&lt;=Gehaltstabelle_alt!$B$3,Gehaltstabelle_alt!$E$3,IF(F179&lt;=Gehaltstabelle_alt!$B$4,Gehaltstabelle_alt!$E$4,IF(F179&lt;=Gehaltstabelle_alt!$B$5,Gehaltstabelle_alt!$E$5,IF(F179&lt;=Gehaltstabelle_alt!$B$6,Gehaltstabelle_alt!$E$6,Gehaltstabelle_alt!$E$7)))))+IF(F179="","",IF(AND(E179&gt;Gehaltstabelle_alt!$C$10,C179="a"),Gehaltstabelle_alt!$E$11,Gehaltstabelle_alt!$E$10))+Gehaltsrechner!$G$10)</f>
        <v>358</v>
      </c>
      <c r="H179">
        <f>IF(G179="","",Gehaltsrechner!$G$9)</f>
        <v>137.29</v>
      </c>
      <c r="I179">
        <f t="shared" si="17"/>
        <v>3125.8816666666667</v>
      </c>
    </row>
    <row r="180" spans="1:9" x14ac:dyDescent="0.25">
      <c r="A180">
        <f t="shared" si="14"/>
        <v>2036</v>
      </c>
      <c r="B180" s="18">
        <f t="shared" si="18"/>
        <v>49766</v>
      </c>
      <c r="C180" t="str">
        <f t="shared" si="15"/>
        <v>c</v>
      </c>
      <c r="D180">
        <f t="shared" si="16"/>
        <v>0</v>
      </c>
      <c r="E180">
        <f>IF(D180="","",MIN(IF(ISNA(VLOOKUP(D180+E179,Gehaltstabelle_alt!$A$15:$A$18,1,FALSE)),D180+E179,IF(ISNA(VLOOKUP(D180+E179+1,Gehaltstabelle_alt!$A$15:$A$18,1,FALSE)),D180+E179+1,D180+E179+2))+IF(AND(B180=DATE(YEAR($G$5),MONTH($G$5),1),$G$4),2,0),MAX(Gehaltstabelle_alt!$H$5:$H$34)))</f>
        <v>13</v>
      </c>
      <c r="F180">
        <f>IF(E180="","",HLOOKUP(C180,Gehaltstabelle_alt!$I$3:$R$34,E180+2,FALSE))</f>
        <v>2203.65</v>
      </c>
      <c r="G180">
        <f>IF(E180="","",IF(F180&lt;=Gehaltstabelle_alt!$B$2,Gehaltstabelle_alt!$E$2,IF(F180&lt;=Gehaltstabelle_alt!$B$3,Gehaltstabelle_alt!$E$3,IF(F180&lt;=Gehaltstabelle_alt!$B$4,Gehaltstabelle_alt!$E$4,IF(F180&lt;=Gehaltstabelle_alt!$B$5,Gehaltstabelle_alt!$E$5,IF(F180&lt;=Gehaltstabelle_alt!$B$6,Gehaltstabelle_alt!$E$6,Gehaltstabelle_alt!$E$7)))))+IF(F180="","",IF(AND(E180&gt;Gehaltstabelle_alt!$C$10,C180="a"),Gehaltstabelle_alt!$E$11,Gehaltstabelle_alt!$E$10))+Gehaltsrechner!$G$10)</f>
        <v>358</v>
      </c>
      <c r="H180">
        <f>IF(G180="","",Gehaltsrechner!$G$9)</f>
        <v>137.29</v>
      </c>
      <c r="I180">
        <f t="shared" si="17"/>
        <v>3125.8816666666667</v>
      </c>
    </row>
    <row r="181" spans="1:9" x14ac:dyDescent="0.25">
      <c r="A181">
        <f t="shared" si="14"/>
        <v>2036</v>
      </c>
      <c r="B181" s="18">
        <f t="shared" si="18"/>
        <v>49796</v>
      </c>
      <c r="C181" t="str">
        <f t="shared" si="15"/>
        <v>c</v>
      </c>
      <c r="D181">
        <f t="shared" si="16"/>
        <v>0</v>
      </c>
      <c r="E181">
        <f>IF(D181="","",MIN(IF(ISNA(VLOOKUP(D181+E180,Gehaltstabelle_alt!$A$15:$A$18,1,FALSE)),D181+E180,IF(ISNA(VLOOKUP(D181+E180+1,Gehaltstabelle_alt!$A$15:$A$18,1,FALSE)),D181+E180+1,D181+E180+2))+IF(AND(B181=DATE(YEAR($G$5),MONTH($G$5),1),$G$4),2,0),MAX(Gehaltstabelle_alt!$H$5:$H$34)))</f>
        <v>13</v>
      </c>
      <c r="F181">
        <f>IF(E181="","",HLOOKUP(C181,Gehaltstabelle_alt!$I$3:$R$34,E181+2,FALSE))</f>
        <v>2203.65</v>
      </c>
      <c r="G181">
        <f>IF(E181="","",IF(F181&lt;=Gehaltstabelle_alt!$B$2,Gehaltstabelle_alt!$E$2,IF(F181&lt;=Gehaltstabelle_alt!$B$3,Gehaltstabelle_alt!$E$3,IF(F181&lt;=Gehaltstabelle_alt!$B$4,Gehaltstabelle_alt!$E$4,IF(F181&lt;=Gehaltstabelle_alt!$B$5,Gehaltstabelle_alt!$E$5,IF(F181&lt;=Gehaltstabelle_alt!$B$6,Gehaltstabelle_alt!$E$6,Gehaltstabelle_alt!$E$7)))))+IF(F181="","",IF(AND(E181&gt;Gehaltstabelle_alt!$C$10,C181="a"),Gehaltstabelle_alt!$E$11,Gehaltstabelle_alt!$E$10))+Gehaltsrechner!$G$10)</f>
        <v>358</v>
      </c>
      <c r="H181">
        <f>IF(G181="","",Gehaltsrechner!$G$9)</f>
        <v>137.29</v>
      </c>
      <c r="I181">
        <f t="shared" si="17"/>
        <v>3125.8816666666667</v>
      </c>
    </row>
    <row r="182" spans="1:9" x14ac:dyDescent="0.25">
      <c r="A182">
        <f t="shared" si="14"/>
        <v>2036</v>
      </c>
      <c r="B182" s="18">
        <f t="shared" si="18"/>
        <v>49827</v>
      </c>
      <c r="C182" t="str">
        <f t="shared" si="15"/>
        <v>c</v>
      </c>
      <c r="D182">
        <f t="shared" si="16"/>
        <v>0</v>
      </c>
      <c r="E182">
        <f>IF(D182="","",MIN(IF(ISNA(VLOOKUP(D182+E181,Gehaltstabelle_alt!$A$15:$A$18,1,FALSE)),D182+E181,IF(ISNA(VLOOKUP(D182+E181+1,Gehaltstabelle_alt!$A$15:$A$18,1,FALSE)),D182+E181+1,D182+E181+2))+IF(AND(B182=DATE(YEAR($G$5),MONTH($G$5),1),$G$4),2,0),MAX(Gehaltstabelle_alt!$H$5:$H$34)))</f>
        <v>13</v>
      </c>
      <c r="F182">
        <f>IF(E182="","",HLOOKUP(C182,Gehaltstabelle_alt!$I$3:$R$34,E182+2,FALSE))</f>
        <v>2203.65</v>
      </c>
      <c r="G182">
        <f>IF(E182="","",IF(F182&lt;=Gehaltstabelle_alt!$B$2,Gehaltstabelle_alt!$E$2,IF(F182&lt;=Gehaltstabelle_alt!$B$3,Gehaltstabelle_alt!$E$3,IF(F182&lt;=Gehaltstabelle_alt!$B$4,Gehaltstabelle_alt!$E$4,IF(F182&lt;=Gehaltstabelle_alt!$B$5,Gehaltstabelle_alt!$E$5,IF(F182&lt;=Gehaltstabelle_alt!$B$6,Gehaltstabelle_alt!$E$6,Gehaltstabelle_alt!$E$7)))))+IF(F182="","",IF(AND(E182&gt;Gehaltstabelle_alt!$C$10,C182="a"),Gehaltstabelle_alt!$E$11,Gehaltstabelle_alt!$E$10))+Gehaltsrechner!$G$10)</f>
        <v>358</v>
      </c>
      <c r="H182">
        <f>IF(G182="","",Gehaltsrechner!$G$9)</f>
        <v>137.29</v>
      </c>
      <c r="I182">
        <f t="shared" si="17"/>
        <v>3125.8816666666667</v>
      </c>
    </row>
    <row r="183" spans="1:9" x14ac:dyDescent="0.25">
      <c r="A183">
        <f t="shared" si="14"/>
        <v>2036</v>
      </c>
      <c r="B183" s="18">
        <f t="shared" si="18"/>
        <v>49857</v>
      </c>
      <c r="C183" t="str">
        <f t="shared" si="15"/>
        <v>c</v>
      </c>
      <c r="D183">
        <f t="shared" si="16"/>
        <v>0</v>
      </c>
      <c r="E183">
        <f>IF(D183="","",MIN(IF(ISNA(VLOOKUP(D183+E182,Gehaltstabelle_alt!$A$15:$A$18,1,FALSE)),D183+E182,IF(ISNA(VLOOKUP(D183+E182+1,Gehaltstabelle_alt!$A$15:$A$18,1,FALSE)),D183+E182+1,D183+E182+2))+IF(AND(B183=DATE(YEAR($G$5),MONTH($G$5),1),$G$4),2,0),MAX(Gehaltstabelle_alt!$H$5:$H$34)))</f>
        <v>13</v>
      </c>
      <c r="F183">
        <f>IF(E183="","",HLOOKUP(C183,Gehaltstabelle_alt!$I$3:$R$34,E183+2,FALSE))</f>
        <v>2203.65</v>
      </c>
      <c r="G183">
        <f>IF(E183="","",IF(F183&lt;=Gehaltstabelle_alt!$B$2,Gehaltstabelle_alt!$E$2,IF(F183&lt;=Gehaltstabelle_alt!$B$3,Gehaltstabelle_alt!$E$3,IF(F183&lt;=Gehaltstabelle_alt!$B$4,Gehaltstabelle_alt!$E$4,IF(F183&lt;=Gehaltstabelle_alt!$B$5,Gehaltstabelle_alt!$E$5,IF(F183&lt;=Gehaltstabelle_alt!$B$6,Gehaltstabelle_alt!$E$6,Gehaltstabelle_alt!$E$7)))))+IF(F183="","",IF(AND(E183&gt;Gehaltstabelle_alt!$C$10,C183="a"),Gehaltstabelle_alt!$E$11,Gehaltstabelle_alt!$E$10))+Gehaltsrechner!$G$10)</f>
        <v>358</v>
      </c>
      <c r="H183">
        <f>IF(G183="","",Gehaltsrechner!$G$9)</f>
        <v>137.29</v>
      </c>
      <c r="I183">
        <f t="shared" si="17"/>
        <v>3125.8816666666667</v>
      </c>
    </row>
    <row r="184" spans="1:9" x14ac:dyDescent="0.25">
      <c r="A184">
        <f t="shared" si="14"/>
        <v>2036</v>
      </c>
      <c r="B184" s="18">
        <f t="shared" si="18"/>
        <v>49888</v>
      </c>
      <c r="C184" t="str">
        <f t="shared" si="15"/>
        <v>c</v>
      </c>
      <c r="D184">
        <f t="shared" si="16"/>
        <v>0</v>
      </c>
      <c r="E184">
        <f>IF(D184="","",MIN(IF(ISNA(VLOOKUP(D184+E183,Gehaltstabelle_alt!$A$15:$A$18,1,FALSE)),D184+E183,IF(ISNA(VLOOKUP(D184+E183+1,Gehaltstabelle_alt!$A$15:$A$18,1,FALSE)),D184+E183+1,D184+E183+2))+IF(AND(B184=DATE(YEAR($G$5),MONTH($G$5),1),$G$4),2,0),MAX(Gehaltstabelle_alt!$H$5:$H$34)))</f>
        <v>13</v>
      </c>
      <c r="F184">
        <f>IF(E184="","",HLOOKUP(C184,Gehaltstabelle_alt!$I$3:$R$34,E184+2,FALSE))</f>
        <v>2203.65</v>
      </c>
      <c r="G184">
        <f>IF(E184="","",IF(F184&lt;=Gehaltstabelle_alt!$B$2,Gehaltstabelle_alt!$E$2,IF(F184&lt;=Gehaltstabelle_alt!$B$3,Gehaltstabelle_alt!$E$3,IF(F184&lt;=Gehaltstabelle_alt!$B$4,Gehaltstabelle_alt!$E$4,IF(F184&lt;=Gehaltstabelle_alt!$B$5,Gehaltstabelle_alt!$E$5,IF(F184&lt;=Gehaltstabelle_alt!$B$6,Gehaltstabelle_alt!$E$6,Gehaltstabelle_alt!$E$7)))))+IF(F184="","",IF(AND(E184&gt;Gehaltstabelle_alt!$C$10,C184="a"),Gehaltstabelle_alt!$E$11,Gehaltstabelle_alt!$E$10))+Gehaltsrechner!$G$10)</f>
        <v>358</v>
      </c>
      <c r="H184">
        <f>IF(G184="","",Gehaltsrechner!$G$9)</f>
        <v>137.29</v>
      </c>
      <c r="I184">
        <f t="shared" si="17"/>
        <v>3125.8816666666667</v>
      </c>
    </row>
    <row r="185" spans="1:9" x14ac:dyDescent="0.25">
      <c r="A185">
        <f t="shared" si="14"/>
        <v>2036</v>
      </c>
      <c r="B185" s="18">
        <f t="shared" si="18"/>
        <v>49919</v>
      </c>
      <c r="C185" t="str">
        <f t="shared" si="15"/>
        <v>c</v>
      </c>
      <c r="D185">
        <f t="shared" si="16"/>
        <v>0</v>
      </c>
      <c r="E185">
        <f>IF(D185="","",MIN(IF(ISNA(VLOOKUP(D185+E184,Gehaltstabelle_alt!$A$15:$A$18,1,FALSE)),D185+E184,IF(ISNA(VLOOKUP(D185+E184+1,Gehaltstabelle_alt!$A$15:$A$18,1,FALSE)),D185+E184+1,D185+E184+2))+IF(AND(B185=DATE(YEAR($G$5),MONTH($G$5),1),$G$4),2,0),MAX(Gehaltstabelle_alt!$H$5:$H$34)))</f>
        <v>13</v>
      </c>
      <c r="F185">
        <f>IF(E185="","",HLOOKUP(C185,Gehaltstabelle_alt!$I$3:$R$34,E185+2,FALSE))</f>
        <v>2203.65</v>
      </c>
      <c r="G185">
        <f>IF(E185="","",IF(F185&lt;=Gehaltstabelle_alt!$B$2,Gehaltstabelle_alt!$E$2,IF(F185&lt;=Gehaltstabelle_alt!$B$3,Gehaltstabelle_alt!$E$3,IF(F185&lt;=Gehaltstabelle_alt!$B$4,Gehaltstabelle_alt!$E$4,IF(F185&lt;=Gehaltstabelle_alt!$B$5,Gehaltstabelle_alt!$E$5,IF(F185&lt;=Gehaltstabelle_alt!$B$6,Gehaltstabelle_alt!$E$6,Gehaltstabelle_alt!$E$7)))))+IF(F185="","",IF(AND(E185&gt;Gehaltstabelle_alt!$C$10,C185="a"),Gehaltstabelle_alt!$E$11,Gehaltstabelle_alt!$E$10))+Gehaltsrechner!$G$10)</f>
        <v>358</v>
      </c>
      <c r="H185">
        <f>IF(G185="","",Gehaltsrechner!$G$9)</f>
        <v>137.29</v>
      </c>
      <c r="I185">
        <f t="shared" si="17"/>
        <v>3125.8816666666667</v>
      </c>
    </row>
    <row r="186" spans="1:9" x14ac:dyDescent="0.25">
      <c r="A186">
        <f t="shared" si="14"/>
        <v>2036</v>
      </c>
      <c r="B186" s="18">
        <f t="shared" si="18"/>
        <v>49949</v>
      </c>
      <c r="C186" t="str">
        <f t="shared" si="15"/>
        <v>c</v>
      </c>
      <c r="D186">
        <f t="shared" si="16"/>
        <v>0</v>
      </c>
      <c r="E186">
        <f>IF(D186="","",MIN(IF(ISNA(VLOOKUP(D186+E185,Gehaltstabelle_alt!$A$15:$A$18,1,FALSE)),D186+E185,IF(ISNA(VLOOKUP(D186+E185+1,Gehaltstabelle_alt!$A$15:$A$18,1,FALSE)),D186+E185+1,D186+E185+2))+IF(AND(B186=DATE(YEAR($G$5),MONTH($G$5),1),$G$4),2,0),MAX(Gehaltstabelle_alt!$H$5:$H$34)))</f>
        <v>13</v>
      </c>
      <c r="F186">
        <f>IF(E186="","",HLOOKUP(C186,Gehaltstabelle_alt!$I$3:$R$34,E186+2,FALSE))</f>
        <v>2203.65</v>
      </c>
      <c r="G186">
        <f>IF(E186="","",IF(F186&lt;=Gehaltstabelle_alt!$B$2,Gehaltstabelle_alt!$E$2,IF(F186&lt;=Gehaltstabelle_alt!$B$3,Gehaltstabelle_alt!$E$3,IF(F186&lt;=Gehaltstabelle_alt!$B$4,Gehaltstabelle_alt!$E$4,IF(F186&lt;=Gehaltstabelle_alt!$B$5,Gehaltstabelle_alt!$E$5,IF(F186&lt;=Gehaltstabelle_alt!$B$6,Gehaltstabelle_alt!$E$6,Gehaltstabelle_alt!$E$7)))))+IF(F186="","",IF(AND(E186&gt;Gehaltstabelle_alt!$C$10,C186="a"),Gehaltstabelle_alt!$E$11,Gehaltstabelle_alt!$E$10))+Gehaltsrechner!$G$10)</f>
        <v>358</v>
      </c>
      <c r="H186">
        <f>IF(G186="","",Gehaltsrechner!$G$9)</f>
        <v>137.29</v>
      </c>
      <c r="I186">
        <f t="shared" si="17"/>
        <v>3125.8816666666667</v>
      </c>
    </row>
    <row r="187" spans="1:9" x14ac:dyDescent="0.25">
      <c r="A187">
        <f t="shared" si="14"/>
        <v>2036</v>
      </c>
      <c r="B187" s="18">
        <f t="shared" si="18"/>
        <v>49980</v>
      </c>
      <c r="C187" t="str">
        <f t="shared" si="15"/>
        <v>c</v>
      </c>
      <c r="D187">
        <f t="shared" si="16"/>
        <v>0</v>
      </c>
      <c r="E187">
        <f>IF(D187="","",MIN(IF(ISNA(VLOOKUP(D187+E186,Gehaltstabelle_alt!$A$15:$A$18,1,FALSE)),D187+E186,IF(ISNA(VLOOKUP(D187+E186+1,Gehaltstabelle_alt!$A$15:$A$18,1,FALSE)),D187+E186+1,D187+E186+2))+IF(AND(B187=DATE(YEAR($G$5),MONTH($G$5),1),$G$4),2,0),MAX(Gehaltstabelle_alt!$H$5:$H$34)))</f>
        <v>13</v>
      </c>
      <c r="F187">
        <f>IF(E187="","",HLOOKUP(C187,Gehaltstabelle_alt!$I$3:$R$34,E187+2,FALSE))</f>
        <v>2203.65</v>
      </c>
      <c r="G187">
        <f>IF(E187="","",IF(F187&lt;=Gehaltstabelle_alt!$B$2,Gehaltstabelle_alt!$E$2,IF(F187&lt;=Gehaltstabelle_alt!$B$3,Gehaltstabelle_alt!$E$3,IF(F187&lt;=Gehaltstabelle_alt!$B$4,Gehaltstabelle_alt!$E$4,IF(F187&lt;=Gehaltstabelle_alt!$B$5,Gehaltstabelle_alt!$E$5,IF(F187&lt;=Gehaltstabelle_alt!$B$6,Gehaltstabelle_alt!$E$6,Gehaltstabelle_alt!$E$7)))))+IF(F187="","",IF(AND(E187&gt;Gehaltstabelle_alt!$C$10,C187="a"),Gehaltstabelle_alt!$E$11,Gehaltstabelle_alt!$E$10))+Gehaltsrechner!$G$10)</f>
        <v>358</v>
      </c>
      <c r="H187">
        <f>IF(G187="","",Gehaltsrechner!$G$9)</f>
        <v>137.29</v>
      </c>
      <c r="I187">
        <f t="shared" si="17"/>
        <v>3125.8816666666667</v>
      </c>
    </row>
    <row r="188" spans="1:9" x14ac:dyDescent="0.25">
      <c r="A188">
        <f t="shared" si="14"/>
        <v>2036</v>
      </c>
      <c r="B188" s="18">
        <f t="shared" si="18"/>
        <v>50010</v>
      </c>
      <c r="C188" t="str">
        <f t="shared" si="15"/>
        <v>c</v>
      </c>
      <c r="D188">
        <f t="shared" si="16"/>
        <v>0</v>
      </c>
      <c r="E188">
        <f>IF(D188="","",MIN(IF(ISNA(VLOOKUP(D188+E187,Gehaltstabelle_alt!$A$15:$A$18,1,FALSE)),D188+E187,IF(ISNA(VLOOKUP(D188+E187+1,Gehaltstabelle_alt!$A$15:$A$18,1,FALSE)),D188+E187+1,D188+E187+2))+IF(AND(B188=DATE(YEAR($G$5),MONTH($G$5),1),$G$4),2,0),MAX(Gehaltstabelle_alt!$H$5:$H$34)))</f>
        <v>13</v>
      </c>
      <c r="F188">
        <f>IF(E188="","",HLOOKUP(C188,Gehaltstabelle_alt!$I$3:$R$34,E188+2,FALSE))</f>
        <v>2203.65</v>
      </c>
      <c r="G188">
        <f>IF(E188="","",IF(F188&lt;=Gehaltstabelle_alt!$B$2,Gehaltstabelle_alt!$E$2,IF(F188&lt;=Gehaltstabelle_alt!$B$3,Gehaltstabelle_alt!$E$3,IF(F188&lt;=Gehaltstabelle_alt!$B$4,Gehaltstabelle_alt!$E$4,IF(F188&lt;=Gehaltstabelle_alt!$B$5,Gehaltstabelle_alt!$E$5,IF(F188&lt;=Gehaltstabelle_alt!$B$6,Gehaltstabelle_alt!$E$6,Gehaltstabelle_alt!$E$7)))))+IF(F188="","",IF(AND(E188&gt;Gehaltstabelle_alt!$C$10,C188="a"),Gehaltstabelle_alt!$E$11,Gehaltstabelle_alt!$E$10))+Gehaltsrechner!$G$10)</f>
        <v>358</v>
      </c>
      <c r="H188">
        <f>IF(G188="","",Gehaltsrechner!$G$9)</f>
        <v>137.29</v>
      </c>
      <c r="I188">
        <f t="shared" si="17"/>
        <v>3125.8816666666667</v>
      </c>
    </row>
    <row r="189" spans="1:9" x14ac:dyDescent="0.25">
      <c r="A189">
        <f t="shared" si="14"/>
        <v>2037</v>
      </c>
      <c r="B189" s="18">
        <f t="shared" si="18"/>
        <v>50041</v>
      </c>
      <c r="C189" t="str">
        <f t="shared" si="15"/>
        <v>c</v>
      </c>
      <c r="D189">
        <f t="shared" si="16"/>
        <v>0</v>
      </c>
      <c r="E189">
        <f>IF(D189="","",MIN(IF(ISNA(VLOOKUP(D189+E188,Gehaltstabelle_alt!$A$15:$A$18,1,FALSE)),D189+E188,IF(ISNA(VLOOKUP(D189+E188+1,Gehaltstabelle_alt!$A$15:$A$18,1,FALSE)),D189+E188+1,D189+E188+2))+IF(AND(B189=DATE(YEAR($G$5),MONTH($G$5),1),$G$4),2,0),MAX(Gehaltstabelle_alt!$H$5:$H$34)))</f>
        <v>13</v>
      </c>
      <c r="F189">
        <f>IF(E189="","",HLOOKUP(C189,Gehaltstabelle_alt!$I$3:$R$34,E189+2,FALSE))</f>
        <v>2203.65</v>
      </c>
      <c r="G189">
        <f>IF(E189="","",IF(F189&lt;=Gehaltstabelle_alt!$B$2,Gehaltstabelle_alt!$E$2,IF(F189&lt;=Gehaltstabelle_alt!$B$3,Gehaltstabelle_alt!$E$3,IF(F189&lt;=Gehaltstabelle_alt!$B$4,Gehaltstabelle_alt!$E$4,IF(F189&lt;=Gehaltstabelle_alt!$B$5,Gehaltstabelle_alt!$E$5,IF(F189&lt;=Gehaltstabelle_alt!$B$6,Gehaltstabelle_alt!$E$6,Gehaltstabelle_alt!$E$7)))))+IF(F189="","",IF(AND(E189&gt;Gehaltstabelle_alt!$C$10,C189="a"),Gehaltstabelle_alt!$E$11,Gehaltstabelle_alt!$E$10))+Gehaltsrechner!$G$10)</f>
        <v>358</v>
      </c>
      <c r="H189">
        <f>IF(G189="","",Gehaltsrechner!$G$9)</f>
        <v>137.29</v>
      </c>
      <c r="I189">
        <f t="shared" si="17"/>
        <v>3125.8816666666667</v>
      </c>
    </row>
    <row r="190" spans="1:9" x14ac:dyDescent="0.25">
      <c r="A190">
        <f t="shared" si="14"/>
        <v>2037</v>
      </c>
      <c r="B190" s="18">
        <f t="shared" si="18"/>
        <v>50072</v>
      </c>
      <c r="C190" t="str">
        <f t="shared" si="15"/>
        <v>c</v>
      </c>
      <c r="D190">
        <f t="shared" si="16"/>
        <v>0</v>
      </c>
      <c r="E190">
        <f>IF(D190="","",MIN(IF(ISNA(VLOOKUP(D190+E189,Gehaltstabelle_alt!$A$15:$A$18,1,FALSE)),D190+E189,IF(ISNA(VLOOKUP(D190+E189+1,Gehaltstabelle_alt!$A$15:$A$18,1,FALSE)),D190+E189+1,D190+E189+2))+IF(AND(B190=DATE(YEAR($G$5),MONTH($G$5),1),$G$4),2,0),MAX(Gehaltstabelle_alt!$H$5:$H$34)))</f>
        <v>13</v>
      </c>
      <c r="F190">
        <f>IF(E190="","",HLOOKUP(C190,Gehaltstabelle_alt!$I$3:$R$34,E190+2,FALSE))</f>
        <v>2203.65</v>
      </c>
      <c r="G190">
        <f>IF(E190="","",IF(F190&lt;=Gehaltstabelle_alt!$B$2,Gehaltstabelle_alt!$E$2,IF(F190&lt;=Gehaltstabelle_alt!$B$3,Gehaltstabelle_alt!$E$3,IF(F190&lt;=Gehaltstabelle_alt!$B$4,Gehaltstabelle_alt!$E$4,IF(F190&lt;=Gehaltstabelle_alt!$B$5,Gehaltstabelle_alt!$E$5,IF(F190&lt;=Gehaltstabelle_alt!$B$6,Gehaltstabelle_alt!$E$6,Gehaltstabelle_alt!$E$7)))))+IF(F190="","",IF(AND(E190&gt;Gehaltstabelle_alt!$C$10,C190="a"),Gehaltstabelle_alt!$E$11,Gehaltstabelle_alt!$E$10))+Gehaltsrechner!$G$10)</f>
        <v>358</v>
      </c>
      <c r="H190">
        <f>IF(G190="","",Gehaltsrechner!$G$9)</f>
        <v>137.29</v>
      </c>
      <c r="I190">
        <f t="shared" si="17"/>
        <v>3125.8816666666667</v>
      </c>
    </row>
    <row r="191" spans="1:9" x14ac:dyDescent="0.25">
      <c r="A191">
        <f t="shared" si="14"/>
        <v>2037</v>
      </c>
      <c r="B191" s="18">
        <f t="shared" si="18"/>
        <v>50100</v>
      </c>
      <c r="C191" t="str">
        <f t="shared" si="15"/>
        <v>c</v>
      </c>
      <c r="D191">
        <f t="shared" si="16"/>
        <v>0</v>
      </c>
      <c r="E191">
        <f>IF(D191="","",MIN(IF(ISNA(VLOOKUP(D191+E190,Gehaltstabelle_alt!$A$15:$A$18,1,FALSE)),D191+E190,IF(ISNA(VLOOKUP(D191+E190+1,Gehaltstabelle_alt!$A$15:$A$18,1,FALSE)),D191+E190+1,D191+E190+2))+IF(AND(B191=DATE(YEAR($G$5),MONTH($G$5),1),$G$4),2,0),MAX(Gehaltstabelle_alt!$H$5:$H$34)))</f>
        <v>13</v>
      </c>
      <c r="F191">
        <f>IF(E191="","",HLOOKUP(C191,Gehaltstabelle_alt!$I$3:$R$34,E191+2,FALSE))</f>
        <v>2203.65</v>
      </c>
      <c r="G191">
        <f>IF(E191="","",IF(F191&lt;=Gehaltstabelle_alt!$B$2,Gehaltstabelle_alt!$E$2,IF(F191&lt;=Gehaltstabelle_alt!$B$3,Gehaltstabelle_alt!$E$3,IF(F191&lt;=Gehaltstabelle_alt!$B$4,Gehaltstabelle_alt!$E$4,IF(F191&lt;=Gehaltstabelle_alt!$B$5,Gehaltstabelle_alt!$E$5,IF(F191&lt;=Gehaltstabelle_alt!$B$6,Gehaltstabelle_alt!$E$6,Gehaltstabelle_alt!$E$7)))))+IF(F191="","",IF(AND(E191&gt;Gehaltstabelle_alt!$C$10,C191="a"),Gehaltstabelle_alt!$E$11,Gehaltstabelle_alt!$E$10))+Gehaltsrechner!$G$10)</f>
        <v>358</v>
      </c>
      <c r="H191">
        <f>IF(G191="","",Gehaltsrechner!$G$9)</f>
        <v>137.29</v>
      </c>
      <c r="I191">
        <f t="shared" si="17"/>
        <v>3125.8816666666667</v>
      </c>
    </row>
    <row r="192" spans="1:9" x14ac:dyDescent="0.25">
      <c r="A192">
        <f t="shared" si="14"/>
        <v>2037</v>
      </c>
      <c r="B192" s="18">
        <f t="shared" si="18"/>
        <v>50131</v>
      </c>
      <c r="C192" t="str">
        <f t="shared" si="15"/>
        <v>c</v>
      </c>
      <c r="D192">
        <f t="shared" si="16"/>
        <v>0</v>
      </c>
      <c r="E192">
        <f>IF(D192="","",MIN(IF(ISNA(VLOOKUP(D192+E191,Gehaltstabelle_alt!$A$15:$A$18,1,FALSE)),D192+E191,IF(ISNA(VLOOKUP(D192+E191+1,Gehaltstabelle_alt!$A$15:$A$18,1,FALSE)),D192+E191+1,D192+E191+2))+IF(AND(B192=DATE(YEAR($G$5),MONTH($G$5),1),$G$4),2,0),MAX(Gehaltstabelle_alt!$H$5:$H$34)))</f>
        <v>13</v>
      </c>
      <c r="F192">
        <f>IF(E192="","",HLOOKUP(C192,Gehaltstabelle_alt!$I$3:$R$34,E192+2,FALSE))</f>
        <v>2203.65</v>
      </c>
      <c r="G192">
        <f>IF(E192="","",IF(F192&lt;=Gehaltstabelle_alt!$B$2,Gehaltstabelle_alt!$E$2,IF(F192&lt;=Gehaltstabelle_alt!$B$3,Gehaltstabelle_alt!$E$3,IF(F192&lt;=Gehaltstabelle_alt!$B$4,Gehaltstabelle_alt!$E$4,IF(F192&lt;=Gehaltstabelle_alt!$B$5,Gehaltstabelle_alt!$E$5,IF(F192&lt;=Gehaltstabelle_alt!$B$6,Gehaltstabelle_alt!$E$6,Gehaltstabelle_alt!$E$7)))))+IF(F192="","",IF(AND(E192&gt;Gehaltstabelle_alt!$C$10,C192="a"),Gehaltstabelle_alt!$E$11,Gehaltstabelle_alt!$E$10))+Gehaltsrechner!$G$10)</f>
        <v>358</v>
      </c>
      <c r="H192">
        <f>IF(G192="","",Gehaltsrechner!$G$9)</f>
        <v>137.29</v>
      </c>
      <c r="I192">
        <f t="shared" si="17"/>
        <v>3125.8816666666667</v>
      </c>
    </row>
    <row r="193" spans="1:9" x14ac:dyDescent="0.25">
      <c r="A193">
        <f t="shared" si="14"/>
        <v>2037</v>
      </c>
      <c r="B193" s="18">
        <f t="shared" si="18"/>
        <v>50161</v>
      </c>
      <c r="C193" t="str">
        <f t="shared" si="15"/>
        <v>c</v>
      </c>
      <c r="D193">
        <f t="shared" si="16"/>
        <v>0</v>
      </c>
      <c r="E193">
        <f>IF(D193="","",MIN(IF(ISNA(VLOOKUP(D193+E192,Gehaltstabelle_alt!$A$15:$A$18,1,FALSE)),D193+E192,IF(ISNA(VLOOKUP(D193+E192+1,Gehaltstabelle_alt!$A$15:$A$18,1,FALSE)),D193+E192+1,D193+E192+2))+IF(AND(B193=DATE(YEAR($G$5),MONTH($G$5),1),$G$4),2,0),MAX(Gehaltstabelle_alt!$H$5:$H$34)))</f>
        <v>13</v>
      </c>
      <c r="F193">
        <f>IF(E193="","",HLOOKUP(C193,Gehaltstabelle_alt!$I$3:$R$34,E193+2,FALSE))</f>
        <v>2203.65</v>
      </c>
      <c r="G193">
        <f>IF(E193="","",IF(F193&lt;=Gehaltstabelle_alt!$B$2,Gehaltstabelle_alt!$E$2,IF(F193&lt;=Gehaltstabelle_alt!$B$3,Gehaltstabelle_alt!$E$3,IF(F193&lt;=Gehaltstabelle_alt!$B$4,Gehaltstabelle_alt!$E$4,IF(F193&lt;=Gehaltstabelle_alt!$B$5,Gehaltstabelle_alt!$E$5,IF(F193&lt;=Gehaltstabelle_alt!$B$6,Gehaltstabelle_alt!$E$6,Gehaltstabelle_alt!$E$7)))))+IF(F193="","",IF(AND(E193&gt;Gehaltstabelle_alt!$C$10,C193="a"),Gehaltstabelle_alt!$E$11,Gehaltstabelle_alt!$E$10))+Gehaltsrechner!$G$10)</f>
        <v>358</v>
      </c>
      <c r="H193">
        <f>IF(G193="","",Gehaltsrechner!$G$9)</f>
        <v>137.29</v>
      </c>
      <c r="I193">
        <f t="shared" si="17"/>
        <v>3125.8816666666667</v>
      </c>
    </row>
    <row r="194" spans="1:9" x14ac:dyDescent="0.25">
      <c r="A194">
        <f t="shared" si="14"/>
        <v>2037</v>
      </c>
      <c r="B194" s="18">
        <f t="shared" si="18"/>
        <v>50192</v>
      </c>
      <c r="C194" t="str">
        <f t="shared" si="15"/>
        <v>c</v>
      </c>
      <c r="D194">
        <f t="shared" si="16"/>
        <v>0</v>
      </c>
      <c r="E194">
        <f>IF(D194="","",MIN(IF(ISNA(VLOOKUP(D194+E193,Gehaltstabelle_alt!$A$15:$A$18,1,FALSE)),D194+E193,IF(ISNA(VLOOKUP(D194+E193+1,Gehaltstabelle_alt!$A$15:$A$18,1,FALSE)),D194+E193+1,D194+E193+2))+IF(AND(B194=DATE(YEAR($G$5),MONTH($G$5),1),$G$4),2,0),MAX(Gehaltstabelle_alt!$H$5:$H$34)))</f>
        <v>13</v>
      </c>
      <c r="F194">
        <f>IF(E194="","",HLOOKUP(C194,Gehaltstabelle_alt!$I$3:$R$34,E194+2,FALSE))</f>
        <v>2203.65</v>
      </c>
      <c r="G194">
        <f>IF(E194="","",IF(F194&lt;=Gehaltstabelle_alt!$B$2,Gehaltstabelle_alt!$E$2,IF(F194&lt;=Gehaltstabelle_alt!$B$3,Gehaltstabelle_alt!$E$3,IF(F194&lt;=Gehaltstabelle_alt!$B$4,Gehaltstabelle_alt!$E$4,IF(F194&lt;=Gehaltstabelle_alt!$B$5,Gehaltstabelle_alt!$E$5,IF(F194&lt;=Gehaltstabelle_alt!$B$6,Gehaltstabelle_alt!$E$6,Gehaltstabelle_alt!$E$7)))))+IF(F194="","",IF(AND(E194&gt;Gehaltstabelle_alt!$C$10,C194="a"),Gehaltstabelle_alt!$E$11,Gehaltstabelle_alt!$E$10))+Gehaltsrechner!$G$10)</f>
        <v>358</v>
      </c>
      <c r="H194">
        <f>IF(G194="","",Gehaltsrechner!$G$9)</f>
        <v>137.29</v>
      </c>
      <c r="I194">
        <f t="shared" si="17"/>
        <v>3125.8816666666667</v>
      </c>
    </row>
    <row r="195" spans="1:9" x14ac:dyDescent="0.25">
      <c r="A195">
        <f t="shared" si="14"/>
        <v>2037</v>
      </c>
      <c r="B195" s="18">
        <f t="shared" si="18"/>
        <v>50222</v>
      </c>
      <c r="C195" t="str">
        <f t="shared" si="15"/>
        <v>c</v>
      </c>
      <c r="D195">
        <f t="shared" si="16"/>
        <v>0</v>
      </c>
      <c r="E195">
        <f>IF(D195="","",MIN(IF(ISNA(VLOOKUP(D195+E194,Gehaltstabelle_alt!$A$15:$A$18,1,FALSE)),D195+E194,IF(ISNA(VLOOKUP(D195+E194+1,Gehaltstabelle_alt!$A$15:$A$18,1,FALSE)),D195+E194+1,D195+E194+2))+IF(AND(B195=DATE(YEAR($G$5),MONTH($G$5),1),$G$4),2,0),MAX(Gehaltstabelle_alt!$H$5:$H$34)))</f>
        <v>13</v>
      </c>
      <c r="F195">
        <f>IF(E195="","",HLOOKUP(C195,Gehaltstabelle_alt!$I$3:$R$34,E195+2,FALSE))</f>
        <v>2203.65</v>
      </c>
      <c r="G195">
        <f>IF(E195="","",IF(F195&lt;=Gehaltstabelle_alt!$B$2,Gehaltstabelle_alt!$E$2,IF(F195&lt;=Gehaltstabelle_alt!$B$3,Gehaltstabelle_alt!$E$3,IF(F195&lt;=Gehaltstabelle_alt!$B$4,Gehaltstabelle_alt!$E$4,IF(F195&lt;=Gehaltstabelle_alt!$B$5,Gehaltstabelle_alt!$E$5,IF(F195&lt;=Gehaltstabelle_alt!$B$6,Gehaltstabelle_alt!$E$6,Gehaltstabelle_alt!$E$7)))))+IF(F195="","",IF(AND(E195&gt;Gehaltstabelle_alt!$C$10,C195="a"),Gehaltstabelle_alt!$E$11,Gehaltstabelle_alt!$E$10))+Gehaltsrechner!$G$10)</f>
        <v>358</v>
      </c>
      <c r="H195">
        <f>IF(G195="","",Gehaltsrechner!$G$9)</f>
        <v>137.29</v>
      </c>
      <c r="I195">
        <f t="shared" si="17"/>
        <v>3125.8816666666667</v>
      </c>
    </row>
    <row r="196" spans="1:9" x14ac:dyDescent="0.25">
      <c r="A196">
        <f t="shared" si="14"/>
        <v>2037</v>
      </c>
      <c r="B196" s="18">
        <f t="shared" si="18"/>
        <v>50253</v>
      </c>
      <c r="C196" t="str">
        <f t="shared" si="15"/>
        <v>c</v>
      </c>
      <c r="D196">
        <f t="shared" si="16"/>
        <v>0</v>
      </c>
      <c r="E196">
        <f>IF(D196="","",MIN(IF(ISNA(VLOOKUP(D196+E195,Gehaltstabelle_alt!$A$15:$A$18,1,FALSE)),D196+E195,IF(ISNA(VLOOKUP(D196+E195+1,Gehaltstabelle_alt!$A$15:$A$18,1,FALSE)),D196+E195+1,D196+E195+2))+IF(AND(B196=DATE(YEAR($G$5),MONTH($G$5),1),$G$4),2,0),MAX(Gehaltstabelle_alt!$H$5:$H$34)))</f>
        <v>13</v>
      </c>
      <c r="F196">
        <f>IF(E196="","",HLOOKUP(C196,Gehaltstabelle_alt!$I$3:$R$34,E196+2,FALSE))</f>
        <v>2203.65</v>
      </c>
      <c r="G196">
        <f>IF(E196="","",IF(F196&lt;=Gehaltstabelle_alt!$B$2,Gehaltstabelle_alt!$E$2,IF(F196&lt;=Gehaltstabelle_alt!$B$3,Gehaltstabelle_alt!$E$3,IF(F196&lt;=Gehaltstabelle_alt!$B$4,Gehaltstabelle_alt!$E$4,IF(F196&lt;=Gehaltstabelle_alt!$B$5,Gehaltstabelle_alt!$E$5,IF(F196&lt;=Gehaltstabelle_alt!$B$6,Gehaltstabelle_alt!$E$6,Gehaltstabelle_alt!$E$7)))))+IF(F196="","",IF(AND(E196&gt;Gehaltstabelle_alt!$C$10,C196="a"),Gehaltstabelle_alt!$E$11,Gehaltstabelle_alt!$E$10))+Gehaltsrechner!$G$10)</f>
        <v>358</v>
      </c>
      <c r="H196">
        <f>IF(G196="","",Gehaltsrechner!$G$9)</f>
        <v>137.29</v>
      </c>
      <c r="I196">
        <f t="shared" si="17"/>
        <v>3125.8816666666667</v>
      </c>
    </row>
    <row r="197" spans="1:9" x14ac:dyDescent="0.25">
      <c r="A197">
        <f t="shared" si="14"/>
        <v>2037</v>
      </c>
      <c r="B197" s="18">
        <f t="shared" si="18"/>
        <v>50284</v>
      </c>
      <c r="C197" t="str">
        <f t="shared" si="15"/>
        <v>c</v>
      </c>
      <c r="D197">
        <f t="shared" si="16"/>
        <v>0</v>
      </c>
      <c r="E197">
        <f>IF(D197="","",MIN(IF(ISNA(VLOOKUP(D197+E196,Gehaltstabelle_alt!$A$15:$A$18,1,FALSE)),D197+E196,IF(ISNA(VLOOKUP(D197+E196+1,Gehaltstabelle_alt!$A$15:$A$18,1,FALSE)),D197+E196+1,D197+E196+2))+IF(AND(B197=DATE(YEAR($G$5),MONTH($G$5),1),$G$4),2,0),MAX(Gehaltstabelle_alt!$H$5:$H$34)))</f>
        <v>13</v>
      </c>
      <c r="F197">
        <f>IF(E197="","",HLOOKUP(C197,Gehaltstabelle_alt!$I$3:$R$34,E197+2,FALSE))</f>
        <v>2203.65</v>
      </c>
      <c r="G197">
        <f>IF(E197="","",IF(F197&lt;=Gehaltstabelle_alt!$B$2,Gehaltstabelle_alt!$E$2,IF(F197&lt;=Gehaltstabelle_alt!$B$3,Gehaltstabelle_alt!$E$3,IF(F197&lt;=Gehaltstabelle_alt!$B$4,Gehaltstabelle_alt!$E$4,IF(F197&lt;=Gehaltstabelle_alt!$B$5,Gehaltstabelle_alt!$E$5,IF(F197&lt;=Gehaltstabelle_alt!$B$6,Gehaltstabelle_alt!$E$6,Gehaltstabelle_alt!$E$7)))))+IF(F197="","",IF(AND(E197&gt;Gehaltstabelle_alt!$C$10,C197="a"),Gehaltstabelle_alt!$E$11,Gehaltstabelle_alt!$E$10))+Gehaltsrechner!$G$10)</f>
        <v>358</v>
      </c>
      <c r="H197">
        <f>IF(G197="","",Gehaltsrechner!$G$9)</f>
        <v>137.29</v>
      </c>
      <c r="I197">
        <f t="shared" si="17"/>
        <v>3125.8816666666667</v>
      </c>
    </row>
    <row r="198" spans="1:9" x14ac:dyDescent="0.25">
      <c r="A198">
        <f t="shared" si="14"/>
        <v>2037</v>
      </c>
      <c r="B198" s="18">
        <f t="shared" si="18"/>
        <v>50314</v>
      </c>
      <c r="C198" t="str">
        <f t="shared" si="15"/>
        <v>c</v>
      </c>
      <c r="D198">
        <f t="shared" si="16"/>
        <v>0</v>
      </c>
      <c r="E198">
        <f>IF(D198="","",MIN(IF(ISNA(VLOOKUP(D198+E197,Gehaltstabelle_alt!$A$15:$A$18,1,FALSE)),D198+E197,IF(ISNA(VLOOKUP(D198+E197+1,Gehaltstabelle_alt!$A$15:$A$18,1,FALSE)),D198+E197+1,D198+E197+2))+IF(AND(B198=DATE(YEAR($G$5),MONTH($G$5),1),$G$4),2,0),MAX(Gehaltstabelle_alt!$H$5:$H$34)))</f>
        <v>13</v>
      </c>
      <c r="F198">
        <f>IF(E198="","",HLOOKUP(C198,Gehaltstabelle_alt!$I$3:$R$34,E198+2,FALSE))</f>
        <v>2203.65</v>
      </c>
      <c r="G198">
        <f>IF(E198="","",IF(F198&lt;=Gehaltstabelle_alt!$B$2,Gehaltstabelle_alt!$E$2,IF(F198&lt;=Gehaltstabelle_alt!$B$3,Gehaltstabelle_alt!$E$3,IF(F198&lt;=Gehaltstabelle_alt!$B$4,Gehaltstabelle_alt!$E$4,IF(F198&lt;=Gehaltstabelle_alt!$B$5,Gehaltstabelle_alt!$E$5,IF(F198&lt;=Gehaltstabelle_alt!$B$6,Gehaltstabelle_alt!$E$6,Gehaltstabelle_alt!$E$7)))))+IF(F198="","",IF(AND(E198&gt;Gehaltstabelle_alt!$C$10,C198="a"),Gehaltstabelle_alt!$E$11,Gehaltstabelle_alt!$E$10))+Gehaltsrechner!$G$10)</f>
        <v>358</v>
      </c>
      <c r="H198">
        <f>IF(G198="","",Gehaltsrechner!$G$9)</f>
        <v>137.29</v>
      </c>
      <c r="I198">
        <f t="shared" si="17"/>
        <v>3125.8816666666667</v>
      </c>
    </row>
    <row r="199" spans="1:9" x14ac:dyDescent="0.25">
      <c r="A199">
        <f t="shared" si="14"/>
        <v>2037</v>
      </c>
      <c r="B199" s="18">
        <f t="shared" si="18"/>
        <v>50345</v>
      </c>
      <c r="C199" t="str">
        <f t="shared" si="15"/>
        <v>c</v>
      </c>
      <c r="D199">
        <f t="shared" si="16"/>
        <v>0</v>
      </c>
      <c r="E199">
        <f>IF(D199="","",MIN(IF(ISNA(VLOOKUP(D199+E198,Gehaltstabelle_alt!$A$15:$A$18,1,FALSE)),D199+E198,IF(ISNA(VLOOKUP(D199+E198+1,Gehaltstabelle_alt!$A$15:$A$18,1,FALSE)),D199+E198+1,D199+E198+2))+IF(AND(B199=DATE(YEAR($G$5),MONTH($G$5),1),$G$4),2,0),MAX(Gehaltstabelle_alt!$H$5:$H$34)))</f>
        <v>13</v>
      </c>
      <c r="F199">
        <f>IF(E199="","",HLOOKUP(C199,Gehaltstabelle_alt!$I$3:$R$34,E199+2,FALSE))</f>
        <v>2203.65</v>
      </c>
      <c r="G199">
        <f>IF(E199="","",IF(F199&lt;=Gehaltstabelle_alt!$B$2,Gehaltstabelle_alt!$E$2,IF(F199&lt;=Gehaltstabelle_alt!$B$3,Gehaltstabelle_alt!$E$3,IF(F199&lt;=Gehaltstabelle_alt!$B$4,Gehaltstabelle_alt!$E$4,IF(F199&lt;=Gehaltstabelle_alt!$B$5,Gehaltstabelle_alt!$E$5,IF(F199&lt;=Gehaltstabelle_alt!$B$6,Gehaltstabelle_alt!$E$6,Gehaltstabelle_alt!$E$7)))))+IF(F199="","",IF(AND(E199&gt;Gehaltstabelle_alt!$C$10,C199="a"),Gehaltstabelle_alt!$E$11,Gehaltstabelle_alt!$E$10))+Gehaltsrechner!$G$10)</f>
        <v>358</v>
      </c>
      <c r="H199">
        <f>IF(G199="","",Gehaltsrechner!$G$9)</f>
        <v>137.29</v>
      </c>
      <c r="I199">
        <f t="shared" si="17"/>
        <v>3125.8816666666667</v>
      </c>
    </row>
    <row r="200" spans="1:9" x14ac:dyDescent="0.25">
      <c r="A200">
        <f t="shared" si="14"/>
        <v>2037</v>
      </c>
      <c r="B200" s="18">
        <f t="shared" si="18"/>
        <v>50375</v>
      </c>
      <c r="C200" t="str">
        <f t="shared" si="15"/>
        <v>c</v>
      </c>
      <c r="D200">
        <f t="shared" si="16"/>
        <v>0</v>
      </c>
      <c r="E200">
        <f>IF(D200="","",MIN(IF(ISNA(VLOOKUP(D200+E199,Gehaltstabelle_alt!$A$15:$A$18,1,FALSE)),D200+E199,IF(ISNA(VLOOKUP(D200+E199+1,Gehaltstabelle_alt!$A$15:$A$18,1,FALSE)),D200+E199+1,D200+E199+2))+IF(AND(B200=DATE(YEAR($G$5),MONTH($G$5),1),$G$4),2,0),MAX(Gehaltstabelle_alt!$H$5:$H$34)))</f>
        <v>13</v>
      </c>
      <c r="F200">
        <f>IF(E200="","",HLOOKUP(C200,Gehaltstabelle_alt!$I$3:$R$34,E200+2,FALSE))</f>
        <v>2203.65</v>
      </c>
      <c r="G200">
        <f>IF(E200="","",IF(F200&lt;=Gehaltstabelle_alt!$B$2,Gehaltstabelle_alt!$E$2,IF(F200&lt;=Gehaltstabelle_alt!$B$3,Gehaltstabelle_alt!$E$3,IF(F200&lt;=Gehaltstabelle_alt!$B$4,Gehaltstabelle_alt!$E$4,IF(F200&lt;=Gehaltstabelle_alt!$B$5,Gehaltstabelle_alt!$E$5,IF(F200&lt;=Gehaltstabelle_alt!$B$6,Gehaltstabelle_alt!$E$6,Gehaltstabelle_alt!$E$7)))))+IF(F200="","",IF(AND(E200&gt;Gehaltstabelle_alt!$C$10,C200="a"),Gehaltstabelle_alt!$E$11,Gehaltstabelle_alt!$E$10))+Gehaltsrechner!$G$10)</f>
        <v>358</v>
      </c>
      <c r="H200">
        <f>IF(G200="","",Gehaltsrechner!$G$9)</f>
        <v>137.29</v>
      </c>
      <c r="I200">
        <f t="shared" si="17"/>
        <v>3125.8816666666667</v>
      </c>
    </row>
    <row r="201" spans="1:9" x14ac:dyDescent="0.25">
      <c r="A201">
        <f t="shared" si="14"/>
        <v>2038</v>
      </c>
      <c r="B201" s="18">
        <f t="shared" si="18"/>
        <v>50406</v>
      </c>
      <c r="C201" t="str">
        <f t="shared" si="15"/>
        <v>c</v>
      </c>
      <c r="D201">
        <f t="shared" si="16"/>
        <v>1</v>
      </c>
      <c r="E201">
        <f>IF(D201="","",MIN(IF(ISNA(VLOOKUP(D201+E200,Gehaltstabelle_alt!$A$15:$A$18,1,FALSE)),D201+E200,IF(ISNA(VLOOKUP(D201+E200+1,Gehaltstabelle_alt!$A$15:$A$18,1,FALSE)),D201+E200+1,D201+E200+2))+IF(AND(B201=DATE(YEAR($G$5),MONTH($G$5),1),$G$4),2,0),MAX(Gehaltstabelle_alt!$H$5:$H$34)))</f>
        <v>14</v>
      </c>
      <c r="F201">
        <f>IF(E201="","",HLOOKUP(C201,Gehaltstabelle_alt!$I$3:$R$34,E201+2,FALSE))</f>
        <v>2242.9899999999998</v>
      </c>
      <c r="G201">
        <f>IF(E201="","",IF(F201&lt;=Gehaltstabelle_alt!$B$2,Gehaltstabelle_alt!$E$2,IF(F201&lt;=Gehaltstabelle_alt!$B$3,Gehaltstabelle_alt!$E$3,IF(F201&lt;=Gehaltstabelle_alt!$B$4,Gehaltstabelle_alt!$E$4,IF(F201&lt;=Gehaltstabelle_alt!$B$5,Gehaltstabelle_alt!$E$5,IF(F201&lt;=Gehaltstabelle_alt!$B$6,Gehaltstabelle_alt!$E$6,Gehaltstabelle_alt!$E$7)))))+IF(F201="","",IF(AND(E201&gt;Gehaltstabelle_alt!$C$10,C201="a"),Gehaltstabelle_alt!$E$11,Gehaltstabelle_alt!$E$10))+Gehaltsrechner!$G$10)</f>
        <v>358</v>
      </c>
      <c r="H201">
        <f>IF(G201="","",Gehaltsrechner!$G$9)</f>
        <v>137.29</v>
      </c>
      <c r="I201">
        <f t="shared" si="17"/>
        <v>3171.7783333333327</v>
      </c>
    </row>
    <row r="202" spans="1:9" x14ac:dyDescent="0.25">
      <c r="A202">
        <f t="shared" ref="A202:A265" si="19">IF(C202="","",YEAR(B202))</f>
        <v>2038</v>
      </c>
      <c r="B202" s="18">
        <f t="shared" si="18"/>
        <v>50437</v>
      </c>
      <c r="C202" t="str">
        <f t="shared" ref="C202:C265" si="20">IF(B202="","",$J$3)</f>
        <v>c</v>
      </c>
      <c r="D202">
        <f t="shared" ref="D202:D265" si="21">IF(B202="","",IF(B202&lt;$G$6,0,IF(AND(MOD(YEAR(B202)-YEAR($G$6),2)=0,MONTH($G$6)=MONTH(B202)),1,0)))</f>
        <v>0</v>
      </c>
      <c r="E202">
        <f>IF(D202="","",MIN(IF(ISNA(VLOOKUP(D202+E201,Gehaltstabelle_alt!$A$15:$A$18,1,FALSE)),D202+E201,IF(ISNA(VLOOKUP(D202+E201+1,Gehaltstabelle_alt!$A$15:$A$18,1,FALSE)),D202+E201+1,D202+E201+2))+IF(AND(B202=DATE(YEAR($G$5),MONTH($G$5),1),$G$4),2,0),MAX(Gehaltstabelle_alt!$H$5:$H$34)))</f>
        <v>14</v>
      </c>
      <c r="F202">
        <f>IF(E202="","",HLOOKUP(C202,Gehaltstabelle_alt!$I$3:$R$34,E202+2,FALSE))</f>
        <v>2242.9899999999998</v>
      </c>
      <c r="G202">
        <f>IF(E202="","",IF(F202&lt;=Gehaltstabelle_alt!$B$2,Gehaltstabelle_alt!$E$2,IF(F202&lt;=Gehaltstabelle_alt!$B$3,Gehaltstabelle_alt!$E$3,IF(F202&lt;=Gehaltstabelle_alt!$B$4,Gehaltstabelle_alt!$E$4,IF(F202&lt;=Gehaltstabelle_alt!$B$5,Gehaltstabelle_alt!$E$5,IF(F202&lt;=Gehaltstabelle_alt!$B$6,Gehaltstabelle_alt!$E$6,Gehaltstabelle_alt!$E$7)))))+IF(F202="","",IF(AND(E202&gt;Gehaltstabelle_alt!$C$10,C202="a"),Gehaltstabelle_alt!$E$11,Gehaltstabelle_alt!$E$10))+Gehaltsrechner!$G$10)</f>
        <v>358</v>
      </c>
      <c r="H202">
        <f>IF(G202="","",Gehaltsrechner!$G$9)</f>
        <v>137.29</v>
      </c>
      <c r="I202">
        <f t="shared" ref="I202:I265" si="22">IF(B202="","",(F202+G202)/12*14+H202)</f>
        <v>3171.7783333333327</v>
      </c>
    </row>
    <row r="203" spans="1:9" x14ac:dyDescent="0.25">
      <c r="A203">
        <f t="shared" si="19"/>
        <v>2038</v>
      </c>
      <c r="B203" s="18">
        <f t="shared" ref="B203:B266" si="23">IF(B202="","",IF(DATE(YEAR(B202),MONTH(B202)+1,1)&gt;=$G$2,"",DATE(YEAR(B202),MONTH(B202)+1,1)))</f>
        <v>50465</v>
      </c>
      <c r="C203" t="str">
        <f t="shared" si="20"/>
        <v>c</v>
      </c>
      <c r="D203">
        <f t="shared" si="21"/>
        <v>0</v>
      </c>
      <c r="E203">
        <f>IF(D203="","",MIN(IF(ISNA(VLOOKUP(D203+E202,Gehaltstabelle_alt!$A$15:$A$18,1,FALSE)),D203+E202,IF(ISNA(VLOOKUP(D203+E202+1,Gehaltstabelle_alt!$A$15:$A$18,1,FALSE)),D203+E202+1,D203+E202+2))+IF(AND(B203=DATE(YEAR($G$5),MONTH($G$5),1),$G$4),2,0),MAX(Gehaltstabelle_alt!$H$5:$H$34)))</f>
        <v>14</v>
      </c>
      <c r="F203">
        <f>IF(E203="","",HLOOKUP(C203,Gehaltstabelle_alt!$I$3:$R$34,E203+2,FALSE))</f>
        <v>2242.9899999999998</v>
      </c>
      <c r="G203">
        <f>IF(E203="","",IF(F203&lt;=Gehaltstabelle_alt!$B$2,Gehaltstabelle_alt!$E$2,IF(F203&lt;=Gehaltstabelle_alt!$B$3,Gehaltstabelle_alt!$E$3,IF(F203&lt;=Gehaltstabelle_alt!$B$4,Gehaltstabelle_alt!$E$4,IF(F203&lt;=Gehaltstabelle_alt!$B$5,Gehaltstabelle_alt!$E$5,IF(F203&lt;=Gehaltstabelle_alt!$B$6,Gehaltstabelle_alt!$E$6,Gehaltstabelle_alt!$E$7)))))+IF(F203="","",IF(AND(E203&gt;Gehaltstabelle_alt!$C$10,C203="a"),Gehaltstabelle_alt!$E$11,Gehaltstabelle_alt!$E$10))+Gehaltsrechner!$G$10)</f>
        <v>358</v>
      </c>
      <c r="H203">
        <f>IF(G203="","",Gehaltsrechner!$G$9)</f>
        <v>137.29</v>
      </c>
      <c r="I203">
        <f t="shared" si="22"/>
        <v>3171.7783333333327</v>
      </c>
    </row>
    <row r="204" spans="1:9" x14ac:dyDescent="0.25">
      <c r="A204">
        <f t="shared" si="19"/>
        <v>2038</v>
      </c>
      <c r="B204" s="18">
        <f t="shared" si="23"/>
        <v>50496</v>
      </c>
      <c r="C204" t="str">
        <f t="shared" si="20"/>
        <v>c</v>
      </c>
      <c r="D204">
        <f t="shared" si="21"/>
        <v>0</v>
      </c>
      <c r="E204">
        <f>IF(D204="","",MIN(IF(ISNA(VLOOKUP(D204+E203,Gehaltstabelle_alt!$A$15:$A$18,1,FALSE)),D204+E203,IF(ISNA(VLOOKUP(D204+E203+1,Gehaltstabelle_alt!$A$15:$A$18,1,FALSE)),D204+E203+1,D204+E203+2))+IF(AND(B204=DATE(YEAR($G$5),MONTH($G$5),1),$G$4),2,0),MAX(Gehaltstabelle_alt!$H$5:$H$34)))</f>
        <v>14</v>
      </c>
      <c r="F204">
        <f>IF(E204="","",HLOOKUP(C204,Gehaltstabelle_alt!$I$3:$R$34,E204+2,FALSE))</f>
        <v>2242.9899999999998</v>
      </c>
      <c r="G204">
        <f>IF(E204="","",IF(F204&lt;=Gehaltstabelle_alt!$B$2,Gehaltstabelle_alt!$E$2,IF(F204&lt;=Gehaltstabelle_alt!$B$3,Gehaltstabelle_alt!$E$3,IF(F204&lt;=Gehaltstabelle_alt!$B$4,Gehaltstabelle_alt!$E$4,IF(F204&lt;=Gehaltstabelle_alt!$B$5,Gehaltstabelle_alt!$E$5,IF(F204&lt;=Gehaltstabelle_alt!$B$6,Gehaltstabelle_alt!$E$6,Gehaltstabelle_alt!$E$7)))))+IF(F204="","",IF(AND(E204&gt;Gehaltstabelle_alt!$C$10,C204="a"),Gehaltstabelle_alt!$E$11,Gehaltstabelle_alt!$E$10))+Gehaltsrechner!$G$10)</f>
        <v>358</v>
      </c>
      <c r="H204">
        <f>IF(G204="","",Gehaltsrechner!$G$9)</f>
        <v>137.29</v>
      </c>
      <c r="I204">
        <f t="shared" si="22"/>
        <v>3171.7783333333327</v>
      </c>
    </row>
    <row r="205" spans="1:9" x14ac:dyDescent="0.25">
      <c r="A205">
        <f t="shared" si="19"/>
        <v>2038</v>
      </c>
      <c r="B205" s="18">
        <f t="shared" si="23"/>
        <v>50526</v>
      </c>
      <c r="C205" t="str">
        <f t="shared" si="20"/>
        <v>c</v>
      </c>
      <c r="D205">
        <f t="shared" si="21"/>
        <v>0</v>
      </c>
      <c r="E205">
        <f>IF(D205="","",MIN(IF(ISNA(VLOOKUP(D205+E204,Gehaltstabelle_alt!$A$15:$A$18,1,FALSE)),D205+E204,IF(ISNA(VLOOKUP(D205+E204+1,Gehaltstabelle_alt!$A$15:$A$18,1,FALSE)),D205+E204+1,D205+E204+2))+IF(AND(B205=DATE(YEAR($G$5),MONTH($G$5),1),$G$4),2,0),MAX(Gehaltstabelle_alt!$H$5:$H$34)))</f>
        <v>14</v>
      </c>
      <c r="F205">
        <f>IF(E205="","",HLOOKUP(C205,Gehaltstabelle_alt!$I$3:$R$34,E205+2,FALSE))</f>
        <v>2242.9899999999998</v>
      </c>
      <c r="G205">
        <f>IF(E205="","",IF(F205&lt;=Gehaltstabelle_alt!$B$2,Gehaltstabelle_alt!$E$2,IF(F205&lt;=Gehaltstabelle_alt!$B$3,Gehaltstabelle_alt!$E$3,IF(F205&lt;=Gehaltstabelle_alt!$B$4,Gehaltstabelle_alt!$E$4,IF(F205&lt;=Gehaltstabelle_alt!$B$5,Gehaltstabelle_alt!$E$5,IF(F205&lt;=Gehaltstabelle_alt!$B$6,Gehaltstabelle_alt!$E$6,Gehaltstabelle_alt!$E$7)))))+IF(F205="","",IF(AND(E205&gt;Gehaltstabelle_alt!$C$10,C205="a"),Gehaltstabelle_alt!$E$11,Gehaltstabelle_alt!$E$10))+Gehaltsrechner!$G$10)</f>
        <v>358</v>
      </c>
      <c r="H205">
        <f>IF(G205="","",Gehaltsrechner!$G$9)</f>
        <v>137.29</v>
      </c>
      <c r="I205">
        <f t="shared" si="22"/>
        <v>3171.7783333333327</v>
      </c>
    </row>
    <row r="206" spans="1:9" x14ac:dyDescent="0.25">
      <c r="A206">
        <f t="shared" si="19"/>
        <v>2038</v>
      </c>
      <c r="B206" s="18">
        <f t="shared" si="23"/>
        <v>50557</v>
      </c>
      <c r="C206" t="str">
        <f t="shared" si="20"/>
        <v>c</v>
      </c>
      <c r="D206">
        <f t="shared" si="21"/>
        <v>0</v>
      </c>
      <c r="E206">
        <f>IF(D206="","",MIN(IF(ISNA(VLOOKUP(D206+E205,Gehaltstabelle_alt!$A$15:$A$18,1,FALSE)),D206+E205,IF(ISNA(VLOOKUP(D206+E205+1,Gehaltstabelle_alt!$A$15:$A$18,1,FALSE)),D206+E205+1,D206+E205+2))+IF(AND(B206=DATE(YEAR($G$5),MONTH($G$5),1),$G$4),2,0),MAX(Gehaltstabelle_alt!$H$5:$H$34)))</f>
        <v>14</v>
      </c>
      <c r="F206">
        <f>IF(E206="","",HLOOKUP(C206,Gehaltstabelle_alt!$I$3:$R$34,E206+2,FALSE))</f>
        <v>2242.9899999999998</v>
      </c>
      <c r="G206">
        <f>IF(E206="","",IF(F206&lt;=Gehaltstabelle_alt!$B$2,Gehaltstabelle_alt!$E$2,IF(F206&lt;=Gehaltstabelle_alt!$B$3,Gehaltstabelle_alt!$E$3,IF(F206&lt;=Gehaltstabelle_alt!$B$4,Gehaltstabelle_alt!$E$4,IF(F206&lt;=Gehaltstabelle_alt!$B$5,Gehaltstabelle_alt!$E$5,IF(F206&lt;=Gehaltstabelle_alt!$B$6,Gehaltstabelle_alt!$E$6,Gehaltstabelle_alt!$E$7)))))+IF(F206="","",IF(AND(E206&gt;Gehaltstabelle_alt!$C$10,C206="a"),Gehaltstabelle_alt!$E$11,Gehaltstabelle_alt!$E$10))+Gehaltsrechner!$G$10)</f>
        <v>358</v>
      </c>
      <c r="H206">
        <f>IF(G206="","",Gehaltsrechner!$G$9)</f>
        <v>137.29</v>
      </c>
      <c r="I206">
        <f t="shared" si="22"/>
        <v>3171.7783333333327</v>
      </c>
    </row>
    <row r="207" spans="1:9" x14ac:dyDescent="0.25">
      <c r="A207">
        <f t="shared" si="19"/>
        <v>2038</v>
      </c>
      <c r="B207" s="18">
        <f t="shared" si="23"/>
        <v>50587</v>
      </c>
      <c r="C207" t="str">
        <f t="shared" si="20"/>
        <v>c</v>
      </c>
      <c r="D207">
        <f t="shared" si="21"/>
        <v>0</v>
      </c>
      <c r="E207">
        <f>IF(D207="","",MIN(IF(ISNA(VLOOKUP(D207+E206,Gehaltstabelle_alt!$A$15:$A$18,1,FALSE)),D207+E206,IF(ISNA(VLOOKUP(D207+E206+1,Gehaltstabelle_alt!$A$15:$A$18,1,FALSE)),D207+E206+1,D207+E206+2))+IF(AND(B207=DATE(YEAR($G$5),MONTH($G$5),1),$G$4),2,0),MAX(Gehaltstabelle_alt!$H$5:$H$34)))</f>
        <v>14</v>
      </c>
      <c r="F207">
        <f>IF(E207="","",HLOOKUP(C207,Gehaltstabelle_alt!$I$3:$R$34,E207+2,FALSE))</f>
        <v>2242.9899999999998</v>
      </c>
      <c r="G207">
        <f>IF(E207="","",IF(F207&lt;=Gehaltstabelle_alt!$B$2,Gehaltstabelle_alt!$E$2,IF(F207&lt;=Gehaltstabelle_alt!$B$3,Gehaltstabelle_alt!$E$3,IF(F207&lt;=Gehaltstabelle_alt!$B$4,Gehaltstabelle_alt!$E$4,IF(F207&lt;=Gehaltstabelle_alt!$B$5,Gehaltstabelle_alt!$E$5,IF(F207&lt;=Gehaltstabelle_alt!$B$6,Gehaltstabelle_alt!$E$6,Gehaltstabelle_alt!$E$7)))))+IF(F207="","",IF(AND(E207&gt;Gehaltstabelle_alt!$C$10,C207="a"),Gehaltstabelle_alt!$E$11,Gehaltstabelle_alt!$E$10))+Gehaltsrechner!$G$10)</f>
        <v>358</v>
      </c>
      <c r="H207">
        <f>IF(G207="","",Gehaltsrechner!$G$9)</f>
        <v>137.29</v>
      </c>
      <c r="I207">
        <f t="shared" si="22"/>
        <v>3171.7783333333327</v>
      </c>
    </row>
    <row r="208" spans="1:9" x14ac:dyDescent="0.25">
      <c r="A208">
        <f t="shared" si="19"/>
        <v>2038</v>
      </c>
      <c r="B208" s="18">
        <f t="shared" si="23"/>
        <v>50618</v>
      </c>
      <c r="C208" t="str">
        <f t="shared" si="20"/>
        <v>c</v>
      </c>
      <c r="D208">
        <f t="shared" si="21"/>
        <v>0</v>
      </c>
      <c r="E208">
        <f>IF(D208="","",MIN(IF(ISNA(VLOOKUP(D208+E207,Gehaltstabelle_alt!$A$15:$A$18,1,FALSE)),D208+E207,IF(ISNA(VLOOKUP(D208+E207+1,Gehaltstabelle_alt!$A$15:$A$18,1,FALSE)),D208+E207+1,D208+E207+2))+IF(AND(B208=DATE(YEAR($G$5),MONTH($G$5),1),$G$4),2,0),MAX(Gehaltstabelle_alt!$H$5:$H$34)))</f>
        <v>14</v>
      </c>
      <c r="F208">
        <f>IF(E208="","",HLOOKUP(C208,Gehaltstabelle_alt!$I$3:$R$34,E208+2,FALSE))</f>
        <v>2242.9899999999998</v>
      </c>
      <c r="G208">
        <f>IF(E208="","",IF(F208&lt;=Gehaltstabelle_alt!$B$2,Gehaltstabelle_alt!$E$2,IF(F208&lt;=Gehaltstabelle_alt!$B$3,Gehaltstabelle_alt!$E$3,IF(F208&lt;=Gehaltstabelle_alt!$B$4,Gehaltstabelle_alt!$E$4,IF(F208&lt;=Gehaltstabelle_alt!$B$5,Gehaltstabelle_alt!$E$5,IF(F208&lt;=Gehaltstabelle_alt!$B$6,Gehaltstabelle_alt!$E$6,Gehaltstabelle_alt!$E$7)))))+IF(F208="","",IF(AND(E208&gt;Gehaltstabelle_alt!$C$10,C208="a"),Gehaltstabelle_alt!$E$11,Gehaltstabelle_alt!$E$10))+Gehaltsrechner!$G$10)</f>
        <v>358</v>
      </c>
      <c r="H208">
        <f>IF(G208="","",Gehaltsrechner!$G$9)</f>
        <v>137.29</v>
      </c>
      <c r="I208">
        <f t="shared" si="22"/>
        <v>3171.7783333333327</v>
      </c>
    </row>
    <row r="209" spans="1:9" x14ac:dyDescent="0.25">
      <c r="A209">
        <f t="shared" si="19"/>
        <v>2038</v>
      </c>
      <c r="B209" s="18">
        <f t="shared" si="23"/>
        <v>50649</v>
      </c>
      <c r="C209" t="str">
        <f t="shared" si="20"/>
        <v>c</v>
      </c>
      <c r="D209">
        <f t="shared" si="21"/>
        <v>0</v>
      </c>
      <c r="E209">
        <f>IF(D209="","",MIN(IF(ISNA(VLOOKUP(D209+E208,Gehaltstabelle_alt!$A$15:$A$18,1,FALSE)),D209+E208,IF(ISNA(VLOOKUP(D209+E208+1,Gehaltstabelle_alt!$A$15:$A$18,1,FALSE)),D209+E208+1,D209+E208+2))+IF(AND(B209=DATE(YEAR($G$5),MONTH($G$5),1),$G$4),2,0),MAX(Gehaltstabelle_alt!$H$5:$H$34)))</f>
        <v>14</v>
      </c>
      <c r="F209">
        <f>IF(E209="","",HLOOKUP(C209,Gehaltstabelle_alt!$I$3:$R$34,E209+2,FALSE))</f>
        <v>2242.9899999999998</v>
      </c>
      <c r="G209">
        <f>IF(E209="","",IF(F209&lt;=Gehaltstabelle_alt!$B$2,Gehaltstabelle_alt!$E$2,IF(F209&lt;=Gehaltstabelle_alt!$B$3,Gehaltstabelle_alt!$E$3,IF(F209&lt;=Gehaltstabelle_alt!$B$4,Gehaltstabelle_alt!$E$4,IF(F209&lt;=Gehaltstabelle_alt!$B$5,Gehaltstabelle_alt!$E$5,IF(F209&lt;=Gehaltstabelle_alt!$B$6,Gehaltstabelle_alt!$E$6,Gehaltstabelle_alt!$E$7)))))+IF(F209="","",IF(AND(E209&gt;Gehaltstabelle_alt!$C$10,C209="a"),Gehaltstabelle_alt!$E$11,Gehaltstabelle_alt!$E$10))+Gehaltsrechner!$G$10)</f>
        <v>358</v>
      </c>
      <c r="H209">
        <f>IF(G209="","",Gehaltsrechner!$G$9)</f>
        <v>137.29</v>
      </c>
      <c r="I209">
        <f t="shared" si="22"/>
        <v>3171.7783333333327</v>
      </c>
    </row>
    <row r="210" spans="1:9" x14ac:dyDescent="0.25">
      <c r="A210">
        <f t="shared" si="19"/>
        <v>2038</v>
      </c>
      <c r="B210" s="18">
        <f t="shared" si="23"/>
        <v>50679</v>
      </c>
      <c r="C210" t="str">
        <f t="shared" si="20"/>
        <v>c</v>
      </c>
      <c r="D210">
        <f t="shared" si="21"/>
        <v>0</v>
      </c>
      <c r="E210">
        <f>IF(D210="","",MIN(IF(ISNA(VLOOKUP(D210+E209,Gehaltstabelle_alt!$A$15:$A$18,1,FALSE)),D210+E209,IF(ISNA(VLOOKUP(D210+E209+1,Gehaltstabelle_alt!$A$15:$A$18,1,FALSE)),D210+E209+1,D210+E209+2))+IF(AND(B210=DATE(YEAR($G$5),MONTH($G$5),1),$G$4),2,0),MAX(Gehaltstabelle_alt!$H$5:$H$34)))</f>
        <v>14</v>
      </c>
      <c r="F210">
        <f>IF(E210="","",HLOOKUP(C210,Gehaltstabelle_alt!$I$3:$R$34,E210+2,FALSE))</f>
        <v>2242.9899999999998</v>
      </c>
      <c r="G210">
        <f>IF(E210="","",IF(F210&lt;=Gehaltstabelle_alt!$B$2,Gehaltstabelle_alt!$E$2,IF(F210&lt;=Gehaltstabelle_alt!$B$3,Gehaltstabelle_alt!$E$3,IF(F210&lt;=Gehaltstabelle_alt!$B$4,Gehaltstabelle_alt!$E$4,IF(F210&lt;=Gehaltstabelle_alt!$B$5,Gehaltstabelle_alt!$E$5,IF(F210&lt;=Gehaltstabelle_alt!$B$6,Gehaltstabelle_alt!$E$6,Gehaltstabelle_alt!$E$7)))))+IF(F210="","",IF(AND(E210&gt;Gehaltstabelle_alt!$C$10,C210="a"),Gehaltstabelle_alt!$E$11,Gehaltstabelle_alt!$E$10))+Gehaltsrechner!$G$10)</f>
        <v>358</v>
      </c>
      <c r="H210">
        <f>IF(G210="","",Gehaltsrechner!$G$9)</f>
        <v>137.29</v>
      </c>
      <c r="I210">
        <f t="shared" si="22"/>
        <v>3171.7783333333327</v>
      </c>
    </row>
    <row r="211" spans="1:9" x14ac:dyDescent="0.25">
      <c r="A211">
        <f t="shared" si="19"/>
        <v>2038</v>
      </c>
      <c r="B211" s="18">
        <f t="shared" si="23"/>
        <v>50710</v>
      </c>
      <c r="C211" t="str">
        <f t="shared" si="20"/>
        <v>c</v>
      </c>
      <c r="D211">
        <f t="shared" si="21"/>
        <v>0</v>
      </c>
      <c r="E211">
        <f>IF(D211="","",MIN(IF(ISNA(VLOOKUP(D211+E210,Gehaltstabelle_alt!$A$15:$A$18,1,FALSE)),D211+E210,IF(ISNA(VLOOKUP(D211+E210+1,Gehaltstabelle_alt!$A$15:$A$18,1,FALSE)),D211+E210+1,D211+E210+2))+IF(AND(B211=DATE(YEAR($G$5),MONTH($G$5),1),$G$4),2,0),MAX(Gehaltstabelle_alt!$H$5:$H$34)))</f>
        <v>14</v>
      </c>
      <c r="F211">
        <f>IF(E211="","",HLOOKUP(C211,Gehaltstabelle_alt!$I$3:$R$34,E211+2,FALSE))</f>
        <v>2242.9899999999998</v>
      </c>
      <c r="G211">
        <f>IF(E211="","",IF(F211&lt;=Gehaltstabelle_alt!$B$2,Gehaltstabelle_alt!$E$2,IF(F211&lt;=Gehaltstabelle_alt!$B$3,Gehaltstabelle_alt!$E$3,IF(F211&lt;=Gehaltstabelle_alt!$B$4,Gehaltstabelle_alt!$E$4,IF(F211&lt;=Gehaltstabelle_alt!$B$5,Gehaltstabelle_alt!$E$5,IF(F211&lt;=Gehaltstabelle_alt!$B$6,Gehaltstabelle_alt!$E$6,Gehaltstabelle_alt!$E$7)))))+IF(F211="","",IF(AND(E211&gt;Gehaltstabelle_alt!$C$10,C211="a"),Gehaltstabelle_alt!$E$11,Gehaltstabelle_alt!$E$10))+Gehaltsrechner!$G$10)</f>
        <v>358</v>
      </c>
      <c r="H211">
        <f>IF(G211="","",Gehaltsrechner!$G$9)</f>
        <v>137.29</v>
      </c>
      <c r="I211">
        <f t="shared" si="22"/>
        <v>3171.7783333333327</v>
      </c>
    </row>
    <row r="212" spans="1:9" x14ac:dyDescent="0.25">
      <c r="A212">
        <f t="shared" si="19"/>
        <v>2038</v>
      </c>
      <c r="B212" s="18">
        <f t="shared" si="23"/>
        <v>50740</v>
      </c>
      <c r="C212" t="str">
        <f t="shared" si="20"/>
        <v>c</v>
      </c>
      <c r="D212">
        <f t="shared" si="21"/>
        <v>0</v>
      </c>
      <c r="E212">
        <f>IF(D212="","",MIN(IF(ISNA(VLOOKUP(D212+E211,Gehaltstabelle_alt!$A$15:$A$18,1,FALSE)),D212+E211,IF(ISNA(VLOOKUP(D212+E211+1,Gehaltstabelle_alt!$A$15:$A$18,1,FALSE)),D212+E211+1,D212+E211+2))+IF(AND(B212=DATE(YEAR($G$5),MONTH($G$5),1),$G$4),2,0),MAX(Gehaltstabelle_alt!$H$5:$H$34)))</f>
        <v>14</v>
      </c>
      <c r="F212">
        <f>IF(E212="","",HLOOKUP(C212,Gehaltstabelle_alt!$I$3:$R$34,E212+2,FALSE))</f>
        <v>2242.9899999999998</v>
      </c>
      <c r="G212">
        <f>IF(E212="","",IF(F212&lt;=Gehaltstabelle_alt!$B$2,Gehaltstabelle_alt!$E$2,IF(F212&lt;=Gehaltstabelle_alt!$B$3,Gehaltstabelle_alt!$E$3,IF(F212&lt;=Gehaltstabelle_alt!$B$4,Gehaltstabelle_alt!$E$4,IF(F212&lt;=Gehaltstabelle_alt!$B$5,Gehaltstabelle_alt!$E$5,IF(F212&lt;=Gehaltstabelle_alt!$B$6,Gehaltstabelle_alt!$E$6,Gehaltstabelle_alt!$E$7)))))+IF(F212="","",IF(AND(E212&gt;Gehaltstabelle_alt!$C$10,C212="a"),Gehaltstabelle_alt!$E$11,Gehaltstabelle_alt!$E$10))+Gehaltsrechner!$G$10)</f>
        <v>358</v>
      </c>
      <c r="H212">
        <f>IF(G212="","",Gehaltsrechner!$G$9)</f>
        <v>137.29</v>
      </c>
      <c r="I212">
        <f t="shared" si="22"/>
        <v>3171.7783333333327</v>
      </c>
    </row>
    <row r="213" spans="1:9" x14ac:dyDescent="0.25">
      <c r="A213">
        <f t="shared" si="19"/>
        <v>2039</v>
      </c>
      <c r="B213" s="18">
        <f t="shared" si="23"/>
        <v>50771</v>
      </c>
      <c r="C213" t="str">
        <f t="shared" si="20"/>
        <v>c</v>
      </c>
      <c r="D213">
        <f t="shared" si="21"/>
        <v>0</v>
      </c>
      <c r="E213">
        <f>IF(D213="","",MIN(IF(ISNA(VLOOKUP(D213+E212,Gehaltstabelle_alt!$A$15:$A$18,1,FALSE)),D213+E212,IF(ISNA(VLOOKUP(D213+E212+1,Gehaltstabelle_alt!$A$15:$A$18,1,FALSE)),D213+E212+1,D213+E212+2))+IF(AND(B213=DATE(YEAR($G$5),MONTH($G$5),1),$G$4),2,0),MAX(Gehaltstabelle_alt!$H$5:$H$34)))</f>
        <v>14</v>
      </c>
      <c r="F213">
        <f>IF(E213="","",HLOOKUP(C213,Gehaltstabelle_alt!$I$3:$R$34,E213+2,FALSE))</f>
        <v>2242.9899999999998</v>
      </c>
      <c r="G213">
        <f>IF(E213="","",IF(F213&lt;=Gehaltstabelle_alt!$B$2,Gehaltstabelle_alt!$E$2,IF(F213&lt;=Gehaltstabelle_alt!$B$3,Gehaltstabelle_alt!$E$3,IF(F213&lt;=Gehaltstabelle_alt!$B$4,Gehaltstabelle_alt!$E$4,IF(F213&lt;=Gehaltstabelle_alt!$B$5,Gehaltstabelle_alt!$E$5,IF(F213&lt;=Gehaltstabelle_alt!$B$6,Gehaltstabelle_alt!$E$6,Gehaltstabelle_alt!$E$7)))))+IF(F213="","",IF(AND(E213&gt;Gehaltstabelle_alt!$C$10,C213="a"),Gehaltstabelle_alt!$E$11,Gehaltstabelle_alt!$E$10))+Gehaltsrechner!$G$10)</f>
        <v>358</v>
      </c>
      <c r="H213">
        <f>IF(G213="","",Gehaltsrechner!$G$9)</f>
        <v>137.29</v>
      </c>
      <c r="I213">
        <f t="shared" si="22"/>
        <v>3171.7783333333327</v>
      </c>
    </row>
    <row r="214" spans="1:9" x14ac:dyDescent="0.25">
      <c r="A214">
        <f t="shared" si="19"/>
        <v>2039</v>
      </c>
      <c r="B214" s="18">
        <f t="shared" si="23"/>
        <v>50802</v>
      </c>
      <c r="C214" t="str">
        <f t="shared" si="20"/>
        <v>c</v>
      </c>
      <c r="D214">
        <f t="shared" si="21"/>
        <v>0</v>
      </c>
      <c r="E214">
        <f>IF(D214="","",MIN(IF(ISNA(VLOOKUP(D214+E213,Gehaltstabelle_alt!$A$15:$A$18,1,FALSE)),D214+E213,IF(ISNA(VLOOKUP(D214+E213+1,Gehaltstabelle_alt!$A$15:$A$18,1,FALSE)),D214+E213+1,D214+E213+2))+IF(AND(B214=DATE(YEAR($G$5),MONTH($G$5),1),$G$4),2,0),MAX(Gehaltstabelle_alt!$H$5:$H$34)))</f>
        <v>14</v>
      </c>
      <c r="F214">
        <f>IF(E214="","",HLOOKUP(C214,Gehaltstabelle_alt!$I$3:$R$34,E214+2,FALSE))</f>
        <v>2242.9899999999998</v>
      </c>
      <c r="G214">
        <f>IF(E214="","",IF(F214&lt;=Gehaltstabelle_alt!$B$2,Gehaltstabelle_alt!$E$2,IF(F214&lt;=Gehaltstabelle_alt!$B$3,Gehaltstabelle_alt!$E$3,IF(F214&lt;=Gehaltstabelle_alt!$B$4,Gehaltstabelle_alt!$E$4,IF(F214&lt;=Gehaltstabelle_alt!$B$5,Gehaltstabelle_alt!$E$5,IF(F214&lt;=Gehaltstabelle_alt!$B$6,Gehaltstabelle_alt!$E$6,Gehaltstabelle_alt!$E$7)))))+IF(F214="","",IF(AND(E214&gt;Gehaltstabelle_alt!$C$10,C214="a"),Gehaltstabelle_alt!$E$11,Gehaltstabelle_alt!$E$10))+Gehaltsrechner!$G$10)</f>
        <v>358</v>
      </c>
      <c r="H214">
        <f>IF(G214="","",Gehaltsrechner!$G$9)</f>
        <v>137.29</v>
      </c>
      <c r="I214">
        <f t="shared" si="22"/>
        <v>3171.7783333333327</v>
      </c>
    </row>
    <row r="215" spans="1:9" x14ac:dyDescent="0.25">
      <c r="A215">
        <f t="shared" si="19"/>
        <v>2039</v>
      </c>
      <c r="B215" s="18">
        <f t="shared" si="23"/>
        <v>50830</v>
      </c>
      <c r="C215" t="str">
        <f t="shared" si="20"/>
        <v>c</v>
      </c>
      <c r="D215">
        <f t="shared" si="21"/>
        <v>0</v>
      </c>
      <c r="E215">
        <f>IF(D215="","",MIN(IF(ISNA(VLOOKUP(D215+E214,Gehaltstabelle_alt!$A$15:$A$18,1,FALSE)),D215+E214,IF(ISNA(VLOOKUP(D215+E214+1,Gehaltstabelle_alt!$A$15:$A$18,1,FALSE)),D215+E214+1,D215+E214+2))+IF(AND(B215=DATE(YEAR($G$5),MONTH($G$5),1),$G$4),2,0),MAX(Gehaltstabelle_alt!$H$5:$H$34)))</f>
        <v>14</v>
      </c>
      <c r="F215">
        <f>IF(E215="","",HLOOKUP(C215,Gehaltstabelle_alt!$I$3:$R$34,E215+2,FALSE))</f>
        <v>2242.9899999999998</v>
      </c>
      <c r="G215">
        <f>IF(E215="","",IF(F215&lt;=Gehaltstabelle_alt!$B$2,Gehaltstabelle_alt!$E$2,IF(F215&lt;=Gehaltstabelle_alt!$B$3,Gehaltstabelle_alt!$E$3,IF(F215&lt;=Gehaltstabelle_alt!$B$4,Gehaltstabelle_alt!$E$4,IF(F215&lt;=Gehaltstabelle_alt!$B$5,Gehaltstabelle_alt!$E$5,IF(F215&lt;=Gehaltstabelle_alt!$B$6,Gehaltstabelle_alt!$E$6,Gehaltstabelle_alt!$E$7)))))+IF(F215="","",IF(AND(E215&gt;Gehaltstabelle_alt!$C$10,C215="a"),Gehaltstabelle_alt!$E$11,Gehaltstabelle_alt!$E$10))+Gehaltsrechner!$G$10)</f>
        <v>358</v>
      </c>
      <c r="H215">
        <f>IF(G215="","",Gehaltsrechner!$G$9)</f>
        <v>137.29</v>
      </c>
      <c r="I215">
        <f t="shared" si="22"/>
        <v>3171.7783333333327</v>
      </c>
    </row>
    <row r="216" spans="1:9" x14ac:dyDescent="0.25">
      <c r="A216">
        <f t="shared" si="19"/>
        <v>2039</v>
      </c>
      <c r="B216" s="18">
        <f t="shared" si="23"/>
        <v>50861</v>
      </c>
      <c r="C216" t="str">
        <f t="shared" si="20"/>
        <v>c</v>
      </c>
      <c r="D216">
        <f t="shared" si="21"/>
        <v>0</v>
      </c>
      <c r="E216">
        <f>IF(D216="","",MIN(IF(ISNA(VLOOKUP(D216+E215,Gehaltstabelle_alt!$A$15:$A$18,1,FALSE)),D216+E215,IF(ISNA(VLOOKUP(D216+E215+1,Gehaltstabelle_alt!$A$15:$A$18,1,FALSE)),D216+E215+1,D216+E215+2))+IF(AND(B216=DATE(YEAR($G$5),MONTH($G$5),1),$G$4),2,0),MAX(Gehaltstabelle_alt!$H$5:$H$34)))</f>
        <v>14</v>
      </c>
      <c r="F216">
        <f>IF(E216="","",HLOOKUP(C216,Gehaltstabelle_alt!$I$3:$R$34,E216+2,FALSE))</f>
        <v>2242.9899999999998</v>
      </c>
      <c r="G216">
        <f>IF(E216="","",IF(F216&lt;=Gehaltstabelle_alt!$B$2,Gehaltstabelle_alt!$E$2,IF(F216&lt;=Gehaltstabelle_alt!$B$3,Gehaltstabelle_alt!$E$3,IF(F216&lt;=Gehaltstabelle_alt!$B$4,Gehaltstabelle_alt!$E$4,IF(F216&lt;=Gehaltstabelle_alt!$B$5,Gehaltstabelle_alt!$E$5,IF(F216&lt;=Gehaltstabelle_alt!$B$6,Gehaltstabelle_alt!$E$6,Gehaltstabelle_alt!$E$7)))))+IF(F216="","",IF(AND(E216&gt;Gehaltstabelle_alt!$C$10,C216="a"),Gehaltstabelle_alt!$E$11,Gehaltstabelle_alt!$E$10))+Gehaltsrechner!$G$10)</f>
        <v>358</v>
      </c>
      <c r="H216">
        <f>IF(G216="","",Gehaltsrechner!$G$9)</f>
        <v>137.29</v>
      </c>
      <c r="I216">
        <f t="shared" si="22"/>
        <v>3171.7783333333327</v>
      </c>
    </row>
    <row r="217" spans="1:9" x14ac:dyDescent="0.25">
      <c r="A217">
        <f t="shared" si="19"/>
        <v>2039</v>
      </c>
      <c r="B217" s="18">
        <f t="shared" si="23"/>
        <v>50891</v>
      </c>
      <c r="C217" t="str">
        <f t="shared" si="20"/>
        <v>c</v>
      </c>
      <c r="D217">
        <f t="shared" si="21"/>
        <v>0</v>
      </c>
      <c r="E217">
        <f>IF(D217="","",MIN(IF(ISNA(VLOOKUP(D217+E216,Gehaltstabelle_alt!$A$15:$A$18,1,FALSE)),D217+E216,IF(ISNA(VLOOKUP(D217+E216+1,Gehaltstabelle_alt!$A$15:$A$18,1,FALSE)),D217+E216+1,D217+E216+2))+IF(AND(B217=DATE(YEAR($G$5),MONTH($G$5),1),$G$4),2,0),MAX(Gehaltstabelle_alt!$H$5:$H$34)))</f>
        <v>14</v>
      </c>
      <c r="F217">
        <f>IF(E217="","",HLOOKUP(C217,Gehaltstabelle_alt!$I$3:$R$34,E217+2,FALSE))</f>
        <v>2242.9899999999998</v>
      </c>
      <c r="G217">
        <f>IF(E217="","",IF(F217&lt;=Gehaltstabelle_alt!$B$2,Gehaltstabelle_alt!$E$2,IF(F217&lt;=Gehaltstabelle_alt!$B$3,Gehaltstabelle_alt!$E$3,IF(F217&lt;=Gehaltstabelle_alt!$B$4,Gehaltstabelle_alt!$E$4,IF(F217&lt;=Gehaltstabelle_alt!$B$5,Gehaltstabelle_alt!$E$5,IF(F217&lt;=Gehaltstabelle_alt!$B$6,Gehaltstabelle_alt!$E$6,Gehaltstabelle_alt!$E$7)))))+IF(F217="","",IF(AND(E217&gt;Gehaltstabelle_alt!$C$10,C217="a"),Gehaltstabelle_alt!$E$11,Gehaltstabelle_alt!$E$10))+Gehaltsrechner!$G$10)</f>
        <v>358</v>
      </c>
      <c r="H217">
        <f>IF(G217="","",Gehaltsrechner!$G$9)</f>
        <v>137.29</v>
      </c>
      <c r="I217">
        <f t="shared" si="22"/>
        <v>3171.7783333333327</v>
      </c>
    </row>
    <row r="218" spans="1:9" x14ac:dyDescent="0.25">
      <c r="A218">
        <f t="shared" si="19"/>
        <v>2039</v>
      </c>
      <c r="B218" s="18">
        <f t="shared" si="23"/>
        <v>50922</v>
      </c>
      <c r="C218" t="str">
        <f t="shared" si="20"/>
        <v>c</v>
      </c>
      <c r="D218">
        <f t="shared" si="21"/>
        <v>0</v>
      </c>
      <c r="E218">
        <f>IF(D218="","",MIN(IF(ISNA(VLOOKUP(D218+E217,Gehaltstabelle_alt!$A$15:$A$18,1,FALSE)),D218+E217,IF(ISNA(VLOOKUP(D218+E217+1,Gehaltstabelle_alt!$A$15:$A$18,1,FALSE)),D218+E217+1,D218+E217+2))+IF(AND(B218=DATE(YEAR($G$5),MONTH($G$5),1),$G$4),2,0),MAX(Gehaltstabelle_alt!$H$5:$H$34)))</f>
        <v>14</v>
      </c>
      <c r="F218">
        <f>IF(E218="","",HLOOKUP(C218,Gehaltstabelle_alt!$I$3:$R$34,E218+2,FALSE))</f>
        <v>2242.9899999999998</v>
      </c>
      <c r="G218">
        <f>IF(E218="","",IF(F218&lt;=Gehaltstabelle_alt!$B$2,Gehaltstabelle_alt!$E$2,IF(F218&lt;=Gehaltstabelle_alt!$B$3,Gehaltstabelle_alt!$E$3,IF(F218&lt;=Gehaltstabelle_alt!$B$4,Gehaltstabelle_alt!$E$4,IF(F218&lt;=Gehaltstabelle_alt!$B$5,Gehaltstabelle_alt!$E$5,IF(F218&lt;=Gehaltstabelle_alt!$B$6,Gehaltstabelle_alt!$E$6,Gehaltstabelle_alt!$E$7)))))+IF(F218="","",IF(AND(E218&gt;Gehaltstabelle_alt!$C$10,C218="a"),Gehaltstabelle_alt!$E$11,Gehaltstabelle_alt!$E$10))+Gehaltsrechner!$G$10)</f>
        <v>358</v>
      </c>
      <c r="H218">
        <f>IF(G218="","",Gehaltsrechner!$G$9)</f>
        <v>137.29</v>
      </c>
      <c r="I218">
        <f t="shared" si="22"/>
        <v>3171.7783333333327</v>
      </c>
    </row>
    <row r="219" spans="1:9" x14ac:dyDescent="0.25">
      <c r="A219">
        <f t="shared" si="19"/>
        <v>2039</v>
      </c>
      <c r="B219" s="18">
        <f t="shared" si="23"/>
        <v>50952</v>
      </c>
      <c r="C219" t="str">
        <f t="shared" si="20"/>
        <v>c</v>
      </c>
      <c r="D219">
        <f t="shared" si="21"/>
        <v>0</v>
      </c>
      <c r="E219">
        <f>IF(D219="","",MIN(IF(ISNA(VLOOKUP(D219+E218,Gehaltstabelle_alt!$A$15:$A$18,1,FALSE)),D219+E218,IF(ISNA(VLOOKUP(D219+E218+1,Gehaltstabelle_alt!$A$15:$A$18,1,FALSE)),D219+E218+1,D219+E218+2))+IF(AND(B219=DATE(YEAR($G$5),MONTH($G$5),1),$G$4),2,0),MAX(Gehaltstabelle_alt!$H$5:$H$34)))</f>
        <v>14</v>
      </c>
      <c r="F219">
        <f>IF(E219="","",HLOOKUP(C219,Gehaltstabelle_alt!$I$3:$R$34,E219+2,FALSE))</f>
        <v>2242.9899999999998</v>
      </c>
      <c r="G219">
        <f>IF(E219="","",IF(F219&lt;=Gehaltstabelle_alt!$B$2,Gehaltstabelle_alt!$E$2,IF(F219&lt;=Gehaltstabelle_alt!$B$3,Gehaltstabelle_alt!$E$3,IF(F219&lt;=Gehaltstabelle_alt!$B$4,Gehaltstabelle_alt!$E$4,IF(F219&lt;=Gehaltstabelle_alt!$B$5,Gehaltstabelle_alt!$E$5,IF(F219&lt;=Gehaltstabelle_alt!$B$6,Gehaltstabelle_alt!$E$6,Gehaltstabelle_alt!$E$7)))))+IF(F219="","",IF(AND(E219&gt;Gehaltstabelle_alt!$C$10,C219="a"),Gehaltstabelle_alt!$E$11,Gehaltstabelle_alt!$E$10))+Gehaltsrechner!$G$10)</f>
        <v>358</v>
      </c>
      <c r="H219">
        <f>IF(G219="","",Gehaltsrechner!$G$9)</f>
        <v>137.29</v>
      </c>
      <c r="I219">
        <f t="shared" si="22"/>
        <v>3171.7783333333327</v>
      </c>
    </row>
    <row r="220" spans="1:9" x14ac:dyDescent="0.25">
      <c r="A220">
        <f t="shared" si="19"/>
        <v>2039</v>
      </c>
      <c r="B220" s="18">
        <f t="shared" si="23"/>
        <v>50983</v>
      </c>
      <c r="C220" t="str">
        <f t="shared" si="20"/>
        <v>c</v>
      </c>
      <c r="D220">
        <f t="shared" si="21"/>
        <v>0</v>
      </c>
      <c r="E220">
        <f>IF(D220="","",MIN(IF(ISNA(VLOOKUP(D220+E219,Gehaltstabelle_alt!$A$15:$A$18,1,FALSE)),D220+E219,IF(ISNA(VLOOKUP(D220+E219+1,Gehaltstabelle_alt!$A$15:$A$18,1,FALSE)),D220+E219+1,D220+E219+2))+IF(AND(B220=DATE(YEAR($G$5),MONTH($G$5),1),$G$4),2,0),MAX(Gehaltstabelle_alt!$H$5:$H$34)))</f>
        <v>14</v>
      </c>
      <c r="F220">
        <f>IF(E220="","",HLOOKUP(C220,Gehaltstabelle_alt!$I$3:$R$34,E220+2,FALSE))</f>
        <v>2242.9899999999998</v>
      </c>
      <c r="G220">
        <f>IF(E220="","",IF(F220&lt;=Gehaltstabelle_alt!$B$2,Gehaltstabelle_alt!$E$2,IF(F220&lt;=Gehaltstabelle_alt!$B$3,Gehaltstabelle_alt!$E$3,IF(F220&lt;=Gehaltstabelle_alt!$B$4,Gehaltstabelle_alt!$E$4,IF(F220&lt;=Gehaltstabelle_alt!$B$5,Gehaltstabelle_alt!$E$5,IF(F220&lt;=Gehaltstabelle_alt!$B$6,Gehaltstabelle_alt!$E$6,Gehaltstabelle_alt!$E$7)))))+IF(F220="","",IF(AND(E220&gt;Gehaltstabelle_alt!$C$10,C220="a"),Gehaltstabelle_alt!$E$11,Gehaltstabelle_alt!$E$10))+Gehaltsrechner!$G$10)</f>
        <v>358</v>
      </c>
      <c r="H220">
        <f>IF(G220="","",Gehaltsrechner!$G$9)</f>
        <v>137.29</v>
      </c>
      <c r="I220">
        <f t="shared" si="22"/>
        <v>3171.7783333333327</v>
      </c>
    </row>
    <row r="221" spans="1:9" x14ac:dyDescent="0.25">
      <c r="A221">
        <f t="shared" si="19"/>
        <v>2039</v>
      </c>
      <c r="B221" s="18">
        <f t="shared" si="23"/>
        <v>51014</v>
      </c>
      <c r="C221" t="str">
        <f t="shared" si="20"/>
        <v>c</v>
      </c>
      <c r="D221">
        <f t="shared" si="21"/>
        <v>0</v>
      </c>
      <c r="E221">
        <f>IF(D221="","",MIN(IF(ISNA(VLOOKUP(D221+E220,Gehaltstabelle_alt!$A$15:$A$18,1,FALSE)),D221+E220,IF(ISNA(VLOOKUP(D221+E220+1,Gehaltstabelle_alt!$A$15:$A$18,1,FALSE)),D221+E220+1,D221+E220+2))+IF(AND(B221=DATE(YEAR($G$5),MONTH($G$5),1),$G$4),2,0),MAX(Gehaltstabelle_alt!$H$5:$H$34)))</f>
        <v>14</v>
      </c>
      <c r="F221">
        <f>IF(E221="","",HLOOKUP(C221,Gehaltstabelle_alt!$I$3:$R$34,E221+2,FALSE))</f>
        <v>2242.9899999999998</v>
      </c>
      <c r="G221">
        <f>IF(E221="","",IF(F221&lt;=Gehaltstabelle_alt!$B$2,Gehaltstabelle_alt!$E$2,IF(F221&lt;=Gehaltstabelle_alt!$B$3,Gehaltstabelle_alt!$E$3,IF(F221&lt;=Gehaltstabelle_alt!$B$4,Gehaltstabelle_alt!$E$4,IF(F221&lt;=Gehaltstabelle_alt!$B$5,Gehaltstabelle_alt!$E$5,IF(F221&lt;=Gehaltstabelle_alt!$B$6,Gehaltstabelle_alt!$E$6,Gehaltstabelle_alt!$E$7)))))+IF(F221="","",IF(AND(E221&gt;Gehaltstabelle_alt!$C$10,C221="a"),Gehaltstabelle_alt!$E$11,Gehaltstabelle_alt!$E$10))+Gehaltsrechner!$G$10)</f>
        <v>358</v>
      </c>
      <c r="H221">
        <f>IF(G221="","",Gehaltsrechner!$G$9)</f>
        <v>137.29</v>
      </c>
      <c r="I221">
        <f t="shared" si="22"/>
        <v>3171.7783333333327</v>
      </c>
    </row>
    <row r="222" spans="1:9" x14ac:dyDescent="0.25">
      <c r="A222">
        <f t="shared" si="19"/>
        <v>2039</v>
      </c>
      <c r="B222" s="18">
        <f t="shared" si="23"/>
        <v>51044</v>
      </c>
      <c r="C222" t="str">
        <f t="shared" si="20"/>
        <v>c</v>
      </c>
      <c r="D222">
        <f t="shared" si="21"/>
        <v>0</v>
      </c>
      <c r="E222">
        <f>IF(D222="","",MIN(IF(ISNA(VLOOKUP(D222+E221,Gehaltstabelle_alt!$A$15:$A$18,1,FALSE)),D222+E221,IF(ISNA(VLOOKUP(D222+E221+1,Gehaltstabelle_alt!$A$15:$A$18,1,FALSE)),D222+E221+1,D222+E221+2))+IF(AND(B222=DATE(YEAR($G$5),MONTH($G$5),1),$G$4),2,0),MAX(Gehaltstabelle_alt!$H$5:$H$34)))</f>
        <v>14</v>
      </c>
      <c r="F222">
        <f>IF(E222="","",HLOOKUP(C222,Gehaltstabelle_alt!$I$3:$R$34,E222+2,FALSE))</f>
        <v>2242.9899999999998</v>
      </c>
      <c r="G222">
        <f>IF(E222="","",IF(F222&lt;=Gehaltstabelle_alt!$B$2,Gehaltstabelle_alt!$E$2,IF(F222&lt;=Gehaltstabelle_alt!$B$3,Gehaltstabelle_alt!$E$3,IF(F222&lt;=Gehaltstabelle_alt!$B$4,Gehaltstabelle_alt!$E$4,IF(F222&lt;=Gehaltstabelle_alt!$B$5,Gehaltstabelle_alt!$E$5,IF(F222&lt;=Gehaltstabelle_alt!$B$6,Gehaltstabelle_alt!$E$6,Gehaltstabelle_alt!$E$7)))))+IF(F222="","",IF(AND(E222&gt;Gehaltstabelle_alt!$C$10,C222="a"),Gehaltstabelle_alt!$E$11,Gehaltstabelle_alt!$E$10))+Gehaltsrechner!$G$10)</f>
        <v>358</v>
      </c>
      <c r="H222">
        <f>IF(G222="","",Gehaltsrechner!$G$9)</f>
        <v>137.29</v>
      </c>
      <c r="I222">
        <f t="shared" si="22"/>
        <v>3171.7783333333327</v>
      </c>
    </row>
    <row r="223" spans="1:9" x14ac:dyDescent="0.25">
      <c r="A223">
        <f t="shared" si="19"/>
        <v>2039</v>
      </c>
      <c r="B223" s="18">
        <f t="shared" si="23"/>
        <v>51075</v>
      </c>
      <c r="C223" t="str">
        <f t="shared" si="20"/>
        <v>c</v>
      </c>
      <c r="D223">
        <f t="shared" si="21"/>
        <v>0</v>
      </c>
      <c r="E223">
        <f>IF(D223="","",MIN(IF(ISNA(VLOOKUP(D223+E222,Gehaltstabelle_alt!$A$15:$A$18,1,FALSE)),D223+E222,IF(ISNA(VLOOKUP(D223+E222+1,Gehaltstabelle_alt!$A$15:$A$18,1,FALSE)),D223+E222+1,D223+E222+2))+IF(AND(B223=DATE(YEAR($G$5),MONTH($G$5),1),$G$4),2,0),MAX(Gehaltstabelle_alt!$H$5:$H$34)))</f>
        <v>14</v>
      </c>
      <c r="F223">
        <f>IF(E223="","",HLOOKUP(C223,Gehaltstabelle_alt!$I$3:$R$34,E223+2,FALSE))</f>
        <v>2242.9899999999998</v>
      </c>
      <c r="G223">
        <f>IF(E223="","",IF(F223&lt;=Gehaltstabelle_alt!$B$2,Gehaltstabelle_alt!$E$2,IF(F223&lt;=Gehaltstabelle_alt!$B$3,Gehaltstabelle_alt!$E$3,IF(F223&lt;=Gehaltstabelle_alt!$B$4,Gehaltstabelle_alt!$E$4,IF(F223&lt;=Gehaltstabelle_alt!$B$5,Gehaltstabelle_alt!$E$5,IF(F223&lt;=Gehaltstabelle_alt!$B$6,Gehaltstabelle_alt!$E$6,Gehaltstabelle_alt!$E$7)))))+IF(F223="","",IF(AND(E223&gt;Gehaltstabelle_alt!$C$10,C223="a"),Gehaltstabelle_alt!$E$11,Gehaltstabelle_alt!$E$10))+Gehaltsrechner!$G$10)</f>
        <v>358</v>
      </c>
      <c r="H223">
        <f>IF(G223="","",Gehaltsrechner!$G$9)</f>
        <v>137.29</v>
      </c>
      <c r="I223">
        <f t="shared" si="22"/>
        <v>3171.7783333333327</v>
      </c>
    </row>
    <row r="224" spans="1:9" x14ac:dyDescent="0.25">
      <c r="A224">
        <f t="shared" si="19"/>
        <v>2039</v>
      </c>
      <c r="B224" s="18">
        <f t="shared" si="23"/>
        <v>51105</v>
      </c>
      <c r="C224" t="str">
        <f t="shared" si="20"/>
        <v>c</v>
      </c>
      <c r="D224">
        <f t="shared" si="21"/>
        <v>0</v>
      </c>
      <c r="E224">
        <f>IF(D224="","",MIN(IF(ISNA(VLOOKUP(D224+E223,Gehaltstabelle_alt!$A$15:$A$18,1,FALSE)),D224+E223,IF(ISNA(VLOOKUP(D224+E223+1,Gehaltstabelle_alt!$A$15:$A$18,1,FALSE)),D224+E223+1,D224+E223+2))+IF(AND(B224=DATE(YEAR($G$5),MONTH($G$5),1),$G$4),2,0),MAX(Gehaltstabelle_alt!$H$5:$H$34)))</f>
        <v>14</v>
      </c>
      <c r="F224">
        <f>IF(E224="","",HLOOKUP(C224,Gehaltstabelle_alt!$I$3:$R$34,E224+2,FALSE))</f>
        <v>2242.9899999999998</v>
      </c>
      <c r="G224">
        <f>IF(E224="","",IF(F224&lt;=Gehaltstabelle_alt!$B$2,Gehaltstabelle_alt!$E$2,IF(F224&lt;=Gehaltstabelle_alt!$B$3,Gehaltstabelle_alt!$E$3,IF(F224&lt;=Gehaltstabelle_alt!$B$4,Gehaltstabelle_alt!$E$4,IF(F224&lt;=Gehaltstabelle_alt!$B$5,Gehaltstabelle_alt!$E$5,IF(F224&lt;=Gehaltstabelle_alt!$B$6,Gehaltstabelle_alt!$E$6,Gehaltstabelle_alt!$E$7)))))+IF(F224="","",IF(AND(E224&gt;Gehaltstabelle_alt!$C$10,C224="a"),Gehaltstabelle_alt!$E$11,Gehaltstabelle_alt!$E$10))+Gehaltsrechner!$G$10)</f>
        <v>358</v>
      </c>
      <c r="H224">
        <f>IF(G224="","",Gehaltsrechner!$G$9)</f>
        <v>137.29</v>
      </c>
      <c r="I224">
        <f t="shared" si="22"/>
        <v>3171.7783333333327</v>
      </c>
    </row>
    <row r="225" spans="1:9" x14ac:dyDescent="0.25">
      <c r="A225">
        <f t="shared" si="19"/>
        <v>2040</v>
      </c>
      <c r="B225" s="18">
        <f t="shared" si="23"/>
        <v>51136</v>
      </c>
      <c r="C225" t="str">
        <f t="shared" si="20"/>
        <v>c</v>
      </c>
      <c r="D225">
        <f t="shared" si="21"/>
        <v>1</v>
      </c>
      <c r="E225">
        <f>IF(D225="","",MIN(IF(ISNA(VLOOKUP(D225+E224,Gehaltstabelle_alt!$A$15:$A$18,1,FALSE)),D225+E224,IF(ISNA(VLOOKUP(D225+E224+1,Gehaltstabelle_alt!$A$15:$A$18,1,FALSE)),D225+E224+1,D225+E224+2))+IF(AND(B225=DATE(YEAR($G$5),MONTH($G$5),1),$G$4),2,0),MAX(Gehaltstabelle_alt!$H$5:$H$34)))</f>
        <v>17</v>
      </c>
      <c r="F225">
        <f>IF(E225="","",HLOOKUP(C225,Gehaltstabelle_alt!$I$3:$R$34,E225+2,FALSE))</f>
        <v>2363.71</v>
      </c>
      <c r="G225">
        <f>IF(E225="","",IF(F225&lt;=Gehaltstabelle_alt!$B$2,Gehaltstabelle_alt!$E$2,IF(F225&lt;=Gehaltstabelle_alt!$B$3,Gehaltstabelle_alt!$E$3,IF(F225&lt;=Gehaltstabelle_alt!$B$4,Gehaltstabelle_alt!$E$4,IF(F225&lt;=Gehaltstabelle_alt!$B$5,Gehaltstabelle_alt!$E$5,IF(F225&lt;=Gehaltstabelle_alt!$B$6,Gehaltstabelle_alt!$E$6,Gehaltstabelle_alt!$E$7)))))+IF(F225="","",IF(AND(E225&gt;Gehaltstabelle_alt!$C$10,C225="a"),Gehaltstabelle_alt!$E$11,Gehaltstabelle_alt!$E$10))+Gehaltsrechner!$G$10)</f>
        <v>358</v>
      </c>
      <c r="H225">
        <f>IF(G225="","",Gehaltsrechner!$G$9)</f>
        <v>137.29</v>
      </c>
      <c r="I225">
        <f t="shared" si="22"/>
        <v>3312.6183333333333</v>
      </c>
    </row>
    <row r="226" spans="1:9" x14ac:dyDescent="0.25">
      <c r="A226">
        <f t="shared" si="19"/>
        <v>2040</v>
      </c>
      <c r="B226" s="18">
        <f t="shared" si="23"/>
        <v>51167</v>
      </c>
      <c r="C226" t="str">
        <f t="shared" si="20"/>
        <v>c</v>
      </c>
      <c r="D226">
        <f t="shared" si="21"/>
        <v>0</v>
      </c>
      <c r="E226">
        <f>IF(D226="","",MIN(IF(ISNA(VLOOKUP(D226+E225,Gehaltstabelle_alt!$A$15:$A$18,1,FALSE)),D226+E225,IF(ISNA(VLOOKUP(D226+E225+1,Gehaltstabelle_alt!$A$15:$A$18,1,FALSE)),D226+E225+1,D226+E225+2))+IF(AND(B226=DATE(YEAR($G$5),MONTH($G$5),1),$G$4),2,0),MAX(Gehaltstabelle_alt!$H$5:$H$34)))</f>
        <v>17</v>
      </c>
      <c r="F226">
        <f>IF(E226="","",HLOOKUP(C226,Gehaltstabelle_alt!$I$3:$R$34,E226+2,FALSE))</f>
        <v>2363.71</v>
      </c>
      <c r="G226">
        <f>IF(E226="","",IF(F226&lt;=Gehaltstabelle_alt!$B$2,Gehaltstabelle_alt!$E$2,IF(F226&lt;=Gehaltstabelle_alt!$B$3,Gehaltstabelle_alt!$E$3,IF(F226&lt;=Gehaltstabelle_alt!$B$4,Gehaltstabelle_alt!$E$4,IF(F226&lt;=Gehaltstabelle_alt!$B$5,Gehaltstabelle_alt!$E$5,IF(F226&lt;=Gehaltstabelle_alt!$B$6,Gehaltstabelle_alt!$E$6,Gehaltstabelle_alt!$E$7)))))+IF(F226="","",IF(AND(E226&gt;Gehaltstabelle_alt!$C$10,C226="a"),Gehaltstabelle_alt!$E$11,Gehaltstabelle_alt!$E$10))+Gehaltsrechner!$G$10)</f>
        <v>358</v>
      </c>
      <c r="H226">
        <f>IF(G226="","",Gehaltsrechner!$G$9)</f>
        <v>137.29</v>
      </c>
      <c r="I226">
        <f t="shared" si="22"/>
        <v>3312.6183333333333</v>
      </c>
    </row>
    <row r="227" spans="1:9" x14ac:dyDescent="0.25">
      <c r="A227">
        <f t="shared" si="19"/>
        <v>2040</v>
      </c>
      <c r="B227" s="18">
        <f t="shared" si="23"/>
        <v>51196</v>
      </c>
      <c r="C227" t="str">
        <f t="shared" si="20"/>
        <v>c</v>
      </c>
      <c r="D227">
        <f t="shared" si="21"/>
        <v>0</v>
      </c>
      <c r="E227">
        <f>IF(D227="","",MIN(IF(ISNA(VLOOKUP(D227+E226,Gehaltstabelle_alt!$A$15:$A$18,1,FALSE)),D227+E226,IF(ISNA(VLOOKUP(D227+E226+1,Gehaltstabelle_alt!$A$15:$A$18,1,FALSE)),D227+E226+1,D227+E226+2))+IF(AND(B227=DATE(YEAR($G$5),MONTH($G$5),1),$G$4),2,0),MAX(Gehaltstabelle_alt!$H$5:$H$34)))</f>
        <v>17</v>
      </c>
      <c r="F227">
        <f>IF(E227="","",HLOOKUP(C227,Gehaltstabelle_alt!$I$3:$R$34,E227+2,FALSE))</f>
        <v>2363.71</v>
      </c>
      <c r="G227">
        <f>IF(E227="","",IF(F227&lt;=Gehaltstabelle_alt!$B$2,Gehaltstabelle_alt!$E$2,IF(F227&lt;=Gehaltstabelle_alt!$B$3,Gehaltstabelle_alt!$E$3,IF(F227&lt;=Gehaltstabelle_alt!$B$4,Gehaltstabelle_alt!$E$4,IF(F227&lt;=Gehaltstabelle_alt!$B$5,Gehaltstabelle_alt!$E$5,IF(F227&lt;=Gehaltstabelle_alt!$B$6,Gehaltstabelle_alt!$E$6,Gehaltstabelle_alt!$E$7)))))+IF(F227="","",IF(AND(E227&gt;Gehaltstabelle_alt!$C$10,C227="a"),Gehaltstabelle_alt!$E$11,Gehaltstabelle_alt!$E$10))+Gehaltsrechner!$G$10)</f>
        <v>358</v>
      </c>
      <c r="H227">
        <f>IF(G227="","",Gehaltsrechner!$G$9)</f>
        <v>137.29</v>
      </c>
      <c r="I227">
        <f t="shared" si="22"/>
        <v>3312.6183333333333</v>
      </c>
    </row>
    <row r="228" spans="1:9" x14ac:dyDescent="0.25">
      <c r="A228">
        <f t="shared" si="19"/>
        <v>2040</v>
      </c>
      <c r="B228" s="18">
        <f t="shared" si="23"/>
        <v>51227</v>
      </c>
      <c r="C228" t="str">
        <f t="shared" si="20"/>
        <v>c</v>
      </c>
      <c r="D228">
        <f t="shared" si="21"/>
        <v>0</v>
      </c>
      <c r="E228">
        <f>IF(D228="","",MIN(IF(ISNA(VLOOKUP(D228+E227,Gehaltstabelle_alt!$A$15:$A$18,1,FALSE)),D228+E227,IF(ISNA(VLOOKUP(D228+E227+1,Gehaltstabelle_alt!$A$15:$A$18,1,FALSE)),D228+E227+1,D228+E227+2))+IF(AND(B228=DATE(YEAR($G$5),MONTH($G$5),1),$G$4),2,0),MAX(Gehaltstabelle_alt!$H$5:$H$34)))</f>
        <v>17</v>
      </c>
      <c r="F228">
        <f>IF(E228="","",HLOOKUP(C228,Gehaltstabelle_alt!$I$3:$R$34,E228+2,FALSE))</f>
        <v>2363.71</v>
      </c>
      <c r="G228">
        <f>IF(E228="","",IF(F228&lt;=Gehaltstabelle_alt!$B$2,Gehaltstabelle_alt!$E$2,IF(F228&lt;=Gehaltstabelle_alt!$B$3,Gehaltstabelle_alt!$E$3,IF(F228&lt;=Gehaltstabelle_alt!$B$4,Gehaltstabelle_alt!$E$4,IF(F228&lt;=Gehaltstabelle_alt!$B$5,Gehaltstabelle_alt!$E$5,IF(F228&lt;=Gehaltstabelle_alt!$B$6,Gehaltstabelle_alt!$E$6,Gehaltstabelle_alt!$E$7)))))+IF(F228="","",IF(AND(E228&gt;Gehaltstabelle_alt!$C$10,C228="a"),Gehaltstabelle_alt!$E$11,Gehaltstabelle_alt!$E$10))+Gehaltsrechner!$G$10)</f>
        <v>358</v>
      </c>
      <c r="H228">
        <f>IF(G228="","",Gehaltsrechner!$G$9)</f>
        <v>137.29</v>
      </c>
      <c r="I228">
        <f t="shared" si="22"/>
        <v>3312.6183333333333</v>
      </c>
    </row>
    <row r="229" spans="1:9" x14ac:dyDescent="0.25">
      <c r="A229">
        <f t="shared" si="19"/>
        <v>2040</v>
      </c>
      <c r="B229" s="18">
        <f t="shared" si="23"/>
        <v>51257</v>
      </c>
      <c r="C229" t="str">
        <f t="shared" si="20"/>
        <v>c</v>
      </c>
      <c r="D229">
        <f t="shared" si="21"/>
        <v>0</v>
      </c>
      <c r="E229">
        <f>IF(D229="","",MIN(IF(ISNA(VLOOKUP(D229+E228,Gehaltstabelle_alt!$A$15:$A$18,1,FALSE)),D229+E228,IF(ISNA(VLOOKUP(D229+E228+1,Gehaltstabelle_alt!$A$15:$A$18,1,FALSE)),D229+E228+1,D229+E228+2))+IF(AND(B229=DATE(YEAR($G$5),MONTH($G$5),1),$G$4),2,0),MAX(Gehaltstabelle_alt!$H$5:$H$34)))</f>
        <v>17</v>
      </c>
      <c r="F229">
        <f>IF(E229="","",HLOOKUP(C229,Gehaltstabelle_alt!$I$3:$R$34,E229+2,FALSE))</f>
        <v>2363.71</v>
      </c>
      <c r="G229">
        <f>IF(E229="","",IF(F229&lt;=Gehaltstabelle_alt!$B$2,Gehaltstabelle_alt!$E$2,IF(F229&lt;=Gehaltstabelle_alt!$B$3,Gehaltstabelle_alt!$E$3,IF(F229&lt;=Gehaltstabelle_alt!$B$4,Gehaltstabelle_alt!$E$4,IF(F229&lt;=Gehaltstabelle_alt!$B$5,Gehaltstabelle_alt!$E$5,IF(F229&lt;=Gehaltstabelle_alt!$B$6,Gehaltstabelle_alt!$E$6,Gehaltstabelle_alt!$E$7)))))+IF(F229="","",IF(AND(E229&gt;Gehaltstabelle_alt!$C$10,C229="a"),Gehaltstabelle_alt!$E$11,Gehaltstabelle_alt!$E$10))+Gehaltsrechner!$G$10)</f>
        <v>358</v>
      </c>
      <c r="H229">
        <f>IF(G229="","",Gehaltsrechner!$G$9)</f>
        <v>137.29</v>
      </c>
      <c r="I229">
        <f t="shared" si="22"/>
        <v>3312.6183333333333</v>
      </c>
    </row>
    <row r="230" spans="1:9" x14ac:dyDescent="0.25">
      <c r="A230">
        <f t="shared" si="19"/>
        <v>2040</v>
      </c>
      <c r="B230" s="18">
        <f t="shared" si="23"/>
        <v>51288</v>
      </c>
      <c r="C230" t="str">
        <f t="shared" si="20"/>
        <v>c</v>
      </c>
      <c r="D230">
        <f t="shared" si="21"/>
        <v>0</v>
      </c>
      <c r="E230">
        <f>IF(D230="","",MIN(IF(ISNA(VLOOKUP(D230+E229,Gehaltstabelle_alt!$A$15:$A$18,1,FALSE)),D230+E229,IF(ISNA(VLOOKUP(D230+E229+1,Gehaltstabelle_alt!$A$15:$A$18,1,FALSE)),D230+E229+1,D230+E229+2))+IF(AND(B230=DATE(YEAR($G$5),MONTH($G$5),1),$G$4),2,0),MAX(Gehaltstabelle_alt!$H$5:$H$34)))</f>
        <v>17</v>
      </c>
      <c r="F230">
        <f>IF(E230="","",HLOOKUP(C230,Gehaltstabelle_alt!$I$3:$R$34,E230+2,FALSE))</f>
        <v>2363.71</v>
      </c>
      <c r="G230">
        <f>IF(E230="","",IF(F230&lt;=Gehaltstabelle_alt!$B$2,Gehaltstabelle_alt!$E$2,IF(F230&lt;=Gehaltstabelle_alt!$B$3,Gehaltstabelle_alt!$E$3,IF(F230&lt;=Gehaltstabelle_alt!$B$4,Gehaltstabelle_alt!$E$4,IF(F230&lt;=Gehaltstabelle_alt!$B$5,Gehaltstabelle_alt!$E$5,IF(F230&lt;=Gehaltstabelle_alt!$B$6,Gehaltstabelle_alt!$E$6,Gehaltstabelle_alt!$E$7)))))+IF(F230="","",IF(AND(E230&gt;Gehaltstabelle_alt!$C$10,C230="a"),Gehaltstabelle_alt!$E$11,Gehaltstabelle_alt!$E$10))+Gehaltsrechner!$G$10)</f>
        <v>358</v>
      </c>
      <c r="H230">
        <f>IF(G230="","",Gehaltsrechner!$G$9)</f>
        <v>137.29</v>
      </c>
      <c r="I230">
        <f t="shared" si="22"/>
        <v>3312.6183333333333</v>
      </c>
    </row>
    <row r="231" spans="1:9" x14ac:dyDescent="0.25">
      <c r="A231">
        <f t="shared" si="19"/>
        <v>2040</v>
      </c>
      <c r="B231" s="18">
        <f t="shared" si="23"/>
        <v>51318</v>
      </c>
      <c r="C231" t="str">
        <f t="shared" si="20"/>
        <v>c</v>
      </c>
      <c r="D231">
        <f t="shared" si="21"/>
        <v>0</v>
      </c>
      <c r="E231">
        <f>IF(D231="","",MIN(IF(ISNA(VLOOKUP(D231+E230,Gehaltstabelle_alt!$A$15:$A$18,1,FALSE)),D231+E230,IF(ISNA(VLOOKUP(D231+E230+1,Gehaltstabelle_alt!$A$15:$A$18,1,FALSE)),D231+E230+1,D231+E230+2))+IF(AND(B231=DATE(YEAR($G$5),MONTH($G$5),1),$G$4),2,0),MAX(Gehaltstabelle_alt!$H$5:$H$34)))</f>
        <v>17</v>
      </c>
      <c r="F231">
        <f>IF(E231="","",HLOOKUP(C231,Gehaltstabelle_alt!$I$3:$R$34,E231+2,FALSE))</f>
        <v>2363.71</v>
      </c>
      <c r="G231">
        <f>IF(E231="","",IF(F231&lt;=Gehaltstabelle_alt!$B$2,Gehaltstabelle_alt!$E$2,IF(F231&lt;=Gehaltstabelle_alt!$B$3,Gehaltstabelle_alt!$E$3,IF(F231&lt;=Gehaltstabelle_alt!$B$4,Gehaltstabelle_alt!$E$4,IF(F231&lt;=Gehaltstabelle_alt!$B$5,Gehaltstabelle_alt!$E$5,IF(F231&lt;=Gehaltstabelle_alt!$B$6,Gehaltstabelle_alt!$E$6,Gehaltstabelle_alt!$E$7)))))+IF(F231="","",IF(AND(E231&gt;Gehaltstabelle_alt!$C$10,C231="a"),Gehaltstabelle_alt!$E$11,Gehaltstabelle_alt!$E$10))+Gehaltsrechner!$G$10)</f>
        <v>358</v>
      </c>
      <c r="H231">
        <f>IF(G231="","",Gehaltsrechner!$G$9)</f>
        <v>137.29</v>
      </c>
      <c r="I231">
        <f t="shared" si="22"/>
        <v>3312.6183333333333</v>
      </c>
    </row>
    <row r="232" spans="1:9" x14ac:dyDescent="0.25">
      <c r="A232">
        <f t="shared" si="19"/>
        <v>2040</v>
      </c>
      <c r="B232" s="18">
        <f t="shared" si="23"/>
        <v>51349</v>
      </c>
      <c r="C232" t="str">
        <f t="shared" si="20"/>
        <v>c</v>
      </c>
      <c r="D232">
        <f t="shared" si="21"/>
        <v>0</v>
      </c>
      <c r="E232">
        <f>IF(D232="","",MIN(IF(ISNA(VLOOKUP(D232+E231,Gehaltstabelle_alt!$A$15:$A$18,1,FALSE)),D232+E231,IF(ISNA(VLOOKUP(D232+E231+1,Gehaltstabelle_alt!$A$15:$A$18,1,FALSE)),D232+E231+1,D232+E231+2))+IF(AND(B232=DATE(YEAR($G$5),MONTH($G$5),1),$G$4),2,0),MAX(Gehaltstabelle_alt!$H$5:$H$34)))</f>
        <v>17</v>
      </c>
      <c r="F232">
        <f>IF(E232="","",HLOOKUP(C232,Gehaltstabelle_alt!$I$3:$R$34,E232+2,FALSE))</f>
        <v>2363.71</v>
      </c>
      <c r="G232">
        <f>IF(E232="","",IF(F232&lt;=Gehaltstabelle_alt!$B$2,Gehaltstabelle_alt!$E$2,IF(F232&lt;=Gehaltstabelle_alt!$B$3,Gehaltstabelle_alt!$E$3,IF(F232&lt;=Gehaltstabelle_alt!$B$4,Gehaltstabelle_alt!$E$4,IF(F232&lt;=Gehaltstabelle_alt!$B$5,Gehaltstabelle_alt!$E$5,IF(F232&lt;=Gehaltstabelle_alt!$B$6,Gehaltstabelle_alt!$E$6,Gehaltstabelle_alt!$E$7)))))+IF(F232="","",IF(AND(E232&gt;Gehaltstabelle_alt!$C$10,C232="a"),Gehaltstabelle_alt!$E$11,Gehaltstabelle_alt!$E$10))+Gehaltsrechner!$G$10)</f>
        <v>358</v>
      </c>
      <c r="H232">
        <f>IF(G232="","",Gehaltsrechner!$G$9)</f>
        <v>137.29</v>
      </c>
      <c r="I232">
        <f t="shared" si="22"/>
        <v>3312.6183333333333</v>
      </c>
    </row>
    <row r="233" spans="1:9" x14ac:dyDescent="0.25">
      <c r="A233">
        <f t="shared" si="19"/>
        <v>2040</v>
      </c>
      <c r="B233" s="18">
        <f t="shared" si="23"/>
        <v>51380</v>
      </c>
      <c r="C233" t="str">
        <f t="shared" si="20"/>
        <v>c</v>
      </c>
      <c r="D233">
        <f t="shared" si="21"/>
        <v>0</v>
      </c>
      <c r="E233">
        <f>IF(D233="","",MIN(IF(ISNA(VLOOKUP(D233+E232,Gehaltstabelle_alt!$A$15:$A$18,1,FALSE)),D233+E232,IF(ISNA(VLOOKUP(D233+E232+1,Gehaltstabelle_alt!$A$15:$A$18,1,FALSE)),D233+E232+1,D233+E232+2))+IF(AND(B233=DATE(YEAR($G$5),MONTH($G$5),1),$G$4),2,0),MAX(Gehaltstabelle_alt!$H$5:$H$34)))</f>
        <v>17</v>
      </c>
      <c r="F233">
        <f>IF(E233="","",HLOOKUP(C233,Gehaltstabelle_alt!$I$3:$R$34,E233+2,FALSE))</f>
        <v>2363.71</v>
      </c>
      <c r="G233">
        <f>IF(E233="","",IF(F233&lt;=Gehaltstabelle_alt!$B$2,Gehaltstabelle_alt!$E$2,IF(F233&lt;=Gehaltstabelle_alt!$B$3,Gehaltstabelle_alt!$E$3,IF(F233&lt;=Gehaltstabelle_alt!$B$4,Gehaltstabelle_alt!$E$4,IF(F233&lt;=Gehaltstabelle_alt!$B$5,Gehaltstabelle_alt!$E$5,IF(F233&lt;=Gehaltstabelle_alt!$B$6,Gehaltstabelle_alt!$E$6,Gehaltstabelle_alt!$E$7)))))+IF(F233="","",IF(AND(E233&gt;Gehaltstabelle_alt!$C$10,C233="a"),Gehaltstabelle_alt!$E$11,Gehaltstabelle_alt!$E$10))+Gehaltsrechner!$G$10)</f>
        <v>358</v>
      </c>
      <c r="H233">
        <f>IF(G233="","",Gehaltsrechner!$G$9)</f>
        <v>137.29</v>
      </c>
      <c r="I233">
        <f t="shared" si="22"/>
        <v>3312.6183333333333</v>
      </c>
    </row>
    <row r="234" spans="1:9" x14ac:dyDescent="0.25">
      <c r="A234">
        <f t="shared" si="19"/>
        <v>2040</v>
      </c>
      <c r="B234" s="18">
        <f t="shared" si="23"/>
        <v>51410</v>
      </c>
      <c r="C234" t="str">
        <f t="shared" si="20"/>
        <v>c</v>
      </c>
      <c r="D234">
        <f t="shared" si="21"/>
        <v>0</v>
      </c>
      <c r="E234">
        <f>IF(D234="","",MIN(IF(ISNA(VLOOKUP(D234+E233,Gehaltstabelle_alt!$A$15:$A$18,1,FALSE)),D234+E233,IF(ISNA(VLOOKUP(D234+E233+1,Gehaltstabelle_alt!$A$15:$A$18,1,FALSE)),D234+E233+1,D234+E233+2))+IF(AND(B234=DATE(YEAR($G$5),MONTH($G$5),1),$G$4),2,0),MAX(Gehaltstabelle_alt!$H$5:$H$34)))</f>
        <v>17</v>
      </c>
      <c r="F234">
        <f>IF(E234="","",HLOOKUP(C234,Gehaltstabelle_alt!$I$3:$R$34,E234+2,FALSE))</f>
        <v>2363.71</v>
      </c>
      <c r="G234">
        <f>IF(E234="","",IF(F234&lt;=Gehaltstabelle_alt!$B$2,Gehaltstabelle_alt!$E$2,IF(F234&lt;=Gehaltstabelle_alt!$B$3,Gehaltstabelle_alt!$E$3,IF(F234&lt;=Gehaltstabelle_alt!$B$4,Gehaltstabelle_alt!$E$4,IF(F234&lt;=Gehaltstabelle_alt!$B$5,Gehaltstabelle_alt!$E$5,IF(F234&lt;=Gehaltstabelle_alt!$B$6,Gehaltstabelle_alt!$E$6,Gehaltstabelle_alt!$E$7)))))+IF(F234="","",IF(AND(E234&gt;Gehaltstabelle_alt!$C$10,C234="a"),Gehaltstabelle_alt!$E$11,Gehaltstabelle_alt!$E$10))+Gehaltsrechner!$G$10)</f>
        <v>358</v>
      </c>
      <c r="H234">
        <f>IF(G234="","",Gehaltsrechner!$G$9)</f>
        <v>137.29</v>
      </c>
      <c r="I234">
        <f t="shared" si="22"/>
        <v>3312.6183333333333</v>
      </c>
    </row>
    <row r="235" spans="1:9" x14ac:dyDescent="0.25">
      <c r="A235">
        <f t="shared" si="19"/>
        <v>2040</v>
      </c>
      <c r="B235" s="18">
        <f t="shared" si="23"/>
        <v>51441</v>
      </c>
      <c r="C235" t="str">
        <f t="shared" si="20"/>
        <v>c</v>
      </c>
      <c r="D235">
        <f t="shared" si="21"/>
        <v>0</v>
      </c>
      <c r="E235">
        <f>IF(D235="","",MIN(IF(ISNA(VLOOKUP(D235+E234,Gehaltstabelle_alt!$A$15:$A$18,1,FALSE)),D235+E234,IF(ISNA(VLOOKUP(D235+E234+1,Gehaltstabelle_alt!$A$15:$A$18,1,FALSE)),D235+E234+1,D235+E234+2))+IF(AND(B235=DATE(YEAR($G$5),MONTH($G$5),1),$G$4),2,0),MAX(Gehaltstabelle_alt!$H$5:$H$34)))</f>
        <v>17</v>
      </c>
      <c r="F235">
        <f>IF(E235="","",HLOOKUP(C235,Gehaltstabelle_alt!$I$3:$R$34,E235+2,FALSE))</f>
        <v>2363.71</v>
      </c>
      <c r="G235">
        <f>IF(E235="","",IF(F235&lt;=Gehaltstabelle_alt!$B$2,Gehaltstabelle_alt!$E$2,IF(F235&lt;=Gehaltstabelle_alt!$B$3,Gehaltstabelle_alt!$E$3,IF(F235&lt;=Gehaltstabelle_alt!$B$4,Gehaltstabelle_alt!$E$4,IF(F235&lt;=Gehaltstabelle_alt!$B$5,Gehaltstabelle_alt!$E$5,IF(F235&lt;=Gehaltstabelle_alt!$B$6,Gehaltstabelle_alt!$E$6,Gehaltstabelle_alt!$E$7)))))+IF(F235="","",IF(AND(E235&gt;Gehaltstabelle_alt!$C$10,C235="a"),Gehaltstabelle_alt!$E$11,Gehaltstabelle_alt!$E$10))+Gehaltsrechner!$G$10)</f>
        <v>358</v>
      </c>
      <c r="H235">
        <f>IF(G235="","",Gehaltsrechner!$G$9)</f>
        <v>137.29</v>
      </c>
      <c r="I235">
        <f t="shared" si="22"/>
        <v>3312.6183333333333</v>
      </c>
    </row>
    <row r="236" spans="1:9" x14ac:dyDescent="0.25">
      <c r="A236">
        <f t="shared" si="19"/>
        <v>2040</v>
      </c>
      <c r="B236" s="18">
        <f t="shared" si="23"/>
        <v>51471</v>
      </c>
      <c r="C236" t="str">
        <f t="shared" si="20"/>
        <v>c</v>
      </c>
      <c r="D236">
        <f t="shared" si="21"/>
        <v>0</v>
      </c>
      <c r="E236">
        <f>IF(D236="","",MIN(IF(ISNA(VLOOKUP(D236+E235,Gehaltstabelle_alt!$A$15:$A$18,1,FALSE)),D236+E235,IF(ISNA(VLOOKUP(D236+E235+1,Gehaltstabelle_alt!$A$15:$A$18,1,FALSE)),D236+E235+1,D236+E235+2))+IF(AND(B236=DATE(YEAR($G$5),MONTH($G$5),1),$G$4),2,0),MAX(Gehaltstabelle_alt!$H$5:$H$34)))</f>
        <v>17</v>
      </c>
      <c r="F236">
        <f>IF(E236="","",HLOOKUP(C236,Gehaltstabelle_alt!$I$3:$R$34,E236+2,FALSE))</f>
        <v>2363.71</v>
      </c>
      <c r="G236">
        <f>IF(E236="","",IF(F236&lt;=Gehaltstabelle_alt!$B$2,Gehaltstabelle_alt!$E$2,IF(F236&lt;=Gehaltstabelle_alt!$B$3,Gehaltstabelle_alt!$E$3,IF(F236&lt;=Gehaltstabelle_alt!$B$4,Gehaltstabelle_alt!$E$4,IF(F236&lt;=Gehaltstabelle_alt!$B$5,Gehaltstabelle_alt!$E$5,IF(F236&lt;=Gehaltstabelle_alt!$B$6,Gehaltstabelle_alt!$E$6,Gehaltstabelle_alt!$E$7)))))+IF(F236="","",IF(AND(E236&gt;Gehaltstabelle_alt!$C$10,C236="a"),Gehaltstabelle_alt!$E$11,Gehaltstabelle_alt!$E$10))+Gehaltsrechner!$G$10)</f>
        <v>358</v>
      </c>
      <c r="H236">
        <f>IF(G236="","",Gehaltsrechner!$G$9)</f>
        <v>137.29</v>
      </c>
      <c r="I236">
        <f t="shared" si="22"/>
        <v>3312.6183333333333</v>
      </c>
    </row>
    <row r="237" spans="1:9" x14ac:dyDescent="0.25">
      <c r="A237">
        <f t="shared" si="19"/>
        <v>2041</v>
      </c>
      <c r="B237" s="18">
        <f t="shared" si="23"/>
        <v>51502</v>
      </c>
      <c r="C237" t="str">
        <f t="shared" si="20"/>
        <v>c</v>
      </c>
      <c r="D237">
        <f t="shared" si="21"/>
        <v>0</v>
      </c>
      <c r="E237">
        <f>IF(D237="","",MIN(IF(ISNA(VLOOKUP(D237+E236,Gehaltstabelle_alt!$A$15:$A$18,1,FALSE)),D237+E236,IF(ISNA(VLOOKUP(D237+E236+1,Gehaltstabelle_alt!$A$15:$A$18,1,FALSE)),D237+E236+1,D237+E236+2))+IF(AND(B237=DATE(YEAR($G$5),MONTH($G$5),1),$G$4),2,0),MAX(Gehaltstabelle_alt!$H$5:$H$34)))</f>
        <v>17</v>
      </c>
      <c r="F237">
        <f>IF(E237="","",HLOOKUP(C237,Gehaltstabelle_alt!$I$3:$R$34,E237+2,FALSE))</f>
        <v>2363.71</v>
      </c>
      <c r="G237">
        <f>IF(E237="","",IF(F237&lt;=Gehaltstabelle_alt!$B$2,Gehaltstabelle_alt!$E$2,IF(F237&lt;=Gehaltstabelle_alt!$B$3,Gehaltstabelle_alt!$E$3,IF(F237&lt;=Gehaltstabelle_alt!$B$4,Gehaltstabelle_alt!$E$4,IF(F237&lt;=Gehaltstabelle_alt!$B$5,Gehaltstabelle_alt!$E$5,IF(F237&lt;=Gehaltstabelle_alt!$B$6,Gehaltstabelle_alt!$E$6,Gehaltstabelle_alt!$E$7)))))+IF(F237="","",IF(AND(E237&gt;Gehaltstabelle_alt!$C$10,C237="a"),Gehaltstabelle_alt!$E$11,Gehaltstabelle_alt!$E$10))+Gehaltsrechner!$G$10)</f>
        <v>358</v>
      </c>
      <c r="H237">
        <f>IF(G237="","",Gehaltsrechner!$G$9)</f>
        <v>137.29</v>
      </c>
      <c r="I237">
        <f t="shared" si="22"/>
        <v>3312.6183333333333</v>
      </c>
    </row>
    <row r="238" spans="1:9" x14ac:dyDescent="0.25">
      <c r="A238">
        <f t="shared" si="19"/>
        <v>2041</v>
      </c>
      <c r="B238" s="18">
        <f t="shared" si="23"/>
        <v>51533</v>
      </c>
      <c r="C238" t="str">
        <f t="shared" si="20"/>
        <v>c</v>
      </c>
      <c r="D238">
        <f t="shared" si="21"/>
        <v>0</v>
      </c>
      <c r="E238">
        <f>IF(D238="","",MIN(IF(ISNA(VLOOKUP(D238+E237,Gehaltstabelle_alt!$A$15:$A$18,1,FALSE)),D238+E237,IF(ISNA(VLOOKUP(D238+E237+1,Gehaltstabelle_alt!$A$15:$A$18,1,FALSE)),D238+E237+1,D238+E237+2))+IF(AND(B238=DATE(YEAR($G$5),MONTH($G$5),1),$G$4),2,0),MAX(Gehaltstabelle_alt!$H$5:$H$34)))</f>
        <v>17</v>
      </c>
      <c r="F238">
        <f>IF(E238="","",HLOOKUP(C238,Gehaltstabelle_alt!$I$3:$R$34,E238+2,FALSE))</f>
        <v>2363.71</v>
      </c>
      <c r="G238">
        <f>IF(E238="","",IF(F238&lt;=Gehaltstabelle_alt!$B$2,Gehaltstabelle_alt!$E$2,IF(F238&lt;=Gehaltstabelle_alt!$B$3,Gehaltstabelle_alt!$E$3,IF(F238&lt;=Gehaltstabelle_alt!$B$4,Gehaltstabelle_alt!$E$4,IF(F238&lt;=Gehaltstabelle_alt!$B$5,Gehaltstabelle_alt!$E$5,IF(F238&lt;=Gehaltstabelle_alt!$B$6,Gehaltstabelle_alt!$E$6,Gehaltstabelle_alt!$E$7)))))+IF(F238="","",IF(AND(E238&gt;Gehaltstabelle_alt!$C$10,C238="a"),Gehaltstabelle_alt!$E$11,Gehaltstabelle_alt!$E$10))+Gehaltsrechner!$G$10)</f>
        <v>358</v>
      </c>
      <c r="H238">
        <f>IF(G238="","",Gehaltsrechner!$G$9)</f>
        <v>137.29</v>
      </c>
      <c r="I238">
        <f t="shared" si="22"/>
        <v>3312.6183333333333</v>
      </c>
    </row>
    <row r="239" spans="1:9" x14ac:dyDescent="0.25">
      <c r="A239">
        <f t="shared" si="19"/>
        <v>2041</v>
      </c>
      <c r="B239" s="18">
        <f t="shared" si="23"/>
        <v>51561</v>
      </c>
      <c r="C239" t="str">
        <f t="shared" si="20"/>
        <v>c</v>
      </c>
      <c r="D239">
        <f t="shared" si="21"/>
        <v>0</v>
      </c>
      <c r="E239">
        <f>IF(D239="","",MIN(IF(ISNA(VLOOKUP(D239+E238,Gehaltstabelle_alt!$A$15:$A$18,1,FALSE)),D239+E238,IF(ISNA(VLOOKUP(D239+E238+1,Gehaltstabelle_alt!$A$15:$A$18,1,FALSE)),D239+E238+1,D239+E238+2))+IF(AND(B239=DATE(YEAR($G$5),MONTH($G$5),1),$G$4),2,0),MAX(Gehaltstabelle_alt!$H$5:$H$34)))</f>
        <v>17</v>
      </c>
      <c r="F239">
        <f>IF(E239="","",HLOOKUP(C239,Gehaltstabelle_alt!$I$3:$R$34,E239+2,FALSE))</f>
        <v>2363.71</v>
      </c>
      <c r="G239">
        <f>IF(E239="","",IF(F239&lt;=Gehaltstabelle_alt!$B$2,Gehaltstabelle_alt!$E$2,IF(F239&lt;=Gehaltstabelle_alt!$B$3,Gehaltstabelle_alt!$E$3,IF(F239&lt;=Gehaltstabelle_alt!$B$4,Gehaltstabelle_alt!$E$4,IF(F239&lt;=Gehaltstabelle_alt!$B$5,Gehaltstabelle_alt!$E$5,IF(F239&lt;=Gehaltstabelle_alt!$B$6,Gehaltstabelle_alt!$E$6,Gehaltstabelle_alt!$E$7)))))+IF(F239="","",IF(AND(E239&gt;Gehaltstabelle_alt!$C$10,C239="a"),Gehaltstabelle_alt!$E$11,Gehaltstabelle_alt!$E$10))+Gehaltsrechner!$G$10)</f>
        <v>358</v>
      </c>
      <c r="H239">
        <f>IF(G239="","",Gehaltsrechner!$G$9)</f>
        <v>137.29</v>
      </c>
      <c r="I239">
        <f t="shared" si="22"/>
        <v>3312.6183333333333</v>
      </c>
    </row>
    <row r="240" spans="1:9" x14ac:dyDescent="0.25">
      <c r="A240">
        <f t="shared" si="19"/>
        <v>2041</v>
      </c>
      <c r="B240" s="18">
        <f t="shared" si="23"/>
        <v>51592</v>
      </c>
      <c r="C240" t="str">
        <f t="shared" si="20"/>
        <v>c</v>
      </c>
      <c r="D240">
        <f t="shared" si="21"/>
        <v>0</v>
      </c>
      <c r="E240">
        <f>IF(D240="","",MIN(IF(ISNA(VLOOKUP(D240+E239,Gehaltstabelle_alt!$A$15:$A$18,1,FALSE)),D240+E239,IF(ISNA(VLOOKUP(D240+E239+1,Gehaltstabelle_alt!$A$15:$A$18,1,FALSE)),D240+E239+1,D240+E239+2))+IF(AND(B240=DATE(YEAR($G$5),MONTH($G$5),1),$G$4),2,0),MAX(Gehaltstabelle_alt!$H$5:$H$34)))</f>
        <v>17</v>
      </c>
      <c r="F240">
        <f>IF(E240="","",HLOOKUP(C240,Gehaltstabelle_alt!$I$3:$R$34,E240+2,FALSE))</f>
        <v>2363.71</v>
      </c>
      <c r="G240">
        <f>IF(E240="","",IF(F240&lt;=Gehaltstabelle_alt!$B$2,Gehaltstabelle_alt!$E$2,IF(F240&lt;=Gehaltstabelle_alt!$B$3,Gehaltstabelle_alt!$E$3,IF(F240&lt;=Gehaltstabelle_alt!$B$4,Gehaltstabelle_alt!$E$4,IF(F240&lt;=Gehaltstabelle_alt!$B$5,Gehaltstabelle_alt!$E$5,IF(F240&lt;=Gehaltstabelle_alt!$B$6,Gehaltstabelle_alt!$E$6,Gehaltstabelle_alt!$E$7)))))+IF(F240="","",IF(AND(E240&gt;Gehaltstabelle_alt!$C$10,C240="a"),Gehaltstabelle_alt!$E$11,Gehaltstabelle_alt!$E$10))+Gehaltsrechner!$G$10)</f>
        <v>358</v>
      </c>
      <c r="H240">
        <f>IF(G240="","",Gehaltsrechner!$G$9)</f>
        <v>137.29</v>
      </c>
      <c r="I240">
        <f t="shared" si="22"/>
        <v>3312.6183333333333</v>
      </c>
    </row>
    <row r="241" spans="1:9" x14ac:dyDescent="0.25">
      <c r="A241">
        <f t="shared" si="19"/>
        <v>2041</v>
      </c>
      <c r="B241" s="18">
        <f t="shared" si="23"/>
        <v>51622</v>
      </c>
      <c r="C241" t="str">
        <f t="shared" si="20"/>
        <v>c</v>
      </c>
      <c r="D241">
        <f t="shared" si="21"/>
        <v>0</v>
      </c>
      <c r="E241">
        <f>IF(D241="","",MIN(IF(ISNA(VLOOKUP(D241+E240,Gehaltstabelle_alt!$A$15:$A$18,1,FALSE)),D241+E240,IF(ISNA(VLOOKUP(D241+E240+1,Gehaltstabelle_alt!$A$15:$A$18,1,FALSE)),D241+E240+1,D241+E240+2))+IF(AND(B241=DATE(YEAR($G$5),MONTH($G$5),1),$G$4),2,0),MAX(Gehaltstabelle_alt!$H$5:$H$34)))</f>
        <v>17</v>
      </c>
      <c r="F241">
        <f>IF(E241="","",HLOOKUP(C241,Gehaltstabelle_alt!$I$3:$R$34,E241+2,FALSE))</f>
        <v>2363.71</v>
      </c>
      <c r="G241">
        <f>IF(E241="","",IF(F241&lt;=Gehaltstabelle_alt!$B$2,Gehaltstabelle_alt!$E$2,IF(F241&lt;=Gehaltstabelle_alt!$B$3,Gehaltstabelle_alt!$E$3,IF(F241&lt;=Gehaltstabelle_alt!$B$4,Gehaltstabelle_alt!$E$4,IF(F241&lt;=Gehaltstabelle_alt!$B$5,Gehaltstabelle_alt!$E$5,IF(F241&lt;=Gehaltstabelle_alt!$B$6,Gehaltstabelle_alt!$E$6,Gehaltstabelle_alt!$E$7)))))+IF(F241="","",IF(AND(E241&gt;Gehaltstabelle_alt!$C$10,C241="a"),Gehaltstabelle_alt!$E$11,Gehaltstabelle_alt!$E$10))+Gehaltsrechner!$G$10)</f>
        <v>358</v>
      </c>
      <c r="H241">
        <f>IF(G241="","",Gehaltsrechner!$G$9)</f>
        <v>137.29</v>
      </c>
      <c r="I241">
        <f t="shared" si="22"/>
        <v>3312.6183333333333</v>
      </c>
    </row>
    <row r="242" spans="1:9" x14ac:dyDescent="0.25">
      <c r="A242">
        <f t="shared" si="19"/>
        <v>2041</v>
      </c>
      <c r="B242" s="18">
        <f t="shared" si="23"/>
        <v>51653</v>
      </c>
      <c r="C242" t="str">
        <f t="shared" si="20"/>
        <v>c</v>
      </c>
      <c r="D242">
        <f t="shared" si="21"/>
        <v>0</v>
      </c>
      <c r="E242">
        <f>IF(D242="","",MIN(IF(ISNA(VLOOKUP(D242+E241,Gehaltstabelle_alt!$A$15:$A$18,1,FALSE)),D242+E241,IF(ISNA(VLOOKUP(D242+E241+1,Gehaltstabelle_alt!$A$15:$A$18,1,FALSE)),D242+E241+1,D242+E241+2))+IF(AND(B242=DATE(YEAR($G$5),MONTH($G$5),1),$G$4),2,0),MAX(Gehaltstabelle_alt!$H$5:$H$34)))</f>
        <v>17</v>
      </c>
      <c r="F242">
        <f>IF(E242="","",HLOOKUP(C242,Gehaltstabelle_alt!$I$3:$R$34,E242+2,FALSE))</f>
        <v>2363.71</v>
      </c>
      <c r="G242">
        <f>IF(E242="","",IF(F242&lt;=Gehaltstabelle_alt!$B$2,Gehaltstabelle_alt!$E$2,IF(F242&lt;=Gehaltstabelle_alt!$B$3,Gehaltstabelle_alt!$E$3,IF(F242&lt;=Gehaltstabelle_alt!$B$4,Gehaltstabelle_alt!$E$4,IF(F242&lt;=Gehaltstabelle_alt!$B$5,Gehaltstabelle_alt!$E$5,IF(F242&lt;=Gehaltstabelle_alt!$B$6,Gehaltstabelle_alt!$E$6,Gehaltstabelle_alt!$E$7)))))+IF(F242="","",IF(AND(E242&gt;Gehaltstabelle_alt!$C$10,C242="a"),Gehaltstabelle_alt!$E$11,Gehaltstabelle_alt!$E$10))+Gehaltsrechner!$G$10)</f>
        <v>358</v>
      </c>
      <c r="H242">
        <f>IF(G242="","",Gehaltsrechner!$G$9)</f>
        <v>137.29</v>
      </c>
      <c r="I242">
        <f t="shared" si="22"/>
        <v>3312.6183333333333</v>
      </c>
    </row>
    <row r="243" spans="1:9" x14ac:dyDescent="0.25">
      <c r="A243">
        <f t="shared" si="19"/>
        <v>2041</v>
      </c>
      <c r="B243" s="18">
        <f t="shared" si="23"/>
        <v>51683</v>
      </c>
      <c r="C243" t="str">
        <f t="shared" si="20"/>
        <v>c</v>
      </c>
      <c r="D243">
        <f t="shared" si="21"/>
        <v>0</v>
      </c>
      <c r="E243">
        <f>IF(D243="","",MIN(IF(ISNA(VLOOKUP(D243+E242,Gehaltstabelle_alt!$A$15:$A$18,1,FALSE)),D243+E242,IF(ISNA(VLOOKUP(D243+E242+1,Gehaltstabelle_alt!$A$15:$A$18,1,FALSE)),D243+E242+1,D243+E242+2))+IF(AND(B243=DATE(YEAR($G$5),MONTH($G$5),1),$G$4),2,0),MAX(Gehaltstabelle_alt!$H$5:$H$34)))</f>
        <v>17</v>
      </c>
      <c r="F243">
        <f>IF(E243="","",HLOOKUP(C243,Gehaltstabelle_alt!$I$3:$R$34,E243+2,FALSE))</f>
        <v>2363.71</v>
      </c>
      <c r="G243">
        <f>IF(E243="","",IF(F243&lt;=Gehaltstabelle_alt!$B$2,Gehaltstabelle_alt!$E$2,IF(F243&lt;=Gehaltstabelle_alt!$B$3,Gehaltstabelle_alt!$E$3,IF(F243&lt;=Gehaltstabelle_alt!$B$4,Gehaltstabelle_alt!$E$4,IF(F243&lt;=Gehaltstabelle_alt!$B$5,Gehaltstabelle_alt!$E$5,IF(F243&lt;=Gehaltstabelle_alt!$B$6,Gehaltstabelle_alt!$E$6,Gehaltstabelle_alt!$E$7)))))+IF(F243="","",IF(AND(E243&gt;Gehaltstabelle_alt!$C$10,C243="a"),Gehaltstabelle_alt!$E$11,Gehaltstabelle_alt!$E$10))+Gehaltsrechner!$G$10)</f>
        <v>358</v>
      </c>
      <c r="H243">
        <f>IF(G243="","",Gehaltsrechner!$G$9)</f>
        <v>137.29</v>
      </c>
      <c r="I243">
        <f t="shared" si="22"/>
        <v>3312.6183333333333</v>
      </c>
    </row>
    <row r="244" spans="1:9" x14ac:dyDescent="0.25">
      <c r="A244">
        <f t="shared" si="19"/>
        <v>2041</v>
      </c>
      <c r="B244" s="18">
        <f t="shared" si="23"/>
        <v>51714</v>
      </c>
      <c r="C244" t="str">
        <f t="shared" si="20"/>
        <v>c</v>
      </c>
      <c r="D244">
        <f t="shared" si="21"/>
        <v>0</v>
      </c>
      <c r="E244">
        <f>IF(D244="","",MIN(IF(ISNA(VLOOKUP(D244+E243,Gehaltstabelle_alt!$A$15:$A$18,1,FALSE)),D244+E243,IF(ISNA(VLOOKUP(D244+E243+1,Gehaltstabelle_alt!$A$15:$A$18,1,FALSE)),D244+E243+1,D244+E243+2))+IF(AND(B244=DATE(YEAR($G$5),MONTH($G$5),1),$G$4),2,0),MAX(Gehaltstabelle_alt!$H$5:$H$34)))</f>
        <v>17</v>
      </c>
      <c r="F244">
        <f>IF(E244="","",HLOOKUP(C244,Gehaltstabelle_alt!$I$3:$R$34,E244+2,FALSE))</f>
        <v>2363.71</v>
      </c>
      <c r="G244">
        <f>IF(E244="","",IF(F244&lt;=Gehaltstabelle_alt!$B$2,Gehaltstabelle_alt!$E$2,IF(F244&lt;=Gehaltstabelle_alt!$B$3,Gehaltstabelle_alt!$E$3,IF(F244&lt;=Gehaltstabelle_alt!$B$4,Gehaltstabelle_alt!$E$4,IF(F244&lt;=Gehaltstabelle_alt!$B$5,Gehaltstabelle_alt!$E$5,IF(F244&lt;=Gehaltstabelle_alt!$B$6,Gehaltstabelle_alt!$E$6,Gehaltstabelle_alt!$E$7)))))+IF(F244="","",IF(AND(E244&gt;Gehaltstabelle_alt!$C$10,C244="a"),Gehaltstabelle_alt!$E$11,Gehaltstabelle_alt!$E$10))+Gehaltsrechner!$G$10)</f>
        <v>358</v>
      </c>
      <c r="H244">
        <f>IF(G244="","",Gehaltsrechner!$G$9)</f>
        <v>137.29</v>
      </c>
      <c r="I244">
        <f t="shared" si="22"/>
        <v>3312.6183333333333</v>
      </c>
    </row>
    <row r="245" spans="1:9" x14ac:dyDescent="0.25">
      <c r="A245">
        <f t="shared" si="19"/>
        <v>2041</v>
      </c>
      <c r="B245" s="18">
        <f t="shared" si="23"/>
        <v>51745</v>
      </c>
      <c r="C245" t="str">
        <f t="shared" si="20"/>
        <v>c</v>
      </c>
      <c r="D245">
        <f t="shared" si="21"/>
        <v>0</v>
      </c>
      <c r="E245">
        <f>IF(D245="","",MIN(IF(ISNA(VLOOKUP(D245+E244,Gehaltstabelle_alt!$A$15:$A$18,1,FALSE)),D245+E244,IF(ISNA(VLOOKUP(D245+E244+1,Gehaltstabelle_alt!$A$15:$A$18,1,FALSE)),D245+E244+1,D245+E244+2))+IF(AND(B245=DATE(YEAR($G$5),MONTH($G$5),1),$G$4),2,0),MAX(Gehaltstabelle_alt!$H$5:$H$34)))</f>
        <v>17</v>
      </c>
      <c r="F245">
        <f>IF(E245="","",HLOOKUP(C245,Gehaltstabelle_alt!$I$3:$R$34,E245+2,FALSE))</f>
        <v>2363.71</v>
      </c>
      <c r="G245">
        <f>IF(E245="","",IF(F245&lt;=Gehaltstabelle_alt!$B$2,Gehaltstabelle_alt!$E$2,IF(F245&lt;=Gehaltstabelle_alt!$B$3,Gehaltstabelle_alt!$E$3,IF(F245&lt;=Gehaltstabelle_alt!$B$4,Gehaltstabelle_alt!$E$4,IF(F245&lt;=Gehaltstabelle_alt!$B$5,Gehaltstabelle_alt!$E$5,IF(F245&lt;=Gehaltstabelle_alt!$B$6,Gehaltstabelle_alt!$E$6,Gehaltstabelle_alt!$E$7)))))+IF(F245="","",IF(AND(E245&gt;Gehaltstabelle_alt!$C$10,C245="a"),Gehaltstabelle_alt!$E$11,Gehaltstabelle_alt!$E$10))+Gehaltsrechner!$G$10)</f>
        <v>358</v>
      </c>
      <c r="H245">
        <f>IF(G245="","",Gehaltsrechner!$G$9)</f>
        <v>137.29</v>
      </c>
      <c r="I245">
        <f t="shared" si="22"/>
        <v>3312.6183333333333</v>
      </c>
    </row>
    <row r="246" spans="1:9" x14ac:dyDescent="0.25">
      <c r="A246">
        <f t="shared" si="19"/>
        <v>2041</v>
      </c>
      <c r="B246" s="18">
        <f t="shared" si="23"/>
        <v>51775</v>
      </c>
      <c r="C246" t="str">
        <f t="shared" si="20"/>
        <v>c</v>
      </c>
      <c r="D246">
        <f t="shared" si="21"/>
        <v>0</v>
      </c>
      <c r="E246">
        <f>IF(D246="","",MIN(IF(ISNA(VLOOKUP(D246+E245,Gehaltstabelle_alt!$A$15:$A$18,1,FALSE)),D246+E245,IF(ISNA(VLOOKUP(D246+E245+1,Gehaltstabelle_alt!$A$15:$A$18,1,FALSE)),D246+E245+1,D246+E245+2))+IF(AND(B246=DATE(YEAR($G$5),MONTH($G$5),1),$G$4),2,0),MAX(Gehaltstabelle_alt!$H$5:$H$34)))</f>
        <v>17</v>
      </c>
      <c r="F246">
        <f>IF(E246="","",HLOOKUP(C246,Gehaltstabelle_alt!$I$3:$R$34,E246+2,FALSE))</f>
        <v>2363.71</v>
      </c>
      <c r="G246">
        <f>IF(E246="","",IF(F246&lt;=Gehaltstabelle_alt!$B$2,Gehaltstabelle_alt!$E$2,IF(F246&lt;=Gehaltstabelle_alt!$B$3,Gehaltstabelle_alt!$E$3,IF(F246&lt;=Gehaltstabelle_alt!$B$4,Gehaltstabelle_alt!$E$4,IF(F246&lt;=Gehaltstabelle_alt!$B$5,Gehaltstabelle_alt!$E$5,IF(F246&lt;=Gehaltstabelle_alt!$B$6,Gehaltstabelle_alt!$E$6,Gehaltstabelle_alt!$E$7)))))+IF(F246="","",IF(AND(E246&gt;Gehaltstabelle_alt!$C$10,C246="a"),Gehaltstabelle_alt!$E$11,Gehaltstabelle_alt!$E$10))+Gehaltsrechner!$G$10)</f>
        <v>358</v>
      </c>
      <c r="H246">
        <f>IF(G246="","",Gehaltsrechner!$G$9)</f>
        <v>137.29</v>
      </c>
      <c r="I246">
        <f t="shared" si="22"/>
        <v>3312.6183333333333</v>
      </c>
    </row>
    <row r="247" spans="1:9" x14ac:dyDescent="0.25">
      <c r="A247">
        <f t="shared" si="19"/>
        <v>2041</v>
      </c>
      <c r="B247" s="18">
        <f t="shared" si="23"/>
        <v>51806</v>
      </c>
      <c r="C247" t="str">
        <f t="shared" si="20"/>
        <v>c</v>
      </c>
      <c r="D247">
        <f t="shared" si="21"/>
        <v>0</v>
      </c>
      <c r="E247">
        <f>IF(D247="","",MIN(IF(ISNA(VLOOKUP(D247+E246,Gehaltstabelle_alt!$A$15:$A$18,1,FALSE)),D247+E246,IF(ISNA(VLOOKUP(D247+E246+1,Gehaltstabelle_alt!$A$15:$A$18,1,FALSE)),D247+E246+1,D247+E246+2))+IF(AND(B247=DATE(YEAR($G$5),MONTH($G$5),1),$G$4),2,0),MAX(Gehaltstabelle_alt!$H$5:$H$34)))</f>
        <v>17</v>
      </c>
      <c r="F247">
        <f>IF(E247="","",HLOOKUP(C247,Gehaltstabelle_alt!$I$3:$R$34,E247+2,FALSE))</f>
        <v>2363.71</v>
      </c>
      <c r="G247">
        <f>IF(E247="","",IF(F247&lt;=Gehaltstabelle_alt!$B$2,Gehaltstabelle_alt!$E$2,IF(F247&lt;=Gehaltstabelle_alt!$B$3,Gehaltstabelle_alt!$E$3,IF(F247&lt;=Gehaltstabelle_alt!$B$4,Gehaltstabelle_alt!$E$4,IF(F247&lt;=Gehaltstabelle_alt!$B$5,Gehaltstabelle_alt!$E$5,IF(F247&lt;=Gehaltstabelle_alt!$B$6,Gehaltstabelle_alt!$E$6,Gehaltstabelle_alt!$E$7)))))+IF(F247="","",IF(AND(E247&gt;Gehaltstabelle_alt!$C$10,C247="a"),Gehaltstabelle_alt!$E$11,Gehaltstabelle_alt!$E$10))+Gehaltsrechner!$G$10)</f>
        <v>358</v>
      </c>
      <c r="H247">
        <f>IF(G247="","",Gehaltsrechner!$G$9)</f>
        <v>137.29</v>
      </c>
      <c r="I247">
        <f t="shared" si="22"/>
        <v>3312.6183333333333</v>
      </c>
    </row>
    <row r="248" spans="1:9" x14ac:dyDescent="0.25">
      <c r="A248">
        <f t="shared" si="19"/>
        <v>2041</v>
      </c>
      <c r="B248" s="18">
        <f t="shared" si="23"/>
        <v>51836</v>
      </c>
      <c r="C248" t="str">
        <f t="shared" si="20"/>
        <v>c</v>
      </c>
      <c r="D248">
        <f t="shared" si="21"/>
        <v>0</v>
      </c>
      <c r="E248">
        <f>IF(D248="","",MIN(IF(ISNA(VLOOKUP(D248+E247,Gehaltstabelle_alt!$A$15:$A$18,1,FALSE)),D248+E247,IF(ISNA(VLOOKUP(D248+E247+1,Gehaltstabelle_alt!$A$15:$A$18,1,FALSE)),D248+E247+1,D248+E247+2))+IF(AND(B248=DATE(YEAR($G$5),MONTH($G$5),1),$G$4),2,0),MAX(Gehaltstabelle_alt!$H$5:$H$34)))</f>
        <v>17</v>
      </c>
      <c r="F248">
        <f>IF(E248="","",HLOOKUP(C248,Gehaltstabelle_alt!$I$3:$R$34,E248+2,FALSE))</f>
        <v>2363.71</v>
      </c>
      <c r="G248">
        <f>IF(E248="","",IF(F248&lt;=Gehaltstabelle_alt!$B$2,Gehaltstabelle_alt!$E$2,IF(F248&lt;=Gehaltstabelle_alt!$B$3,Gehaltstabelle_alt!$E$3,IF(F248&lt;=Gehaltstabelle_alt!$B$4,Gehaltstabelle_alt!$E$4,IF(F248&lt;=Gehaltstabelle_alt!$B$5,Gehaltstabelle_alt!$E$5,IF(F248&lt;=Gehaltstabelle_alt!$B$6,Gehaltstabelle_alt!$E$6,Gehaltstabelle_alt!$E$7)))))+IF(F248="","",IF(AND(E248&gt;Gehaltstabelle_alt!$C$10,C248="a"),Gehaltstabelle_alt!$E$11,Gehaltstabelle_alt!$E$10))+Gehaltsrechner!$G$10)</f>
        <v>358</v>
      </c>
      <c r="H248">
        <f>IF(G248="","",Gehaltsrechner!$G$9)</f>
        <v>137.29</v>
      </c>
      <c r="I248">
        <f t="shared" si="22"/>
        <v>3312.6183333333333</v>
      </c>
    </row>
    <row r="249" spans="1:9" x14ac:dyDescent="0.25">
      <c r="A249">
        <f t="shared" si="19"/>
        <v>2042</v>
      </c>
      <c r="B249" s="18">
        <f t="shared" si="23"/>
        <v>51867</v>
      </c>
      <c r="C249" t="str">
        <f t="shared" si="20"/>
        <v>c</v>
      </c>
      <c r="D249">
        <f t="shared" si="21"/>
        <v>1</v>
      </c>
      <c r="E249">
        <f>IF(D249="","",MIN(IF(ISNA(VLOOKUP(D249+E248,Gehaltstabelle_alt!$A$15:$A$18,1,FALSE)),D249+E248,IF(ISNA(VLOOKUP(D249+E248+1,Gehaltstabelle_alt!$A$15:$A$18,1,FALSE)),D249+E248+1,D249+E248+2))+IF(AND(B249=DATE(YEAR($G$5),MONTH($G$5),1),$G$4),2,0),MAX(Gehaltstabelle_alt!$H$5:$H$34)))</f>
        <v>18</v>
      </c>
      <c r="F249">
        <f>IF(E249="","",HLOOKUP(C249,Gehaltstabelle_alt!$I$3:$R$34,E249+2,FALSE))</f>
        <v>2404.7199999999998</v>
      </c>
      <c r="G249">
        <f>IF(E249="","",IF(F249&lt;=Gehaltstabelle_alt!$B$2,Gehaltstabelle_alt!$E$2,IF(F249&lt;=Gehaltstabelle_alt!$B$3,Gehaltstabelle_alt!$E$3,IF(F249&lt;=Gehaltstabelle_alt!$B$4,Gehaltstabelle_alt!$E$4,IF(F249&lt;=Gehaltstabelle_alt!$B$5,Gehaltstabelle_alt!$E$5,IF(F249&lt;=Gehaltstabelle_alt!$B$6,Gehaltstabelle_alt!$E$6,Gehaltstabelle_alt!$E$7)))))+IF(F249="","",IF(AND(E249&gt;Gehaltstabelle_alt!$C$10,C249="a"),Gehaltstabelle_alt!$E$11,Gehaltstabelle_alt!$E$10))+Gehaltsrechner!$G$10)</f>
        <v>358</v>
      </c>
      <c r="H249">
        <f>IF(G249="","",Gehaltsrechner!$G$9)</f>
        <v>137.29</v>
      </c>
      <c r="I249">
        <f t="shared" si="22"/>
        <v>3360.4633333333331</v>
      </c>
    </row>
    <row r="250" spans="1:9" x14ac:dyDescent="0.25">
      <c r="A250">
        <f t="shared" si="19"/>
        <v>2042</v>
      </c>
      <c r="B250" s="18">
        <f t="shared" si="23"/>
        <v>51898</v>
      </c>
      <c r="C250" t="str">
        <f t="shared" si="20"/>
        <v>c</v>
      </c>
      <c r="D250">
        <f t="shared" si="21"/>
        <v>0</v>
      </c>
      <c r="E250">
        <f>IF(D250="","",MIN(IF(ISNA(VLOOKUP(D250+E249,Gehaltstabelle_alt!$A$15:$A$18,1,FALSE)),D250+E249,IF(ISNA(VLOOKUP(D250+E249+1,Gehaltstabelle_alt!$A$15:$A$18,1,FALSE)),D250+E249+1,D250+E249+2))+IF(AND(B250=DATE(YEAR($G$5),MONTH($G$5),1),$G$4),2,0),MAX(Gehaltstabelle_alt!$H$5:$H$34)))</f>
        <v>18</v>
      </c>
      <c r="F250">
        <f>IF(E250="","",HLOOKUP(C250,Gehaltstabelle_alt!$I$3:$R$34,E250+2,FALSE))</f>
        <v>2404.7199999999998</v>
      </c>
      <c r="G250">
        <f>IF(E250="","",IF(F250&lt;=Gehaltstabelle_alt!$B$2,Gehaltstabelle_alt!$E$2,IF(F250&lt;=Gehaltstabelle_alt!$B$3,Gehaltstabelle_alt!$E$3,IF(F250&lt;=Gehaltstabelle_alt!$B$4,Gehaltstabelle_alt!$E$4,IF(F250&lt;=Gehaltstabelle_alt!$B$5,Gehaltstabelle_alt!$E$5,IF(F250&lt;=Gehaltstabelle_alt!$B$6,Gehaltstabelle_alt!$E$6,Gehaltstabelle_alt!$E$7)))))+IF(F250="","",IF(AND(E250&gt;Gehaltstabelle_alt!$C$10,C250="a"),Gehaltstabelle_alt!$E$11,Gehaltstabelle_alt!$E$10))+Gehaltsrechner!$G$10)</f>
        <v>358</v>
      </c>
      <c r="H250">
        <f>IF(G250="","",Gehaltsrechner!$G$9)</f>
        <v>137.29</v>
      </c>
      <c r="I250">
        <f t="shared" si="22"/>
        <v>3360.4633333333331</v>
      </c>
    </row>
    <row r="251" spans="1:9" x14ac:dyDescent="0.25">
      <c r="A251">
        <f t="shared" si="19"/>
        <v>2042</v>
      </c>
      <c r="B251" s="18">
        <f t="shared" si="23"/>
        <v>51926</v>
      </c>
      <c r="C251" t="str">
        <f t="shared" si="20"/>
        <v>c</v>
      </c>
      <c r="D251">
        <f t="shared" si="21"/>
        <v>0</v>
      </c>
      <c r="E251">
        <f>IF(D251="","",MIN(IF(ISNA(VLOOKUP(D251+E250,Gehaltstabelle_alt!$A$15:$A$18,1,FALSE)),D251+E250,IF(ISNA(VLOOKUP(D251+E250+1,Gehaltstabelle_alt!$A$15:$A$18,1,FALSE)),D251+E250+1,D251+E250+2))+IF(AND(B251=DATE(YEAR($G$5),MONTH($G$5),1),$G$4),2,0),MAX(Gehaltstabelle_alt!$H$5:$H$34)))</f>
        <v>18</v>
      </c>
      <c r="F251">
        <f>IF(E251="","",HLOOKUP(C251,Gehaltstabelle_alt!$I$3:$R$34,E251+2,FALSE))</f>
        <v>2404.7199999999998</v>
      </c>
      <c r="G251">
        <f>IF(E251="","",IF(F251&lt;=Gehaltstabelle_alt!$B$2,Gehaltstabelle_alt!$E$2,IF(F251&lt;=Gehaltstabelle_alt!$B$3,Gehaltstabelle_alt!$E$3,IF(F251&lt;=Gehaltstabelle_alt!$B$4,Gehaltstabelle_alt!$E$4,IF(F251&lt;=Gehaltstabelle_alt!$B$5,Gehaltstabelle_alt!$E$5,IF(F251&lt;=Gehaltstabelle_alt!$B$6,Gehaltstabelle_alt!$E$6,Gehaltstabelle_alt!$E$7)))))+IF(F251="","",IF(AND(E251&gt;Gehaltstabelle_alt!$C$10,C251="a"),Gehaltstabelle_alt!$E$11,Gehaltstabelle_alt!$E$10))+Gehaltsrechner!$G$10)</f>
        <v>358</v>
      </c>
      <c r="H251">
        <f>IF(G251="","",Gehaltsrechner!$G$9)</f>
        <v>137.29</v>
      </c>
      <c r="I251">
        <f t="shared" si="22"/>
        <v>3360.4633333333331</v>
      </c>
    </row>
    <row r="252" spans="1:9" x14ac:dyDescent="0.25">
      <c r="A252">
        <f t="shared" si="19"/>
        <v>2042</v>
      </c>
      <c r="B252" s="18">
        <f t="shared" si="23"/>
        <v>51957</v>
      </c>
      <c r="C252" t="str">
        <f t="shared" si="20"/>
        <v>c</v>
      </c>
      <c r="D252">
        <f t="shared" si="21"/>
        <v>0</v>
      </c>
      <c r="E252">
        <f>IF(D252="","",MIN(IF(ISNA(VLOOKUP(D252+E251,Gehaltstabelle_alt!$A$15:$A$18,1,FALSE)),D252+E251,IF(ISNA(VLOOKUP(D252+E251+1,Gehaltstabelle_alt!$A$15:$A$18,1,FALSE)),D252+E251+1,D252+E251+2))+IF(AND(B252=DATE(YEAR($G$5),MONTH($G$5),1),$G$4),2,0),MAX(Gehaltstabelle_alt!$H$5:$H$34)))</f>
        <v>18</v>
      </c>
      <c r="F252">
        <f>IF(E252="","",HLOOKUP(C252,Gehaltstabelle_alt!$I$3:$R$34,E252+2,FALSE))</f>
        <v>2404.7199999999998</v>
      </c>
      <c r="G252">
        <f>IF(E252="","",IF(F252&lt;=Gehaltstabelle_alt!$B$2,Gehaltstabelle_alt!$E$2,IF(F252&lt;=Gehaltstabelle_alt!$B$3,Gehaltstabelle_alt!$E$3,IF(F252&lt;=Gehaltstabelle_alt!$B$4,Gehaltstabelle_alt!$E$4,IF(F252&lt;=Gehaltstabelle_alt!$B$5,Gehaltstabelle_alt!$E$5,IF(F252&lt;=Gehaltstabelle_alt!$B$6,Gehaltstabelle_alt!$E$6,Gehaltstabelle_alt!$E$7)))))+IF(F252="","",IF(AND(E252&gt;Gehaltstabelle_alt!$C$10,C252="a"),Gehaltstabelle_alt!$E$11,Gehaltstabelle_alt!$E$10))+Gehaltsrechner!$G$10)</f>
        <v>358</v>
      </c>
      <c r="H252">
        <f>IF(G252="","",Gehaltsrechner!$G$9)</f>
        <v>137.29</v>
      </c>
      <c r="I252">
        <f t="shared" si="22"/>
        <v>3360.4633333333331</v>
      </c>
    </row>
    <row r="253" spans="1:9" x14ac:dyDescent="0.25">
      <c r="A253">
        <f t="shared" si="19"/>
        <v>2042</v>
      </c>
      <c r="B253" s="18">
        <f t="shared" si="23"/>
        <v>51987</v>
      </c>
      <c r="C253" t="str">
        <f t="shared" si="20"/>
        <v>c</v>
      </c>
      <c r="D253">
        <f t="shared" si="21"/>
        <v>0</v>
      </c>
      <c r="E253">
        <f>IF(D253="","",MIN(IF(ISNA(VLOOKUP(D253+E252,Gehaltstabelle_alt!$A$15:$A$18,1,FALSE)),D253+E252,IF(ISNA(VLOOKUP(D253+E252+1,Gehaltstabelle_alt!$A$15:$A$18,1,FALSE)),D253+E252+1,D253+E252+2))+IF(AND(B253=DATE(YEAR($G$5),MONTH($G$5),1),$G$4),2,0),MAX(Gehaltstabelle_alt!$H$5:$H$34)))</f>
        <v>18</v>
      </c>
      <c r="F253">
        <f>IF(E253="","",HLOOKUP(C253,Gehaltstabelle_alt!$I$3:$R$34,E253+2,FALSE))</f>
        <v>2404.7199999999998</v>
      </c>
      <c r="G253">
        <f>IF(E253="","",IF(F253&lt;=Gehaltstabelle_alt!$B$2,Gehaltstabelle_alt!$E$2,IF(F253&lt;=Gehaltstabelle_alt!$B$3,Gehaltstabelle_alt!$E$3,IF(F253&lt;=Gehaltstabelle_alt!$B$4,Gehaltstabelle_alt!$E$4,IF(F253&lt;=Gehaltstabelle_alt!$B$5,Gehaltstabelle_alt!$E$5,IF(F253&lt;=Gehaltstabelle_alt!$B$6,Gehaltstabelle_alt!$E$6,Gehaltstabelle_alt!$E$7)))))+IF(F253="","",IF(AND(E253&gt;Gehaltstabelle_alt!$C$10,C253="a"),Gehaltstabelle_alt!$E$11,Gehaltstabelle_alt!$E$10))+Gehaltsrechner!$G$10)</f>
        <v>358</v>
      </c>
      <c r="H253">
        <f>IF(G253="","",Gehaltsrechner!$G$9)</f>
        <v>137.29</v>
      </c>
      <c r="I253">
        <f t="shared" si="22"/>
        <v>3360.4633333333331</v>
      </c>
    </row>
    <row r="254" spans="1:9" x14ac:dyDescent="0.25">
      <c r="A254">
        <f t="shared" si="19"/>
        <v>2042</v>
      </c>
      <c r="B254" s="18">
        <f t="shared" si="23"/>
        <v>52018</v>
      </c>
      <c r="C254" t="str">
        <f t="shared" si="20"/>
        <v>c</v>
      </c>
      <c r="D254">
        <f t="shared" si="21"/>
        <v>0</v>
      </c>
      <c r="E254">
        <f>IF(D254="","",MIN(IF(ISNA(VLOOKUP(D254+E253,Gehaltstabelle_alt!$A$15:$A$18,1,FALSE)),D254+E253,IF(ISNA(VLOOKUP(D254+E253+1,Gehaltstabelle_alt!$A$15:$A$18,1,FALSE)),D254+E253+1,D254+E253+2))+IF(AND(B254=DATE(YEAR($G$5),MONTH($G$5),1),$G$4),2,0),MAX(Gehaltstabelle_alt!$H$5:$H$34)))</f>
        <v>18</v>
      </c>
      <c r="F254">
        <f>IF(E254="","",HLOOKUP(C254,Gehaltstabelle_alt!$I$3:$R$34,E254+2,FALSE))</f>
        <v>2404.7199999999998</v>
      </c>
      <c r="G254">
        <f>IF(E254="","",IF(F254&lt;=Gehaltstabelle_alt!$B$2,Gehaltstabelle_alt!$E$2,IF(F254&lt;=Gehaltstabelle_alt!$B$3,Gehaltstabelle_alt!$E$3,IF(F254&lt;=Gehaltstabelle_alt!$B$4,Gehaltstabelle_alt!$E$4,IF(F254&lt;=Gehaltstabelle_alt!$B$5,Gehaltstabelle_alt!$E$5,IF(F254&lt;=Gehaltstabelle_alt!$B$6,Gehaltstabelle_alt!$E$6,Gehaltstabelle_alt!$E$7)))))+IF(F254="","",IF(AND(E254&gt;Gehaltstabelle_alt!$C$10,C254="a"),Gehaltstabelle_alt!$E$11,Gehaltstabelle_alt!$E$10))+Gehaltsrechner!$G$10)</f>
        <v>358</v>
      </c>
      <c r="H254">
        <f>IF(G254="","",Gehaltsrechner!$G$9)</f>
        <v>137.29</v>
      </c>
      <c r="I254">
        <f t="shared" si="22"/>
        <v>3360.4633333333331</v>
      </c>
    </row>
    <row r="255" spans="1:9" x14ac:dyDescent="0.25">
      <c r="A255">
        <f t="shared" si="19"/>
        <v>2042</v>
      </c>
      <c r="B255" s="18">
        <f t="shared" si="23"/>
        <v>52048</v>
      </c>
      <c r="C255" t="str">
        <f t="shared" si="20"/>
        <v>c</v>
      </c>
      <c r="D255">
        <f t="shared" si="21"/>
        <v>0</v>
      </c>
      <c r="E255">
        <f>IF(D255="","",MIN(IF(ISNA(VLOOKUP(D255+E254,Gehaltstabelle_alt!$A$15:$A$18,1,FALSE)),D255+E254,IF(ISNA(VLOOKUP(D255+E254+1,Gehaltstabelle_alt!$A$15:$A$18,1,FALSE)),D255+E254+1,D255+E254+2))+IF(AND(B255=DATE(YEAR($G$5),MONTH($G$5),1),$G$4),2,0),MAX(Gehaltstabelle_alt!$H$5:$H$34)))</f>
        <v>18</v>
      </c>
      <c r="F255">
        <f>IF(E255="","",HLOOKUP(C255,Gehaltstabelle_alt!$I$3:$R$34,E255+2,FALSE))</f>
        <v>2404.7199999999998</v>
      </c>
      <c r="G255">
        <f>IF(E255="","",IF(F255&lt;=Gehaltstabelle_alt!$B$2,Gehaltstabelle_alt!$E$2,IF(F255&lt;=Gehaltstabelle_alt!$B$3,Gehaltstabelle_alt!$E$3,IF(F255&lt;=Gehaltstabelle_alt!$B$4,Gehaltstabelle_alt!$E$4,IF(F255&lt;=Gehaltstabelle_alt!$B$5,Gehaltstabelle_alt!$E$5,IF(F255&lt;=Gehaltstabelle_alt!$B$6,Gehaltstabelle_alt!$E$6,Gehaltstabelle_alt!$E$7)))))+IF(F255="","",IF(AND(E255&gt;Gehaltstabelle_alt!$C$10,C255="a"),Gehaltstabelle_alt!$E$11,Gehaltstabelle_alt!$E$10))+Gehaltsrechner!$G$10)</f>
        <v>358</v>
      </c>
      <c r="H255">
        <f>IF(G255="","",Gehaltsrechner!$G$9)</f>
        <v>137.29</v>
      </c>
      <c r="I255">
        <f t="shared" si="22"/>
        <v>3360.4633333333331</v>
      </c>
    </row>
    <row r="256" spans="1:9" x14ac:dyDescent="0.25">
      <c r="A256">
        <f t="shared" si="19"/>
        <v>2042</v>
      </c>
      <c r="B256" s="18">
        <f t="shared" si="23"/>
        <v>52079</v>
      </c>
      <c r="C256" t="str">
        <f t="shared" si="20"/>
        <v>c</v>
      </c>
      <c r="D256">
        <f t="shared" si="21"/>
        <v>0</v>
      </c>
      <c r="E256">
        <f>IF(D256="","",MIN(IF(ISNA(VLOOKUP(D256+E255,Gehaltstabelle_alt!$A$15:$A$18,1,FALSE)),D256+E255,IF(ISNA(VLOOKUP(D256+E255+1,Gehaltstabelle_alt!$A$15:$A$18,1,FALSE)),D256+E255+1,D256+E255+2))+IF(AND(B256=DATE(YEAR($G$5),MONTH($G$5),1),$G$4),2,0),MAX(Gehaltstabelle_alt!$H$5:$H$34)))</f>
        <v>18</v>
      </c>
      <c r="F256">
        <f>IF(E256="","",HLOOKUP(C256,Gehaltstabelle_alt!$I$3:$R$34,E256+2,FALSE))</f>
        <v>2404.7199999999998</v>
      </c>
      <c r="G256">
        <f>IF(E256="","",IF(F256&lt;=Gehaltstabelle_alt!$B$2,Gehaltstabelle_alt!$E$2,IF(F256&lt;=Gehaltstabelle_alt!$B$3,Gehaltstabelle_alt!$E$3,IF(F256&lt;=Gehaltstabelle_alt!$B$4,Gehaltstabelle_alt!$E$4,IF(F256&lt;=Gehaltstabelle_alt!$B$5,Gehaltstabelle_alt!$E$5,IF(F256&lt;=Gehaltstabelle_alt!$B$6,Gehaltstabelle_alt!$E$6,Gehaltstabelle_alt!$E$7)))))+IF(F256="","",IF(AND(E256&gt;Gehaltstabelle_alt!$C$10,C256="a"),Gehaltstabelle_alt!$E$11,Gehaltstabelle_alt!$E$10))+Gehaltsrechner!$G$10)</f>
        <v>358</v>
      </c>
      <c r="H256">
        <f>IF(G256="","",Gehaltsrechner!$G$9)</f>
        <v>137.29</v>
      </c>
      <c r="I256">
        <f t="shared" si="22"/>
        <v>3360.4633333333331</v>
      </c>
    </row>
    <row r="257" spans="1:9" x14ac:dyDescent="0.25">
      <c r="A257">
        <f t="shared" si="19"/>
        <v>2042</v>
      </c>
      <c r="B257" s="18">
        <f t="shared" si="23"/>
        <v>52110</v>
      </c>
      <c r="C257" t="str">
        <f t="shared" si="20"/>
        <v>c</v>
      </c>
      <c r="D257">
        <f t="shared" si="21"/>
        <v>0</v>
      </c>
      <c r="E257">
        <f>IF(D257="","",MIN(IF(ISNA(VLOOKUP(D257+E256,Gehaltstabelle_alt!$A$15:$A$18,1,FALSE)),D257+E256,IF(ISNA(VLOOKUP(D257+E256+1,Gehaltstabelle_alt!$A$15:$A$18,1,FALSE)),D257+E256+1,D257+E256+2))+IF(AND(B257=DATE(YEAR($G$5),MONTH($G$5),1),$G$4),2,0),MAX(Gehaltstabelle_alt!$H$5:$H$34)))</f>
        <v>18</v>
      </c>
      <c r="F257">
        <f>IF(E257="","",HLOOKUP(C257,Gehaltstabelle_alt!$I$3:$R$34,E257+2,FALSE))</f>
        <v>2404.7199999999998</v>
      </c>
      <c r="G257">
        <f>IF(E257="","",IF(F257&lt;=Gehaltstabelle_alt!$B$2,Gehaltstabelle_alt!$E$2,IF(F257&lt;=Gehaltstabelle_alt!$B$3,Gehaltstabelle_alt!$E$3,IF(F257&lt;=Gehaltstabelle_alt!$B$4,Gehaltstabelle_alt!$E$4,IF(F257&lt;=Gehaltstabelle_alt!$B$5,Gehaltstabelle_alt!$E$5,IF(F257&lt;=Gehaltstabelle_alt!$B$6,Gehaltstabelle_alt!$E$6,Gehaltstabelle_alt!$E$7)))))+IF(F257="","",IF(AND(E257&gt;Gehaltstabelle_alt!$C$10,C257="a"),Gehaltstabelle_alt!$E$11,Gehaltstabelle_alt!$E$10))+Gehaltsrechner!$G$10)</f>
        <v>358</v>
      </c>
      <c r="H257">
        <f>IF(G257="","",Gehaltsrechner!$G$9)</f>
        <v>137.29</v>
      </c>
      <c r="I257">
        <f t="shared" si="22"/>
        <v>3360.4633333333331</v>
      </c>
    </row>
    <row r="258" spans="1:9" x14ac:dyDescent="0.25">
      <c r="A258">
        <f t="shared" si="19"/>
        <v>2042</v>
      </c>
      <c r="B258" s="18">
        <f t="shared" si="23"/>
        <v>52140</v>
      </c>
      <c r="C258" t="str">
        <f t="shared" si="20"/>
        <v>c</v>
      </c>
      <c r="D258">
        <f t="shared" si="21"/>
        <v>0</v>
      </c>
      <c r="E258">
        <f>IF(D258="","",MIN(IF(ISNA(VLOOKUP(D258+E257,Gehaltstabelle_alt!$A$15:$A$18,1,FALSE)),D258+E257,IF(ISNA(VLOOKUP(D258+E257+1,Gehaltstabelle_alt!$A$15:$A$18,1,FALSE)),D258+E257+1,D258+E257+2))+IF(AND(B258=DATE(YEAR($G$5),MONTH($G$5),1),$G$4),2,0),MAX(Gehaltstabelle_alt!$H$5:$H$34)))</f>
        <v>18</v>
      </c>
      <c r="F258">
        <f>IF(E258="","",HLOOKUP(C258,Gehaltstabelle_alt!$I$3:$R$34,E258+2,FALSE))</f>
        <v>2404.7199999999998</v>
      </c>
      <c r="G258">
        <f>IF(E258="","",IF(F258&lt;=Gehaltstabelle_alt!$B$2,Gehaltstabelle_alt!$E$2,IF(F258&lt;=Gehaltstabelle_alt!$B$3,Gehaltstabelle_alt!$E$3,IF(F258&lt;=Gehaltstabelle_alt!$B$4,Gehaltstabelle_alt!$E$4,IF(F258&lt;=Gehaltstabelle_alt!$B$5,Gehaltstabelle_alt!$E$5,IF(F258&lt;=Gehaltstabelle_alt!$B$6,Gehaltstabelle_alt!$E$6,Gehaltstabelle_alt!$E$7)))))+IF(F258="","",IF(AND(E258&gt;Gehaltstabelle_alt!$C$10,C258="a"),Gehaltstabelle_alt!$E$11,Gehaltstabelle_alt!$E$10))+Gehaltsrechner!$G$10)</f>
        <v>358</v>
      </c>
      <c r="H258">
        <f>IF(G258="","",Gehaltsrechner!$G$9)</f>
        <v>137.29</v>
      </c>
      <c r="I258">
        <f t="shared" si="22"/>
        <v>3360.4633333333331</v>
      </c>
    </row>
    <row r="259" spans="1:9" x14ac:dyDescent="0.25">
      <c r="A259">
        <f t="shared" si="19"/>
        <v>2042</v>
      </c>
      <c r="B259" s="18">
        <f t="shared" si="23"/>
        <v>52171</v>
      </c>
      <c r="C259" t="str">
        <f t="shared" si="20"/>
        <v>c</v>
      </c>
      <c r="D259">
        <f t="shared" si="21"/>
        <v>0</v>
      </c>
      <c r="E259">
        <f>IF(D259="","",MIN(IF(ISNA(VLOOKUP(D259+E258,Gehaltstabelle_alt!$A$15:$A$18,1,FALSE)),D259+E258,IF(ISNA(VLOOKUP(D259+E258+1,Gehaltstabelle_alt!$A$15:$A$18,1,FALSE)),D259+E258+1,D259+E258+2))+IF(AND(B259=DATE(YEAR($G$5),MONTH($G$5),1),$G$4),2,0),MAX(Gehaltstabelle_alt!$H$5:$H$34)))</f>
        <v>18</v>
      </c>
      <c r="F259">
        <f>IF(E259="","",HLOOKUP(C259,Gehaltstabelle_alt!$I$3:$R$34,E259+2,FALSE))</f>
        <v>2404.7199999999998</v>
      </c>
      <c r="G259">
        <f>IF(E259="","",IF(F259&lt;=Gehaltstabelle_alt!$B$2,Gehaltstabelle_alt!$E$2,IF(F259&lt;=Gehaltstabelle_alt!$B$3,Gehaltstabelle_alt!$E$3,IF(F259&lt;=Gehaltstabelle_alt!$B$4,Gehaltstabelle_alt!$E$4,IF(F259&lt;=Gehaltstabelle_alt!$B$5,Gehaltstabelle_alt!$E$5,IF(F259&lt;=Gehaltstabelle_alt!$B$6,Gehaltstabelle_alt!$E$6,Gehaltstabelle_alt!$E$7)))))+IF(F259="","",IF(AND(E259&gt;Gehaltstabelle_alt!$C$10,C259="a"),Gehaltstabelle_alt!$E$11,Gehaltstabelle_alt!$E$10))+Gehaltsrechner!$G$10)</f>
        <v>358</v>
      </c>
      <c r="H259">
        <f>IF(G259="","",Gehaltsrechner!$G$9)</f>
        <v>137.29</v>
      </c>
      <c r="I259">
        <f t="shared" si="22"/>
        <v>3360.4633333333331</v>
      </c>
    </row>
    <row r="260" spans="1:9" x14ac:dyDescent="0.25">
      <c r="A260">
        <f t="shared" si="19"/>
        <v>2042</v>
      </c>
      <c r="B260" s="18">
        <f t="shared" si="23"/>
        <v>52201</v>
      </c>
      <c r="C260" t="str">
        <f t="shared" si="20"/>
        <v>c</v>
      </c>
      <c r="D260">
        <f t="shared" si="21"/>
        <v>0</v>
      </c>
      <c r="E260">
        <f>IF(D260="","",MIN(IF(ISNA(VLOOKUP(D260+E259,Gehaltstabelle_alt!$A$15:$A$18,1,FALSE)),D260+E259,IF(ISNA(VLOOKUP(D260+E259+1,Gehaltstabelle_alt!$A$15:$A$18,1,FALSE)),D260+E259+1,D260+E259+2))+IF(AND(B260=DATE(YEAR($G$5),MONTH($G$5),1),$G$4),2,0),MAX(Gehaltstabelle_alt!$H$5:$H$34)))</f>
        <v>18</v>
      </c>
      <c r="F260">
        <f>IF(E260="","",HLOOKUP(C260,Gehaltstabelle_alt!$I$3:$R$34,E260+2,FALSE))</f>
        <v>2404.7199999999998</v>
      </c>
      <c r="G260">
        <f>IF(E260="","",IF(F260&lt;=Gehaltstabelle_alt!$B$2,Gehaltstabelle_alt!$E$2,IF(F260&lt;=Gehaltstabelle_alt!$B$3,Gehaltstabelle_alt!$E$3,IF(F260&lt;=Gehaltstabelle_alt!$B$4,Gehaltstabelle_alt!$E$4,IF(F260&lt;=Gehaltstabelle_alt!$B$5,Gehaltstabelle_alt!$E$5,IF(F260&lt;=Gehaltstabelle_alt!$B$6,Gehaltstabelle_alt!$E$6,Gehaltstabelle_alt!$E$7)))))+IF(F260="","",IF(AND(E260&gt;Gehaltstabelle_alt!$C$10,C260="a"),Gehaltstabelle_alt!$E$11,Gehaltstabelle_alt!$E$10))+Gehaltsrechner!$G$10)</f>
        <v>358</v>
      </c>
      <c r="H260">
        <f>IF(G260="","",Gehaltsrechner!$G$9)</f>
        <v>137.29</v>
      </c>
      <c r="I260">
        <f t="shared" si="22"/>
        <v>3360.4633333333331</v>
      </c>
    </row>
    <row r="261" spans="1:9" x14ac:dyDescent="0.25">
      <c r="A261">
        <f t="shared" si="19"/>
        <v>2043</v>
      </c>
      <c r="B261" s="18">
        <f t="shared" si="23"/>
        <v>52232</v>
      </c>
      <c r="C261" t="str">
        <f t="shared" si="20"/>
        <v>c</v>
      </c>
      <c r="D261">
        <f t="shared" si="21"/>
        <v>0</v>
      </c>
      <c r="E261">
        <f>IF(D261="","",MIN(IF(ISNA(VLOOKUP(D261+E260,Gehaltstabelle_alt!$A$15:$A$18,1,FALSE)),D261+E260,IF(ISNA(VLOOKUP(D261+E260+1,Gehaltstabelle_alt!$A$15:$A$18,1,FALSE)),D261+E260+1,D261+E260+2))+IF(AND(B261=DATE(YEAR($G$5),MONTH($G$5),1),$G$4),2,0),MAX(Gehaltstabelle_alt!$H$5:$H$34)))</f>
        <v>18</v>
      </c>
      <c r="F261">
        <f>IF(E261="","",HLOOKUP(C261,Gehaltstabelle_alt!$I$3:$R$34,E261+2,FALSE))</f>
        <v>2404.7199999999998</v>
      </c>
      <c r="G261">
        <f>IF(E261="","",IF(F261&lt;=Gehaltstabelle_alt!$B$2,Gehaltstabelle_alt!$E$2,IF(F261&lt;=Gehaltstabelle_alt!$B$3,Gehaltstabelle_alt!$E$3,IF(F261&lt;=Gehaltstabelle_alt!$B$4,Gehaltstabelle_alt!$E$4,IF(F261&lt;=Gehaltstabelle_alt!$B$5,Gehaltstabelle_alt!$E$5,IF(F261&lt;=Gehaltstabelle_alt!$B$6,Gehaltstabelle_alt!$E$6,Gehaltstabelle_alt!$E$7)))))+IF(F261="","",IF(AND(E261&gt;Gehaltstabelle_alt!$C$10,C261="a"),Gehaltstabelle_alt!$E$11,Gehaltstabelle_alt!$E$10))+Gehaltsrechner!$G$10)</f>
        <v>358</v>
      </c>
      <c r="H261">
        <f>IF(G261="","",Gehaltsrechner!$G$9)</f>
        <v>137.29</v>
      </c>
      <c r="I261">
        <f t="shared" si="22"/>
        <v>3360.4633333333331</v>
      </c>
    </row>
    <row r="262" spans="1:9" x14ac:dyDescent="0.25">
      <c r="A262">
        <f t="shared" si="19"/>
        <v>2043</v>
      </c>
      <c r="B262" s="18">
        <f t="shared" si="23"/>
        <v>52263</v>
      </c>
      <c r="C262" t="str">
        <f t="shared" si="20"/>
        <v>c</v>
      </c>
      <c r="D262">
        <f t="shared" si="21"/>
        <v>0</v>
      </c>
      <c r="E262">
        <f>IF(D262="","",MIN(IF(ISNA(VLOOKUP(D262+E261,Gehaltstabelle_alt!$A$15:$A$18,1,FALSE)),D262+E261,IF(ISNA(VLOOKUP(D262+E261+1,Gehaltstabelle_alt!$A$15:$A$18,1,FALSE)),D262+E261+1,D262+E261+2))+IF(AND(B262=DATE(YEAR($G$5),MONTH($G$5),1),$G$4),2,0),MAX(Gehaltstabelle_alt!$H$5:$H$34)))</f>
        <v>18</v>
      </c>
      <c r="F262">
        <f>IF(E262="","",HLOOKUP(C262,Gehaltstabelle_alt!$I$3:$R$34,E262+2,FALSE))</f>
        <v>2404.7199999999998</v>
      </c>
      <c r="G262">
        <f>IF(E262="","",IF(F262&lt;=Gehaltstabelle_alt!$B$2,Gehaltstabelle_alt!$E$2,IF(F262&lt;=Gehaltstabelle_alt!$B$3,Gehaltstabelle_alt!$E$3,IF(F262&lt;=Gehaltstabelle_alt!$B$4,Gehaltstabelle_alt!$E$4,IF(F262&lt;=Gehaltstabelle_alt!$B$5,Gehaltstabelle_alt!$E$5,IF(F262&lt;=Gehaltstabelle_alt!$B$6,Gehaltstabelle_alt!$E$6,Gehaltstabelle_alt!$E$7)))))+IF(F262="","",IF(AND(E262&gt;Gehaltstabelle_alt!$C$10,C262="a"),Gehaltstabelle_alt!$E$11,Gehaltstabelle_alt!$E$10))+Gehaltsrechner!$G$10)</f>
        <v>358</v>
      </c>
      <c r="H262">
        <f>IF(G262="","",Gehaltsrechner!$G$9)</f>
        <v>137.29</v>
      </c>
      <c r="I262">
        <f t="shared" si="22"/>
        <v>3360.4633333333331</v>
      </c>
    </row>
    <row r="263" spans="1:9" x14ac:dyDescent="0.25">
      <c r="A263">
        <f t="shared" si="19"/>
        <v>2043</v>
      </c>
      <c r="B263" s="18">
        <f t="shared" si="23"/>
        <v>52291</v>
      </c>
      <c r="C263" t="str">
        <f t="shared" si="20"/>
        <v>c</v>
      </c>
      <c r="D263">
        <f t="shared" si="21"/>
        <v>0</v>
      </c>
      <c r="E263">
        <f>IF(D263="","",MIN(IF(ISNA(VLOOKUP(D263+E262,Gehaltstabelle_alt!$A$15:$A$18,1,FALSE)),D263+E262,IF(ISNA(VLOOKUP(D263+E262+1,Gehaltstabelle_alt!$A$15:$A$18,1,FALSE)),D263+E262+1,D263+E262+2))+IF(AND(B263=DATE(YEAR($G$5),MONTH($G$5),1),$G$4),2,0),MAX(Gehaltstabelle_alt!$H$5:$H$34)))</f>
        <v>18</v>
      </c>
      <c r="F263">
        <f>IF(E263="","",HLOOKUP(C263,Gehaltstabelle_alt!$I$3:$R$34,E263+2,FALSE))</f>
        <v>2404.7199999999998</v>
      </c>
      <c r="G263">
        <f>IF(E263="","",IF(F263&lt;=Gehaltstabelle_alt!$B$2,Gehaltstabelle_alt!$E$2,IF(F263&lt;=Gehaltstabelle_alt!$B$3,Gehaltstabelle_alt!$E$3,IF(F263&lt;=Gehaltstabelle_alt!$B$4,Gehaltstabelle_alt!$E$4,IF(F263&lt;=Gehaltstabelle_alt!$B$5,Gehaltstabelle_alt!$E$5,IF(F263&lt;=Gehaltstabelle_alt!$B$6,Gehaltstabelle_alt!$E$6,Gehaltstabelle_alt!$E$7)))))+IF(F263="","",IF(AND(E263&gt;Gehaltstabelle_alt!$C$10,C263="a"),Gehaltstabelle_alt!$E$11,Gehaltstabelle_alt!$E$10))+Gehaltsrechner!$G$10)</f>
        <v>358</v>
      </c>
      <c r="H263">
        <f>IF(G263="","",Gehaltsrechner!$G$9)</f>
        <v>137.29</v>
      </c>
      <c r="I263">
        <f t="shared" si="22"/>
        <v>3360.4633333333331</v>
      </c>
    </row>
    <row r="264" spans="1:9" x14ac:dyDescent="0.25">
      <c r="A264">
        <f t="shared" si="19"/>
        <v>2043</v>
      </c>
      <c r="B264" s="18">
        <f t="shared" si="23"/>
        <v>52322</v>
      </c>
      <c r="C264" t="str">
        <f t="shared" si="20"/>
        <v>c</v>
      </c>
      <c r="D264">
        <f t="shared" si="21"/>
        <v>0</v>
      </c>
      <c r="E264">
        <f>IF(D264="","",MIN(IF(ISNA(VLOOKUP(D264+E263,Gehaltstabelle_alt!$A$15:$A$18,1,FALSE)),D264+E263,IF(ISNA(VLOOKUP(D264+E263+1,Gehaltstabelle_alt!$A$15:$A$18,1,FALSE)),D264+E263+1,D264+E263+2))+IF(AND(B264=DATE(YEAR($G$5),MONTH($G$5),1),$G$4),2,0),MAX(Gehaltstabelle_alt!$H$5:$H$34)))</f>
        <v>18</v>
      </c>
      <c r="F264">
        <f>IF(E264="","",HLOOKUP(C264,Gehaltstabelle_alt!$I$3:$R$34,E264+2,FALSE))</f>
        <v>2404.7199999999998</v>
      </c>
      <c r="G264">
        <f>IF(E264="","",IF(F264&lt;=Gehaltstabelle_alt!$B$2,Gehaltstabelle_alt!$E$2,IF(F264&lt;=Gehaltstabelle_alt!$B$3,Gehaltstabelle_alt!$E$3,IF(F264&lt;=Gehaltstabelle_alt!$B$4,Gehaltstabelle_alt!$E$4,IF(F264&lt;=Gehaltstabelle_alt!$B$5,Gehaltstabelle_alt!$E$5,IF(F264&lt;=Gehaltstabelle_alt!$B$6,Gehaltstabelle_alt!$E$6,Gehaltstabelle_alt!$E$7)))))+IF(F264="","",IF(AND(E264&gt;Gehaltstabelle_alt!$C$10,C264="a"),Gehaltstabelle_alt!$E$11,Gehaltstabelle_alt!$E$10))+Gehaltsrechner!$G$10)</f>
        <v>358</v>
      </c>
      <c r="H264">
        <f>IF(G264="","",Gehaltsrechner!$G$9)</f>
        <v>137.29</v>
      </c>
      <c r="I264">
        <f t="shared" si="22"/>
        <v>3360.4633333333331</v>
      </c>
    </row>
    <row r="265" spans="1:9" x14ac:dyDescent="0.25">
      <c r="A265">
        <f t="shared" si="19"/>
        <v>2043</v>
      </c>
      <c r="B265" s="18">
        <f t="shared" si="23"/>
        <v>52352</v>
      </c>
      <c r="C265" t="str">
        <f t="shared" si="20"/>
        <v>c</v>
      </c>
      <c r="D265">
        <f t="shared" si="21"/>
        <v>0</v>
      </c>
      <c r="E265">
        <f>IF(D265="","",MIN(IF(ISNA(VLOOKUP(D265+E264,Gehaltstabelle_alt!$A$15:$A$18,1,FALSE)),D265+E264,IF(ISNA(VLOOKUP(D265+E264+1,Gehaltstabelle_alt!$A$15:$A$18,1,FALSE)),D265+E264+1,D265+E264+2))+IF(AND(B265=DATE(YEAR($G$5),MONTH($G$5),1),$G$4),2,0),MAX(Gehaltstabelle_alt!$H$5:$H$34)))</f>
        <v>18</v>
      </c>
      <c r="F265">
        <f>IF(E265="","",HLOOKUP(C265,Gehaltstabelle_alt!$I$3:$R$34,E265+2,FALSE))</f>
        <v>2404.7199999999998</v>
      </c>
      <c r="G265">
        <f>IF(E265="","",IF(F265&lt;=Gehaltstabelle_alt!$B$2,Gehaltstabelle_alt!$E$2,IF(F265&lt;=Gehaltstabelle_alt!$B$3,Gehaltstabelle_alt!$E$3,IF(F265&lt;=Gehaltstabelle_alt!$B$4,Gehaltstabelle_alt!$E$4,IF(F265&lt;=Gehaltstabelle_alt!$B$5,Gehaltstabelle_alt!$E$5,IF(F265&lt;=Gehaltstabelle_alt!$B$6,Gehaltstabelle_alt!$E$6,Gehaltstabelle_alt!$E$7)))))+IF(F265="","",IF(AND(E265&gt;Gehaltstabelle_alt!$C$10,C265="a"),Gehaltstabelle_alt!$E$11,Gehaltstabelle_alt!$E$10))+Gehaltsrechner!$G$10)</f>
        <v>358</v>
      </c>
      <c r="H265">
        <f>IF(G265="","",Gehaltsrechner!$G$9)</f>
        <v>137.29</v>
      </c>
      <c r="I265">
        <f t="shared" si="22"/>
        <v>3360.4633333333331</v>
      </c>
    </row>
    <row r="266" spans="1:9" x14ac:dyDescent="0.25">
      <c r="A266">
        <f t="shared" ref="A266:A329" si="24">IF(C266="","",YEAR(B266))</f>
        <v>2043</v>
      </c>
      <c r="B266" s="18">
        <f t="shared" si="23"/>
        <v>52383</v>
      </c>
      <c r="C266" t="str">
        <f t="shared" ref="C266:C329" si="25">IF(B266="","",$J$3)</f>
        <v>c</v>
      </c>
      <c r="D266">
        <f t="shared" ref="D266:D329" si="26">IF(B266="","",IF(B266&lt;$G$6,0,IF(AND(MOD(YEAR(B266)-YEAR($G$6),2)=0,MONTH($G$6)=MONTH(B266)),1,0)))</f>
        <v>0</v>
      </c>
      <c r="E266">
        <f>IF(D266="","",MIN(IF(ISNA(VLOOKUP(D266+E265,Gehaltstabelle_alt!$A$15:$A$18,1,FALSE)),D266+E265,IF(ISNA(VLOOKUP(D266+E265+1,Gehaltstabelle_alt!$A$15:$A$18,1,FALSE)),D266+E265+1,D266+E265+2))+IF(AND(B266=DATE(YEAR($G$5),MONTH($G$5),1),$G$4),2,0),MAX(Gehaltstabelle_alt!$H$5:$H$34)))</f>
        <v>18</v>
      </c>
      <c r="F266">
        <f>IF(E266="","",HLOOKUP(C266,Gehaltstabelle_alt!$I$3:$R$34,E266+2,FALSE))</f>
        <v>2404.7199999999998</v>
      </c>
      <c r="G266">
        <f>IF(E266="","",IF(F266&lt;=Gehaltstabelle_alt!$B$2,Gehaltstabelle_alt!$E$2,IF(F266&lt;=Gehaltstabelle_alt!$B$3,Gehaltstabelle_alt!$E$3,IF(F266&lt;=Gehaltstabelle_alt!$B$4,Gehaltstabelle_alt!$E$4,IF(F266&lt;=Gehaltstabelle_alt!$B$5,Gehaltstabelle_alt!$E$5,IF(F266&lt;=Gehaltstabelle_alt!$B$6,Gehaltstabelle_alt!$E$6,Gehaltstabelle_alt!$E$7)))))+IF(F266="","",IF(AND(E266&gt;Gehaltstabelle_alt!$C$10,C266="a"),Gehaltstabelle_alt!$E$11,Gehaltstabelle_alt!$E$10))+Gehaltsrechner!$G$10)</f>
        <v>358</v>
      </c>
      <c r="H266">
        <f>IF(G266="","",Gehaltsrechner!$G$9)</f>
        <v>137.29</v>
      </c>
      <c r="I266">
        <f t="shared" ref="I266:I329" si="27">IF(B266="","",(F266+G266)/12*14+H266)</f>
        <v>3360.4633333333331</v>
      </c>
    </row>
    <row r="267" spans="1:9" x14ac:dyDescent="0.25">
      <c r="A267">
        <f t="shared" si="24"/>
        <v>2043</v>
      </c>
      <c r="B267" s="18">
        <f t="shared" ref="B267:B330" si="28">IF(B266="","",IF(DATE(YEAR(B266),MONTH(B266)+1,1)&gt;=$G$2,"",DATE(YEAR(B266),MONTH(B266)+1,1)))</f>
        <v>52413</v>
      </c>
      <c r="C267" t="str">
        <f t="shared" si="25"/>
        <v>c</v>
      </c>
      <c r="D267">
        <f t="shared" si="26"/>
        <v>0</v>
      </c>
      <c r="E267">
        <f>IF(D267="","",MIN(IF(ISNA(VLOOKUP(D267+E266,Gehaltstabelle_alt!$A$15:$A$18,1,FALSE)),D267+E266,IF(ISNA(VLOOKUP(D267+E266+1,Gehaltstabelle_alt!$A$15:$A$18,1,FALSE)),D267+E266+1,D267+E266+2))+IF(AND(B267=DATE(YEAR($G$5),MONTH($G$5),1),$G$4),2,0),MAX(Gehaltstabelle_alt!$H$5:$H$34)))</f>
        <v>18</v>
      </c>
      <c r="F267">
        <f>IF(E267="","",HLOOKUP(C267,Gehaltstabelle_alt!$I$3:$R$34,E267+2,FALSE))</f>
        <v>2404.7199999999998</v>
      </c>
      <c r="G267">
        <f>IF(E267="","",IF(F267&lt;=Gehaltstabelle_alt!$B$2,Gehaltstabelle_alt!$E$2,IF(F267&lt;=Gehaltstabelle_alt!$B$3,Gehaltstabelle_alt!$E$3,IF(F267&lt;=Gehaltstabelle_alt!$B$4,Gehaltstabelle_alt!$E$4,IF(F267&lt;=Gehaltstabelle_alt!$B$5,Gehaltstabelle_alt!$E$5,IF(F267&lt;=Gehaltstabelle_alt!$B$6,Gehaltstabelle_alt!$E$6,Gehaltstabelle_alt!$E$7)))))+IF(F267="","",IF(AND(E267&gt;Gehaltstabelle_alt!$C$10,C267="a"),Gehaltstabelle_alt!$E$11,Gehaltstabelle_alt!$E$10))+Gehaltsrechner!$G$10)</f>
        <v>358</v>
      </c>
      <c r="H267">
        <f>IF(G267="","",Gehaltsrechner!$G$9)</f>
        <v>137.29</v>
      </c>
      <c r="I267">
        <f t="shared" si="27"/>
        <v>3360.4633333333331</v>
      </c>
    </row>
    <row r="268" spans="1:9" x14ac:dyDescent="0.25">
      <c r="A268">
        <f t="shared" si="24"/>
        <v>2043</v>
      </c>
      <c r="B268" s="18">
        <f t="shared" si="28"/>
        <v>52444</v>
      </c>
      <c r="C268" t="str">
        <f t="shared" si="25"/>
        <v>c</v>
      </c>
      <c r="D268">
        <f t="shared" si="26"/>
        <v>0</v>
      </c>
      <c r="E268">
        <f>IF(D268="","",MIN(IF(ISNA(VLOOKUP(D268+E267,Gehaltstabelle_alt!$A$15:$A$18,1,FALSE)),D268+E267,IF(ISNA(VLOOKUP(D268+E267+1,Gehaltstabelle_alt!$A$15:$A$18,1,FALSE)),D268+E267+1,D268+E267+2))+IF(AND(B268=DATE(YEAR($G$5),MONTH($G$5),1),$G$4),2,0),MAX(Gehaltstabelle_alt!$H$5:$H$34)))</f>
        <v>18</v>
      </c>
      <c r="F268">
        <f>IF(E268="","",HLOOKUP(C268,Gehaltstabelle_alt!$I$3:$R$34,E268+2,FALSE))</f>
        <v>2404.7199999999998</v>
      </c>
      <c r="G268">
        <f>IF(E268="","",IF(F268&lt;=Gehaltstabelle_alt!$B$2,Gehaltstabelle_alt!$E$2,IF(F268&lt;=Gehaltstabelle_alt!$B$3,Gehaltstabelle_alt!$E$3,IF(F268&lt;=Gehaltstabelle_alt!$B$4,Gehaltstabelle_alt!$E$4,IF(F268&lt;=Gehaltstabelle_alt!$B$5,Gehaltstabelle_alt!$E$5,IF(F268&lt;=Gehaltstabelle_alt!$B$6,Gehaltstabelle_alt!$E$6,Gehaltstabelle_alt!$E$7)))))+IF(F268="","",IF(AND(E268&gt;Gehaltstabelle_alt!$C$10,C268="a"),Gehaltstabelle_alt!$E$11,Gehaltstabelle_alt!$E$10))+Gehaltsrechner!$G$10)</f>
        <v>358</v>
      </c>
      <c r="H268">
        <f>IF(G268="","",Gehaltsrechner!$G$9)</f>
        <v>137.29</v>
      </c>
      <c r="I268">
        <f t="shared" si="27"/>
        <v>3360.4633333333331</v>
      </c>
    </row>
    <row r="269" spans="1:9" x14ac:dyDescent="0.25">
      <c r="A269">
        <f t="shared" si="24"/>
        <v>2043</v>
      </c>
      <c r="B269" s="18">
        <f t="shared" si="28"/>
        <v>52475</v>
      </c>
      <c r="C269" t="str">
        <f t="shared" si="25"/>
        <v>c</v>
      </c>
      <c r="D269">
        <f t="shared" si="26"/>
        <v>0</v>
      </c>
      <c r="E269">
        <f>IF(D269="","",MIN(IF(ISNA(VLOOKUP(D269+E268,Gehaltstabelle_alt!$A$15:$A$18,1,FALSE)),D269+E268,IF(ISNA(VLOOKUP(D269+E268+1,Gehaltstabelle_alt!$A$15:$A$18,1,FALSE)),D269+E268+1,D269+E268+2))+IF(AND(B269=DATE(YEAR($G$5),MONTH($G$5),1),$G$4),2,0),MAX(Gehaltstabelle_alt!$H$5:$H$34)))</f>
        <v>18</v>
      </c>
      <c r="F269">
        <f>IF(E269="","",HLOOKUP(C269,Gehaltstabelle_alt!$I$3:$R$34,E269+2,FALSE))</f>
        <v>2404.7199999999998</v>
      </c>
      <c r="G269">
        <f>IF(E269="","",IF(F269&lt;=Gehaltstabelle_alt!$B$2,Gehaltstabelle_alt!$E$2,IF(F269&lt;=Gehaltstabelle_alt!$B$3,Gehaltstabelle_alt!$E$3,IF(F269&lt;=Gehaltstabelle_alt!$B$4,Gehaltstabelle_alt!$E$4,IF(F269&lt;=Gehaltstabelle_alt!$B$5,Gehaltstabelle_alt!$E$5,IF(F269&lt;=Gehaltstabelle_alt!$B$6,Gehaltstabelle_alt!$E$6,Gehaltstabelle_alt!$E$7)))))+IF(F269="","",IF(AND(E269&gt;Gehaltstabelle_alt!$C$10,C269="a"),Gehaltstabelle_alt!$E$11,Gehaltstabelle_alt!$E$10))+Gehaltsrechner!$G$10)</f>
        <v>358</v>
      </c>
      <c r="H269">
        <f>IF(G269="","",Gehaltsrechner!$G$9)</f>
        <v>137.29</v>
      </c>
      <c r="I269">
        <f t="shared" si="27"/>
        <v>3360.4633333333331</v>
      </c>
    </row>
    <row r="270" spans="1:9" x14ac:dyDescent="0.25">
      <c r="A270">
        <f t="shared" si="24"/>
        <v>2043</v>
      </c>
      <c r="B270" s="18">
        <f t="shared" si="28"/>
        <v>52505</v>
      </c>
      <c r="C270" t="str">
        <f t="shared" si="25"/>
        <v>c</v>
      </c>
      <c r="D270">
        <f t="shared" si="26"/>
        <v>0</v>
      </c>
      <c r="E270">
        <f>IF(D270="","",MIN(IF(ISNA(VLOOKUP(D270+E269,Gehaltstabelle_alt!$A$15:$A$18,1,FALSE)),D270+E269,IF(ISNA(VLOOKUP(D270+E269+1,Gehaltstabelle_alt!$A$15:$A$18,1,FALSE)),D270+E269+1,D270+E269+2))+IF(AND(B270=DATE(YEAR($G$5),MONTH($G$5),1),$G$4),2,0),MAX(Gehaltstabelle_alt!$H$5:$H$34)))</f>
        <v>18</v>
      </c>
      <c r="F270">
        <f>IF(E270="","",HLOOKUP(C270,Gehaltstabelle_alt!$I$3:$R$34,E270+2,FALSE))</f>
        <v>2404.7199999999998</v>
      </c>
      <c r="G270">
        <f>IF(E270="","",IF(F270&lt;=Gehaltstabelle_alt!$B$2,Gehaltstabelle_alt!$E$2,IF(F270&lt;=Gehaltstabelle_alt!$B$3,Gehaltstabelle_alt!$E$3,IF(F270&lt;=Gehaltstabelle_alt!$B$4,Gehaltstabelle_alt!$E$4,IF(F270&lt;=Gehaltstabelle_alt!$B$5,Gehaltstabelle_alt!$E$5,IF(F270&lt;=Gehaltstabelle_alt!$B$6,Gehaltstabelle_alt!$E$6,Gehaltstabelle_alt!$E$7)))))+IF(F270="","",IF(AND(E270&gt;Gehaltstabelle_alt!$C$10,C270="a"),Gehaltstabelle_alt!$E$11,Gehaltstabelle_alt!$E$10))+Gehaltsrechner!$G$10)</f>
        <v>358</v>
      </c>
      <c r="H270">
        <f>IF(G270="","",Gehaltsrechner!$G$9)</f>
        <v>137.29</v>
      </c>
      <c r="I270">
        <f t="shared" si="27"/>
        <v>3360.4633333333331</v>
      </c>
    </row>
    <row r="271" spans="1:9" x14ac:dyDescent="0.25">
      <c r="A271">
        <f t="shared" si="24"/>
        <v>2043</v>
      </c>
      <c r="B271" s="18">
        <f t="shared" si="28"/>
        <v>52536</v>
      </c>
      <c r="C271" t="str">
        <f t="shared" si="25"/>
        <v>c</v>
      </c>
      <c r="D271">
        <f t="shared" si="26"/>
        <v>0</v>
      </c>
      <c r="E271">
        <f>IF(D271="","",MIN(IF(ISNA(VLOOKUP(D271+E270,Gehaltstabelle_alt!$A$15:$A$18,1,FALSE)),D271+E270,IF(ISNA(VLOOKUP(D271+E270+1,Gehaltstabelle_alt!$A$15:$A$18,1,FALSE)),D271+E270+1,D271+E270+2))+IF(AND(B271=DATE(YEAR($G$5),MONTH($G$5),1),$G$4),2,0),MAX(Gehaltstabelle_alt!$H$5:$H$34)))</f>
        <v>18</v>
      </c>
      <c r="F271">
        <f>IF(E271="","",HLOOKUP(C271,Gehaltstabelle_alt!$I$3:$R$34,E271+2,FALSE))</f>
        <v>2404.7199999999998</v>
      </c>
      <c r="G271">
        <f>IF(E271="","",IF(F271&lt;=Gehaltstabelle_alt!$B$2,Gehaltstabelle_alt!$E$2,IF(F271&lt;=Gehaltstabelle_alt!$B$3,Gehaltstabelle_alt!$E$3,IF(F271&lt;=Gehaltstabelle_alt!$B$4,Gehaltstabelle_alt!$E$4,IF(F271&lt;=Gehaltstabelle_alt!$B$5,Gehaltstabelle_alt!$E$5,IF(F271&lt;=Gehaltstabelle_alt!$B$6,Gehaltstabelle_alt!$E$6,Gehaltstabelle_alt!$E$7)))))+IF(F271="","",IF(AND(E271&gt;Gehaltstabelle_alt!$C$10,C271="a"),Gehaltstabelle_alt!$E$11,Gehaltstabelle_alt!$E$10))+Gehaltsrechner!$G$10)</f>
        <v>358</v>
      </c>
      <c r="H271">
        <f>IF(G271="","",Gehaltsrechner!$G$9)</f>
        <v>137.29</v>
      </c>
      <c r="I271">
        <f t="shared" si="27"/>
        <v>3360.4633333333331</v>
      </c>
    </row>
    <row r="272" spans="1:9" x14ac:dyDescent="0.25">
      <c r="A272">
        <f t="shared" si="24"/>
        <v>2043</v>
      </c>
      <c r="B272" s="18">
        <f t="shared" si="28"/>
        <v>52566</v>
      </c>
      <c r="C272" t="str">
        <f t="shared" si="25"/>
        <v>c</v>
      </c>
      <c r="D272">
        <f t="shared" si="26"/>
        <v>0</v>
      </c>
      <c r="E272">
        <f>IF(D272="","",MIN(IF(ISNA(VLOOKUP(D272+E271,Gehaltstabelle_alt!$A$15:$A$18,1,FALSE)),D272+E271,IF(ISNA(VLOOKUP(D272+E271+1,Gehaltstabelle_alt!$A$15:$A$18,1,FALSE)),D272+E271+1,D272+E271+2))+IF(AND(B272=DATE(YEAR($G$5),MONTH($G$5),1),$G$4),2,0),MAX(Gehaltstabelle_alt!$H$5:$H$34)))</f>
        <v>18</v>
      </c>
      <c r="F272">
        <f>IF(E272="","",HLOOKUP(C272,Gehaltstabelle_alt!$I$3:$R$34,E272+2,FALSE))</f>
        <v>2404.7199999999998</v>
      </c>
      <c r="G272">
        <f>IF(E272="","",IF(F272&lt;=Gehaltstabelle_alt!$B$2,Gehaltstabelle_alt!$E$2,IF(F272&lt;=Gehaltstabelle_alt!$B$3,Gehaltstabelle_alt!$E$3,IF(F272&lt;=Gehaltstabelle_alt!$B$4,Gehaltstabelle_alt!$E$4,IF(F272&lt;=Gehaltstabelle_alt!$B$5,Gehaltstabelle_alt!$E$5,IF(F272&lt;=Gehaltstabelle_alt!$B$6,Gehaltstabelle_alt!$E$6,Gehaltstabelle_alt!$E$7)))))+IF(F272="","",IF(AND(E272&gt;Gehaltstabelle_alt!$C$10,C272="a"),Gehaltstabelle_alt!$E$11,Gehaltstabelle_alt!$E$10))+Gehaltsrechner!$G$10)</f>
        <v>358</v>
      </c>
      <c r="H272">
        <f>IF(G272="","",Gehaltsrechner!$G$9)</f>
        <v>137.29</v>
      </c>
      <c r="I272">
        <f t="shared" si="27"/>
        <v>3360.4633333333331</v>
      </c>
    </row>
    <row r="273" spans="1:9" x14ac:dyDescent="0.25">
      <c r="A273">
        <f t="shared" si="24"/>
        <v>2044</v>
      </c>
      <c r="B273" s="18">
        <f t="shared" si="28"/>
        <v>52597</v>
      </c>
      <c r="C273" t="str">
        <f t="shared" si="25"/>
        <v>c</v>
      </c>
      <c r="D273">
        <f t="shared" si="26"/>
        <v>1</v>
      </c>
      <c r="E273">
        <f>IF(D273="","",MIN(IF(ISNA(VLOOKUP(D273+E272,Gehaltstabelle_alt!$A$15:$A$18,1,FALSE)),D273+E272,IF(ISNA(VLOOKUP(D273+E272+1,Gehaltstabelle_alt!$A$15:$A$18,1,FALSE)),D273+E272+1,D273+E272+2))+IF(AND(B273=DATE(YEAR($G$5),MONTH($G$5),1),$G$4),2,0),MAX(Gehaltstabelle_alt!$H$5:$H$34)))</f>
        <v>19</v>
      </c>
      <c r="F273">
        <f>IF(E273="","",HLOOKUP(C273,Gehaltstabelle_alt!$I$3:$R$34,E273+2,FALSE))</f>
        <v>2445.41</v>
      </c>
      <c r="G273">
        <f>IF(E273="","",IF(F273&lt;=Gehaltstabelle_alt!$B$2,Gehaltstabelle_alt!$E$2,IF(F273&lt;=Gehaltstabelle_alt!$B$3,Gehaltstabelle_alt!$E$3,IF(F273&lt;=Gehaltstabelle_alt!$B$4,Gehaltstabelle_alt!$E$4,IF(F273&lt;=Gehaltstabelle_alt!$B$5,Gehaltstabelle_alt!$E$5,IF(F273&lt;=Gehaltstabelle_alt!$B$6,Gehaltstabelle_alt!$E$6,Gehaltstabelle_alt!$E$7)))))+IF(F273="","",IF(AND(E273&gt;Gehaltstabelle_alt!$C$10,C273="a"),Gehaltstabelle_alt!$E$11,Gehaltstabelle_alt!$E$10))+Gehaltsrechner!$G$10)</f>
        <v>358</v>
      </c>
      <c r="H273">
        <f>IF(G273="","",Gehaltsrechner!$G$9)</f>
        <v>137.29</v>
      </c>
      <c r="I273">
        <f t="shared" si="27"/>
        <v>3407.9349999999995</v>
      </c>
    </row>
    <row r="274" spans="1:9" x14ac:dyDescent="0.25">
      <c r="A274">
        <f t="shared" si="24"/>
        <v>2044</v>
      </c>
      <c r="B274" s="18">
        <f t="shared" si="28"/>
        <v>52628</v>
      </c>
      <c r="C274" t="str">
        <f t="shared" si="25"/>
        <v>c</v>
      </c>
      <c r="D274">
        <f t="shared" si="26"/>
        <v>0</v>
      </c>
      <c r="E274">
        <f>IF(D274="","",MIN(IF(ISNA(VLOOKUP(D274+E273,Gehaltstabelle_alt!$A$15:$A$18,1,FALSE)),D274+E273,IF(ISNA(VLOOKUP(D274+E273+1,Gehaltstabelle_alt!$A$15:$A$18,1,FALSE)),D274+E273+1,D274+E273+2))+IF(AND(B274=DATE(YEAR($G$5),MONTH($G$5),1),$G$4),2,0),MAX(Gehaltstabelle_alt!$H$5:$H$34)))</f>
        <v>19</v>
      </c>
      <c r="F274">
        <f>IF(E274="","",HLOOKUP(C274,Gehaltstabelle_alt!$I$3:$R$34,E274+2,FALSE))</f>
        <v>2445.41</v>
      </c>
      <c r="G274">
        <f>IF(E274="","",IF(F274&lt;=Gehaltstabelle_alt!$B$2,Gehaltstabelle_alt!$E$2,IF(F274&lt;=Gehaltstabelle_alt!$B$3,Gehaltstabelle_alt!$E$3,IF(F274&lt;=Gehaltstabelle_alt!$B$4,Gehaltstabelle_alt!$E$4,IF(F274&lt;=Gehaltstabelle_alt!$B$5,Gehaltstabelle_alt!$E$5,IF(F274&lt;=Gehaltstabelle_alt!$B$6,Gehaltstabelle_alt!$E$6,Gehaltstabelle_alt!$E$7)))))+IF(F274="","",IF(AND(E274&gt;Gehaltstabelle_alt!$C$10,C274="a"),Gehaltstabelle_alt!$E$11,Gehaltstabelle_alt!$E$10))+Gehaltsrechner!$G$10)</f>
        <v>358</v>
      </c>
      <c r="H274">
        <f>IF(G274="","",Gehaltsrechner!$G$9)</f>
        <v>137.29</v>
      </c>
      <c r="I274">
        <f t="shared" si="27"/>
        <v>3407.9349999999995</v>
      </c>
    </row>
    <row r="275" spans="1:9" x14ac:dyDescent="0.25">
      <c r="A275">
        <f t="shared" si="24"/>
        <v>2044</v>
      </c>
      <c r="B275" s="18">
        <f t="shared" si="28"/>
        <v>52657</v>
      </c>
      <c r="C275" t="str">
        <f t="shared" si="25"/>
        <v>c</v>
      </c>
      <c r="D275">
        <f t="shared" si="26"/>
        <v>0</v>
      </c>
      <c r="E275">
        <f>IF(D275="","",MIN(IF(ISNA(VLOOKUP(D275+E274,Gehaltstabelle_alt!$A$15:$A$18,1,FALSE)),D275+E274,IF(ISNA(VLOOKUP(D275+E274+1,Gehaltstabelle_alt!$A$15:$A$18,1,FALSE)),D275+E274+1,D275+E274+2))+IF(AND(B275=DATE(YEAR($G$5),MONTH($G$5),1),$G$4),2,0),MAX(Gehaltstabelle_alt!$H$5:$H$34)))</f>
        <v>19</v>
      </c>
      <c r="F275">
        <f>IF(E275="","",HLOOKUP(C275,Gehaltstabelle_alt!$I$3:$R$34,E275+2,FALSE))</f>
        <v>2445.41</v>
      </c>
      <c r="G275">
        <f>IF(E275="","",IF(F275&lt;=Gehaltstabelle_alt!$B$2,Gehaltstabelle_alt!$E$2,IF(F275&lt;=Gehaltstabelle_alt!$B$3,Gehaltstabelle_alt!$E$3,IF(F275&lt;=Gehaltstabelle_alt!$B$4,Gehaltstabelle_alt!$E$4,IF(F275&lt;=Gehaltstabelle_alt!$B$5,Gehaltstabelle_alt!$E$5,IF(F275&lt;=Gehaltstabelle_alt!$B$6,Gehaltstabelle_alt!$E$6,Gehaltstabelle_alt!$E$7)))))+IF(F275="","",IF(AND(E275&gt;Gehaltstabelle_alt!$C$10,C275="a"),Gehaltstabelle_alt!$E$11,Gehaltstabelle_alt!$E$10))+Gehaltsrechner!$G$10)</f>
        <v>358</v>
      </c>
      <c r="H275">
        <f>IF(G275="","",Gehaltsrechner!$G$9)</f>
        <v>137.29</v>
      </c>
      <c r="I275">
        <f t="shared" si="27"/>
        <v>3407.9349999999995</v>
      </c>
    </row>
    <row r="276" spans="1:9" x14ac:dyDescent="0.25">
      <c r="A276">
        <f t="shared" si="24"/>
        <v>2044</v>
      </c>
      <c r="B276" s="18">
        <f t="shared" si="28"/>
        <v>52688</v>
      </c>
      <c r="C276" t="str">
        <f t="shared" si="25"/>
        <v>c</v>
      </c>
      <c r="D276">
        <f t="shared" si="26"/>
        <v>0</v>
      </c>
      <c r="E276">
        <f>IF(D276="","",MIN(IF(ISNA(VLOOKUP(D276+E275,Gehaltstabelle_alt!$A$15:$A$18,1,FALSE)),D276+E275,IF(ISNA(VLOOKUP(D276+E275+1,Gehaltstabelle_alt!$A$15:$A$18,1,FALSE)),D276+E275+1,D276+E275+2))+IF(AND(B276=DATE(YEAR($G$5),MONTH($G$5),1),$G$4),2,0),MAX(Gehaltstabelle_alt!$H$5:$H$34)))</f>
        <v>19</v>
      </c>
      <c r="F276">
        <f>IF(E276="","",HLOOKUP(C276,Gehaltstabelle_alt!$I$3:$R$34,E276+2,FALSE))</f>
        <v>2445.41</v>
      </c>
      <c r="G276">
        <f>IF(E276="","",IF(F276&lt;=Gehaltstabelle_alt!$B$2,Gehaltstabelle_alt!$E$2,IF(F276&lt;=Gehaltstabelle_alt!$B$3,Gehaltstabelle_alt!$E$3,IF(F276&lt;=Gehaltstabelle_alt!$B$4,Gehaltstabelle_alt!$E$4,IF(F276&lt;=Gehaltstabelle_alt!$B$5,Gehaltstabelle_alt!$E$5,IF(F276&lt;=Gehaltstabelle_alt!$B$6,Gehaltstabelle_alt!$E$6,Gehaltstabelle_alt!$E$7)))))+IF(F276="","",IF(AND(E276&gt;Gehaltstabelle_alt!$C$10,C276="a"),Gehaltstabelle_alt!$E$11,Gehaltstabelle_alt!$E$10))+Gehaltsrechner!$G$10)</f>
        <v>358</v>
      </c>
      <c r="H276">
        <f>IF(G276="","",Gehaltsrechner!$G$9)</f>
        <v>137.29</v>
      </c>
      <c r="I276">
        <f t="shared" si="27"/>
        <v>3407.9349999999995</v>
      </c>
    </row>
    <row r="277" spans="1:9" x14ac:dyDescent="0.25">
      <c r="A277">
        <f t="shared" si="24"/>
        <v>2044</v>
      </c>
      <c r="B277" s="18">
        <f t="shared" si="28"/>
        <v>52718</v>
      </c>
      <c r="C277" t="str">
        <f t="shared" si="25"/>
        <v>c</v>
      </c>
      <c r="D277">
        <f t="shared" si="26"/>
        <v>0</v>
      </c>
      <c r="E277">
        <f>IF(D277="","",MIN(IF(ISNA(VLOOKUP(D277+E276,Gehaltstabelle_alt!$A$15:$A$18,1,FALSE)),D277+E276,IF(ISNA(VLOOKUP(D277+E276+1,Gehaltstabelle_alt!$A$15:$A$18,1,FALSE)),D277+E276+1,D277+E276+2))+IF(AND(B277=DATE(YEAR($G$5),MONTH($G$5),1),$G$4),2,0),MAX(Gehaltstabelle_alt!$H$5:$H$34)))</f>
        <v>19</v>
      </c>
      <c r="F277">
        <f>IF(E277="","",HLOOKUP(C277,Gehaltstabelle_alt!$I$3:$R$34,E277+2,FALSE))</f>
        <v>2445.41</v>
      </c>
      <c r="G277">
        <f>IF(E277="","",IF(F277&lt;=Gehaltstabelle_alt!$B$2,Gehaltstabelle_alt!$E$2,IF(F277&lt;=Gehaltstabelle_alt!$B$3,Gehaltstabelle_alt!$E$3,IF(F277&lt;=Gehaltstabelle_alt!$B$4,Gehaltstabelle_alt!$E$4,IF(F277&lt;=Gehaltstabelle_alt!$B$5,Gehaltstabelle_alt!$E$5,IF(F277&lt;=Gehaltstabelle_alt!$B$6,Gehaltstabelle_alt!$E$6,Gehaltstabelle_alt!$E$7)))))+IF(F277="","",IF(AND(E277&gt;Gehaltstabelle_alt!$C$10,C277="a"),Gehaltstabelle_alt!$E$11,Gehaltstabelle_alt!$E$10))+Gehaltsrechner!$G$10)</f>
        <v>358</v>
      </c>
      <c r="H277">
        <f>IF(G277="","",Gehaltsrechner!$G$9)</f>
        <v>137.29</v>
      </c>
      <c r="I277">
        <f t="shared" si="27"/>
        <v>3407.9349999999995</v>
      </c>
    </row>
    <row r="278" spans="1:9" x14ac:dyDescent="0.25">
      <c r="A278">
        <f t="shared" si="24"/>
        <v>2044</v>
      </c>
      <c r="B278" s="18">
        <f t="shared" si="28"/>
        <v>52749</v>
      </c>
      <c r="C278" t="str">
        <f t="shared" si="25"/>
        <v>c</v>
      </c>
      <c r="D278">
        <f t="shared" si="26"/>
        <v>0</v>
      </c>
      <c r="E278">
        <f>IF(D278="","",MIN(IF(ISNA(VLOOKUP(D278+E277,Gehaltstabelle_alt!$A$15:$A$18,1,FALSE)),D278+E277,IF(ISNA(VLOOKUP(D278+E277+1,Gehaltstabelle_alt!$A$15:$A$18,1,FALSE)),D278+E277+1,D278+E277+2))+IF(AND(B278=DATE(YEAR($G$5),MONTH($G$5),1),$G$4),2,0),MAX(Gehaltstabelle_alt!$H$5:$H$34)))</f>
        <v>19</v>
      </c>
      <c r="F278">
        <f>IF(E278="","",HLOOKUP(C278,Gehaltstabelle_alt!$I$3:$R$34,E278+2,FALSE))</f>
        <v>2445.41</v>
      </c>
      <c r="G278">
        <f>IF(E278="","",IF(F278&lt;=Gehaltstabelle_alt!$B$2,Gehaltstabelle_alt!$E$2,IF(F278&lt;=Gehaltstabelle_alt!$B$3,Gehaltstabelle_alt!$E$3,IF(F278&lt;=Gehaltstabelle_alt!$B$4,Gehaltstabelle_alt!$E$4,IF(F278&lt;=Gehaltstabelle_alt!$B$5,Gehaltstabelle_alt!$E$5,IF(F278&lt;=Gehaltstabelle_alt!$B$6,Gehaltstabelle_alt!$E$6,Gehaltstabelle_alt!$E$7)))))+IF(F278="","",IF(AND(E278&gt;Gehaltstabelle_alt!$C$10,C278="a"),Gehaltstabelle_alt!$E$11,Gehaltstabelle_alt!$E$10))+Gehaltsrechner!$G$10)</f>
        <v>358</v>
      </c>
      <c r="H278">
        <f>IF(G278="","",Gehaltsrechner!$G$9)</f>
        <v>137.29</v>
      </c>
      <c r="I278">
        <f t="shared" si="27"/>
        <v>3407.9349999999995</v>
      </c>
    </row>
    <row r="279" spans="1:9" x14ac:dyDescent="0.25">
      <c r="A279">
        <f t="shared" si="24"/>
        <v>2044</v>
      </c>
      <c r="B279" s="18">
        <f t="shared" si="28"/>
        <v>52779</v>
      </c>
      <c r="C279" t="str">
        <f t="shared" si="25"/>
        <v>c</v>
      </c>
      <c r="D279">
        <f t="shared" si="26"/>
        <v>0</v>
      </c>
      <c r="E279">
        <f>IF(D279="","",MIN(IF(ISNA(VLOOKUP(D279+E278,Gehaltstabelle_alt!$A$15:$A$18,1,FALSE)),D279+E278,IF(ISNA(VLOOKUP(D279+E278+1,Gehaltstabelle_alt!$A$15:$A$18,1,FALSE)),D279+E278+1,D279+E278+2))+IF(AND(B279=DATE(YEAR($G$5),MONTH($G$5),1),$G$4),2,0),MAX(Gehaltstabelle_alt!$H$5:$H$34)))</f>
        <v>19</v>
      </c>
      <c r="F279">
        <f>IF(E279="","",HLOOKUP(C279,Gehaltstabelle_alt!$I$3:$R$34,E279+2,FALSE))</f>
        <v>2445.41</v>
      </c>
      <c r="G279">
        <f>IF(E279="","",IF(F279&lt;=Gehaltstabelle_alt!$B$2,Gehaltstabelle_alt!$E$2,IF(F279&lt;=Gehaltstabelle_alt!$B$3,Gehaltstabelle_alt!$E$3,IF(F279&lt;=Gehaltstabelle_alt!$B$4,Gehaltstabelle_alt!$E$4,IF(F279&lt;=Gehaltstabelle_alt!$B$5,Gehaltstabelle_alt!$E$5,IF(F279&lt;=Gehaltstabelle_alt!$B$6,Gehaltstabelle_alt!$E$6,Gehaltstabelle_alt!$E$7)))))+IF(F279="","",IF(AND(E279&gt;Gehaltstabelle_alt!$C$10,C279="a"),Gehaltstabelle_alt!$E$11,Gehaltstabelle_alt!$E$10))+Gehaltsrechner!$G$10)</f>
        <v>358</v>
      </c>
      <c r="H279">
        <f>IF(G279="","",Gehaltsrechner!$G$9)</f>
        <v>137.29</v>
      </c>
      <c r="I279">
        <f t="shared" si="27"/>
        <v>3407.9349999999995</v>
      </c>
    </row>
    <row r="280" spans="1:9" x14ac:dyDescent="0.25">
      <c r="A280">
        <f t="shared" si="24"/>
        <v>2044</v>
      </c>
      <c r="B280" s="18">
        <f t="shared" si="28"/>
        <v>52810</v>
      </c>
      <c r="C280" t="str">
        <f t="shared" si="25"/>
        <v>c</v>
      </c>
      <c r="D280">
        <f t="shared" si="26"/>
        <v>0</v>
      </c>
      <c r="E280">
        <f>IF(D280="","",MIN(IF(ISNA(VLOOKUP(D280+E279,Gehaltstabelle_alt!$A$15:$A$18,1,FALSE)),D280+E279,IF(ISNA(VLOOKUP(D280+E279+1,Gehaltstabelle_alt!$A$15:$A$18,1,FALSE)),D280+E279+1,D280+E279+2))+IF(AND(B280=DATE(YEAR($G$5),MONTH($G$5),1),$G$4),2,0),MAX(Gehaltstabelle_alt!$H$5:$H$34)))</f>
        <v>19</v>
      </c>
      <c r="F280">
        <f>IF(E280="","",HLOOKUP(C280,Gehaltstabelle_alt!$I$3:$R$34,E280+2,FALSE))</f>
        <v>2445.41</v>
      </c>
      <c r="G280">
        <f>IF(E280="","",IF(F280&lt;=Gehaltstabelle_alt!$B$2,Gehaltstabelle_alt!$E$2,IF(F280&lt;=Gehaltstabelle_alt!$B$3,Gehaltstabelle_alt!$E$3,IF(F280&lt;=Gehaltstabelle_alt!$B$4,Gehaltstabelle_alt!$E$4,IF(F280&lt;=Gehaltstabelle_alt!$B$5,Gehaltstabelle_alt!$E$5,IF(F280&lt;=Gehaltstabelle_alt!$B$6,Gehaltstabelle_alt!$E$6,Gehaltstabelle_alt!$E$7)))))+IF(F280="","",IF(AND(E280&gt;Gehaltstabelle_alt!$C$10,C280="a"),Gehaltstabelle_alt!$E$11,Gehaltstabelle_alt!$E$10))+Gehaltsrechner!$G$10)</f>
        <v>358</v>
      </c>
      <c r="H280">
        <f>IF(G280="","",Gehaltsrechner!$G$9)</f>
        <v>137.29</v>
      </c>
      <c r="I280">
        <f t="shared" si="27"/>
        <v>3407.9349999999995</v>
      </c>
    </row>
    <row r="281" spans="1:9" x14ac:dyDescent="0.25">
      <c r="A281">
        <f t="shared" si="24"/>
        <v>2044</v>
      </c>
      <c r="B281" s="18">
        <f t="shared" si="28"/>
        <v>52841</v>
      </c>
      <c r="C281" t="str">
        <f t="shared" si="25"/>
        <v>c</v>
      </c>
      <c r="D281">
        <f t="shared" si="26"/>
        <v>0</v>
      </c>
      <c r="E281">
        <f>IF(D281="","",MIN(IF(ISNA(VLOOKUP(D281+E280,Gehaltstabelle_alt!$A$15:$A$18,1,FALSE)),D281+E280,IF(ISNA(VLOOKUP(D281+E280+1,Gehaltstabelle_alt!$A$15:$A$18,1,FALSE)),D281+E280+1,D281+E280+2))+IF(AND(B281=DATE(YEAR($G$5),MONTH($G$5),1),$G$4),2,0),MAX(Gehaltstabelle_alt!$H$5:$H$34)))</f>
        <v>19</v>
      </c>
      <c r="F281">
        <f>IF(E281="","",HLOOKUP(C281,Gehaltstabelle_alt!$I$3:$R$34,E281+2,FALSE))</f>
        <v>2445.41</v>
      </c>
      <c r="G281">
        <f>IF(E281="","",IF(F281&lt;=Gehaltstabelle_alt!$B$2,Gehaltstabelle_alt!$E$2,IF(F281&lt;=Gehaltstabelle_alt!$B$3,Gehaltstabelle_alt!$E$3,IF(F281&lt;=Gehaltstabelle_alt!$B$4,Gehaltstabelle_alt!$E$4,IF(F281&lt;=Gehaltstabelle_alt!$B$5,Gehaltstabelle_alt!$E$5,IF(F281&lt;=Gehaltstabelle_alt!$B$6,Gehaltstabelle_alt!$E$6,Gehaltstabelle_alt!$E$7)))))+IF(F281="","",IF(AND(E281&gt;Gehaltstabelle_alt!$C$10,C281="a"),Gehaltstabelle_alt!$E$11,Gehaltstabelle_alt!$E$10))+Gehaltsrechner!$G$10)</f>
        <v>358</v>
      </c>
      <c r="H281">
        <f>IF(G281="","",Gehaltsrechner!$G$9)</f>
        <v>137.29</v>
      </c>
      <c r="I281">
        <f t="shared" si="27"/>
        <v>3407.9349999999995</v>
      </c>
    </row>
    <row r="282" spans="1:9" x14ac:dyDescent="0.25">
      <c r="A282">
        <f t="shared" si="24"/>
        <v>2044</v>
      </c>
      <c r="B282" s="18">
        <f t="shared" si="28"/>
        <v>52871</v>
      </c>
      <c r="C282" t="str">
        <f t="shared" si="25"/>
        <v>c</v>
      </c>
      <c r="D282">
        <f t="shared" si="26"/>
        <v>0</v>
      </c>
      <c r="E282">
        <f>IF(D282="","",MIN(IF(ISNA(VLOOKUP(D282+E281,Gehaltstabelle_alt!$A$15:$A$18,1,FALSE)),D282+E281,IF(ISNA(VLOOKUP(D282+E281+1,Gehaltstabelle_alt!$A$15:$A$18,1,FALSE)),D282+E281+1,D282+E281+2))+IF(AND(B282=DATE(YEAR($G$5),MONTH($G$5),1),$G$4),2,0),MAX(Gehaltstabelle_alt!$H$5:$H$34)))</f>
        <v>19</v>
      </c>
      <c r="F282">
        <f>IF(E282="","",HLOOKUP(C282,Gehaltstabelle_alt!$I$3:$R$34,E282+2,FALSE))</f>
        <v>2445.41</v>
      </c>
      <c r="G282">
        <f>IF(E282="","",IF(F282&lt;=Gehaltstabelle_alt!$B$2,Gehaltstabelle_alt!$E$2,IF(F282&lt;=Gehaltstabelle_alt!$B$3,Gehaltstabelle_alt!$E$3,IF(F282&lt;=Gehaltstabelle_alt!$B$4,Gehaltstabelle_alt!$E$4,IF(F282&lt;=Gehaltstabelle_alt!$B$5,Gehaltstabelle_alt!$E$5,IF(F282&lt;=Gehaltstabelle_alt!$B$6,Gehaltstabelle_alt!$E$6,Gehaltstabelle_alt!$E$7)))))+IF(F282="","",IF(AND(E282&gt;Gehaltstabelle_alt!$C$10,C282="a"),Gehaltstabelle_alt!$E$11,Gehaltstabelle_alt!$E$10))+Gehaltsrechner!$G$10)</f>
        <v>358</v>
      </c>
      <c r="H282">
        <f>IF(G282="","",Gehaltsrechner!$G$9)</f>
        <v>137.29</v>
      </c>
      <c r="I282">
        <f t="shared" si="27"/>
        <v>3407.9349999999995</v>
      </c>
    </row>
    <row r="283" spans="1:9" x14ac:dyDescent="0.25">
      <c r="A283">
        <f t="shared" si="24"/>
        <v>2044</v>
      </c>
      <c r="B283" s="18">
        <f t="shared" si="28"/>
        <v>52902</v>
      </c>
      <c r="C283" t="str">
        <f t="shared" si="25"/>
        <v>c</v>
      </c>
      <c r="D283">
        <f t="shared" si="26"/>
        <v>0</v>
      </c>
      <c r="E283">
        <f>IF(D283="","",MIN(IF(ISNA(VLOOKUP(D283+E282,Gehaltstabelle_alt!$A$15:$A$18,1,FALSE)),D283+E282,IF(ISNA(VLOOKUP(D283+E282+1,Gehaltstabelle_alt!$A$15:$A$18,1,FALSE)),D283+E282+1,D283+E282+2))+IF(AND(B283=DATE(YEAR($G$5),MONTH($G$5),1),$G$4),2,0),MAX(Gehaltstabelle_alt!$H$5:$H$34)))</f>
        <v>19</v>
      </c>
      <c r="F283">
        <f>IF(E283="","",HLOOKUP(C283,Gehaltstabelle_alt!$I$3:$R$34,E283+2,FALSE))</f>
        <v>2445.41</v>
      </c>
      <c r="G283">
        <f>IF(E283="","",IF(F283&lt;=Gehaltstabelle_alt!$B$2,Gehaltstabelle_alt!$E$2,IF(F283&lt;=Gehaltstabelle_alt!$B$3,Gehaltstabelle_alt!$E$3,IF(F283&lt;=Gehaltstabelle_alt!$B$4,Gehaltstabelle_alt!$E$4,IF(F283&lt;=Gehaltstabelle_alt!$B$5,Gehaltstabelle_alt!$E$5,IF(F283&lt;=Gehaltstabelle_alt!$B$6,Gehaltstabelle_alt!$E$6,Gehaltstabelle_alt!$E$7)))))+IF(F283="","",IF(AND(E283&gt;Gehaltstabelle_alt!$C$10,C283="a"),Gehaltstabelle_alt!$E$11,Gehaltstabelle_alt!$E$10))+Gehaltsrechner!$G$10)</f>
        <v>358</v>
      </c>
      <c r="H283">
        <f>IF(G283="","",Gehaltsrechner!$G$9)</f>
        <v>137.29</v>
      </c>
      <c r="I283">
        <f t="shared" si="27"/>
        <v>3407.9349999999995</v>
      </c>
    </row>
    <row r="284" spans="1:9" x14ac:dyDescent="0.25">
      <c r="A284">
        <f t="shared" si="24"/>
        <v>2044</v>
      </c>
      <c r="B284" s="18">
        <f t="shared" si="28"/>
        <v>52932</v>
      </c>
      <c r="C284" t="str">
        <f t="shared" si="25"/>
        <v>c</v>
      </c>
      <c r="D284">
        <f t="shared" si="26"/>
        <v>0</v>
      </c>
      <c r="E284">
        <f>IF(D284="","",MIN(IF(ISNA(VLOOKUP(D284+E283,Gehaltstabelle_alt!$A$15:$A$18,1,FALSE)),D284+E283,IF(ISNA(VLOOKUP(D284+E283+1,Gehaltstabelle_alt!$A$15:$A$18,1,FALSE)),D284+E283+1,D284+E283+2))+IF(AND(B284=DATE(YEAR($G$5),MONTH($G$5),1),$G$4),2,0),MAX(Gehaltstabelle_alt!$H$5:$H$34)))</f>
        <v>19</v>
      </c>
      <c r="F284">
        <f>IF(E284="","",HLOOKUP(C284,Gehaltstabelle_alt!$I$3:$R$34,E284+2,FALSE))</f>
        <v>2445.41</v>
      </c>
      <c r="G284">
        <f>IF(E284="","",IF(F284&lt;=Gehaltstabelle_alt!$B$2,Gehaltstabelle_alt!$E$2,IF(F284&lt;=Gehaltstabelle_alt!$B$3,Gehaltstabelle_alt!$E$3,IF(F284&lt;=Gehaltstabelle_alt!$B$4,Gehaltstabelle_alt!$E$4,IF(F284&lt;=Gehaltstabelle_alt!$B$5,Gehaltstabelle_alt!$E$5,IF(F284&lt;=Gehaltstabelle_alt!$B$6,Gehaltstabelle_alt!$E$6,Gehaltstabelle_alt!$E$7)))))+IF(F284="","",IF(AND(E284&gt;Gehaltstabelle_alt!$C$10,C284="a"),Gehaltstabelle_alt!$E$11,Gehaltstabelle_alt!$E$10))+Gehaltsrechner!$G$10)</f>
        <v>358</v>
      </c>
      <c r="H284">
        <f>IF(G284="","",Gehaltsrechner!$G$9)</f>
        <v>137.29</v>
      </c>
      <c r="I284">
        <f t="shared" si="27"/>
        <v>3407.9349999999995</v>
      </c>
    </row>
    <row r="285" spans="1:9" x14ac:dyDescent="0.25">
      <c r="A285">
        <f t="shared" si="24"/>
        <v>2045</v>
      </c>
      <c r="B285" s="18">
        <f t="shared" si="28"/>
        <v>52963</v>
      </c>
      <c r="C285" t="str">
        <f t="shared" si="25"/>
        <v>c</v>
      </c>
      <c r="D285">
        <f t="shared" si="26"/>
        <v>0</v>
      </c>
      <c r="E285">
        <f>IF(D285="","",MIN(IF(ISNA(VLOOKUP(D285+E284,Gehaltstabelle_alt!$A$15:$A$18,1,FALSE)),D285+E284,IF(ISNA(VLOOKUP(D285+E284+1,Gehaltstabelle_alt!$A$15:$A$18,1,FALSE)),D285+E284+1,D285+E284+2))+IF(AND(B285=DATE(YEAR($G$5),MONTH($G$5),1),$G$4),2,0),MAX(Gehaltstabelle_alt!$H$5:$H$34)))</f>
        <v>19</v>
      </c>
      <c r="F285">
        <f>IF(E285="","",HLOOKUP(C285,Gehaltstabelle_alt!$I$3:$R$34,E285+2,FALSE))</f>
        <v>2445.41</v>
      </c>
      <c r="G285">
        <f>IF(E285="","",IF(F285&lt;=Gehaltstabelle_alt!$B$2,Gehaltstabelle_alt!$E$2,IF(F285&lt;=Gehaltstabelle_alt!$B$3,Gehaltstabelle_alt!$E$3,IF(F285&lt;=Gehaltstabelle_alt!$B$4,Gehaltstabelle_alt!$E$4,IF(F285&lt;=Gehaltstabelle_alt!$B$5,Gehaltstabelle_alt!$E$5,IF(F285&lt;=Gehaltstabelle_alt!$B$6,Gehaltstabelle_alt!$E$6,Gehaltstabelle_alt!$E$7)))))+IF(F285="","",IF(AND(E285&gt;Gehaltstabelle_alt!$C$10,C285="a"),Gehaltstabelle_alt!$E$11,Gehaltstabelle_alt!$E$10))+Gehaltsrechner!$G$10)</f>
        <v>358</v>
      </c>
      <c r="H285">
        <f>IF(G285="","",Gehaltsrechner!$G$9)</f>
        <v>137.29</v>
      </c>
      <c r="I285">
        <f t="shared" si="27"/>
        <v>3407.9349999999995</v>
      </c>
    </row>
    <row r="286" spans="1:9" x14ac:dyDescent="0.25">
      <c r="A286">
        <f t="shared" si="24"/>
        <v>2045</v>
      </c>
      <c r="B286" s="18">
        <f t="shared" si="28"/>
        <v>52994</v>
      </c>
      <c r="C286" t="str">
        <f t="shared" si="25"/>
        <v>c</v>
      </c>
      <c r="D286">
        <f t="shared" si="26"/>
        <v>0</v>
      </c>
      <c r="E286">
        <f>IF(D286="","",MIN(IF(ISNA(VLOOKUP(D286+E285,Gehaltstabelle_alt!$A$15:$A$18,1,FALSE)),D286+E285,IF(ISNA(VLOOKUP(D286+E285+1,Gehaltstabelle_alt!$A$15:$A$18,1,FALSE)),D286+E285+1,D286+E285+2))+IF(AND(B286=DATE(YEAR($G$5),MONTH($G$5),1),$G$4),2,0),MAX(Gehaltstabelle_alt!$H$5:$H$34)))</f>
        <v>19</v>
      </c>
      <c r="F286">
        <f>IF(E286="","",HLOOKUP(C286,Gehaltstabelle_alt!$I$3:$R$34,E286+2,FALSE))</f>
        <v>2445.41</v>
      </c>
      <c r="G286">
        <f>IF(E286="","",IF(F286&lt;=Gehaltstabelle_alt!$B$2,Gehaltstabelle_alt!$E$2,IF(F286&lt;=Gehaltstabelle_alt!$B$3,Gehaltstabelle_alt!$E$3,IF(F286&lt;=Gehaltstabelle_alt!$B$4,Gehaltstabelle_alt!$E$4,IF(F286&lt;=Gehaltstabelle_alt!$B$5,Gehaltstabelle_alt!$E$5,IF(F286&lt;=Gehaltstabelle_alt!$B$6,Gehaltstabelle_alt!$E$6,Gehaltstabelle_alt!$E$7)))))+IF(F286="","",IF(AND(E286&gt;Gehaltstabelle_alt!$C$10,C286="a"),Gehaltstabelle_alt!$E$11,Gehaltstabelle_alt!$E$10))+Gehaltsrechner!$G$10)</f>
        <v>358</v>
      </c>
      <c r="H286">
        <f>IF(G286="","",Gehaltsrechner!$G$9)</f>
        <v>137.29</v>
      </c>
      <c r="I286">
        <f t="shared" si="27"/>
        <v>3407.9349999999995</v>
      </c>
    </row>
    <row r="287" spans="1:9" x14ac:dyDescent="0.25">
      <c r="A287">
        <f t="shared" si="24"/>
        <v>2045</v>
      </c>
      <c r="B287" s="18">
        <f t="shared" si="28"/>
        <v>53022</v>
      </c>
      <c r="C287" t="str">
        <f t="shared" si="25"/>
        <v>c</v>
      </c>
      <c r="D287">
        <f t="shared" si="26"/>
        <v>0</v>
      </c>
      <c r="E287">
        <f>IF(D287="","",MIN(IF(ISNA(VLOOKUP(D287+E286,Gehaltstabelle_alt!$A$15:$A$18,1,FALSE)),D287+E286,IF(ISNA(VLOOKUP(D287+E286+1,Gehaltstabelle_alt!$A$15:$A$18,1,FALSE)),D287+E286+1,D287+E286+2))+IF(AND(B287=DATE(YEAR($G$5),MONTH($G$5),1),$G$4),2,0),MAX(Gehaltstabelle_alt!$H$5:$H$34)))</f>
        <v>19</v>
      </c>
      <c r="F287">
        <f>IF(E287="","",HLOOKUP(C287,Gehaltstabelle_alt!$I$3:$R$34,E287+2,FALSE))</f>
        <v>2445.41</v>
      </c>
      <c r="G287">
        <f>IF(E287="","",IF(F287&lt;=Gehaltstabelle_alt!$B$2,Gehaltstabelle_alt!$E$2,IF(F287&lt;=Gehaltstabelle_alt!$B$3,Gehaltstabelle_alt!$E$3,IF(F287&lt;=Gehaltstabelle_alt!$B$4,Gehaltstabelle_alt!$E$4,IF(F287&lt;=Gehaltstabelle_alt!$B$5,Gehaltstabelle_alt!$E$5,IF(F287&lt;=Gehaltstabelle_alt!$B$6,Gehaltstabelle_alt!$E$6,Gehaltstabelle_alt!$E$7)))))+IF(F287="","",IF(AND(E287&gt;Gehaltstabelle_alt!$C$10,C287="a"),Gehaltstabelle_alt!$E$11,Gehaltstabelle_alt!$E$10))+Gehaltsrechner!$G$10)</f>
        <v>358</v>
      </c>
      <c r="H287">
        <f>IF(G287="","",Gehaltsrechner!$G$9)</f>
        <v>137.29</v>
      </c>
      <c r="I287">
        <f t="shared" si="27"/>
        <v>3407.9349999999995</v>
      </c>
    </row>
    <row r="288" spans="1:9" x14ac:dyDescent="0.25">
      <c r="A288">
        <f t="shared" si="24"/>
        <v>2045</v>
      </c>
      <c r="B288" s="18">
        <f t="shared" si="28"/>
        <v>53053</v>
      </c>
      <c r="C288" t="str">
        <f t="shared" si="25"/>
        <v>c</v>
      </c>
      <c r="D288">
        <f t="shared" si="26"/>
        <v>0</v>
      </c>
      <c r="E288">
        <f>IF(D288="","",MIN(IF(ISNA(VLOOKUP(D288+E287,Gehaltstabelle_alt!$A$15:$A$18,1,FALSE)),D288+E287,IF(ISNA(VLOOKUP(D288+E287+1,Gehaltstabelle_alt!$A$15:$A$18,1,FALSE)),D288+E287+1,D288+E287+2))+IF(AND(B288=DATE(YEAR($G$5),MONTH($G$5),1),$G$4),2,0),MAX(Gehaltstabelle_alt!$H$5:$H$34)))</f>
        <v>19</v>
      </c>
      <c r="F288">
        <f>IF(E288="","",HLOOKUP(C288,Gehaltstabelle_alt!$I$3:$R$34,E288+2,FALSE))</f>
        <v>2445.41</v>
      </c>
      <c r="G288">
        <f>IF(E288="","",IF(F288&lt;=Gehaltstabelle_alt!$B$2,Gehaltstabelle_alt!$E$2,IF(F288&lt;=Gehaltstabelle_alt!$B$3,Gehaltstabelle_alt!$E$3,IF(F288&lt;=Gehaltstabelle_alt!$B$4,Gehaltstabelle_alt!$E$4,IF(F288&lt;=Gehaltstabelle_alt!$B$5,Gehaltstabelle_alt!$E$5,IF(F288&lt;=Gehaltstabelle_alt!$B$6,Gehaltstabelle_alt!$E$6,Gehaltstabelle_alt!$E$7)))))+IF(F288="","",IF(AND(E288&gt;Gehaltstabelle_alt!$C$10,C288="a"),Gehaltstabelle_alt!$E$11,Gehaltstabelle_alt!$E$10))+Gehaltsrechner!$G$10)</f>
        <v>358</v>
      </c>
      <c r="H288">
        <f>IF(G288="","",Gehaltsrechner!$G$9)</f>
        <v>137.29</v>
      </c>
      <c r="I288">
        <f t="shared" si="27"/>
        <v>3407.9349999999995</v>
      </c>
    </row>
    <row r="289" spans="1:9" x14ac:dyDescent="0.25">
      <c r="A289">
        <f t="shared" si="24"/>
        <v>2045</v>
      </c>
      <c r="B289" s="18">
        <f t="shared" si="28"/>
        <v>53083</v>
      </c>
      <c r="C289" t="str">
        <f t="shared" si="25"/>
        <v>c</v>
      </c>
      <c r="D289">
        <f t="shared" si="26"/>
        <v>0</v>
      </c>
      <c r="E289">
        <f>IF(D289="","",MIN(IF(ISNA(VLOOKUP(D289+E288,Gehaltstabelle_alt!$A$15:$A$18,1,FALSE)),D289+E288,IF(ISNA(VLOOKUP(D289+E288+1,Gehaltstabelle_alt!$A$15:$A$18,1,FALSE)),D289+E288+1,D289+E288+2))+IF(AND(B289=DATE(YEAR($G$5),MONTH($G$5),1),$G$4),2,0),MAX(Gehaltstabelle_alt!$H$5:$H$34)))</f>
        <v>19</v>
      </c>
      <c r="F289">
        <f>IF(E289="","",HLOOKUP(C289,Gehaltstabelle_alt!$I$3:$R$34,E289+2,FALSE))</f>
        <v>2445.41</v>
      </c>
      <c r="G289">
        <f>IF(E289="","",IF(F289&lt;=Gehaltstabelle_alt!$B$2,Gehaltstabelle_alt!$E$2,IF(F289&lt;=Gehaltstabelle_alt!$B$3,Gehaltstabelle_alt!$E$3,IF(F289&lt;=Gehaltstabelle_alt!$B$4,Gehaltstabelle_alt!$E$4,IF(F289&lt;=Gehaltstabelle_alt!$B$5,Gehaltstabelle_alt!$E$5,IF(F289&lt;=Gehaltstabelle_alt!$B$6,Gehaltstabelle_alt!$E$6,Gehaltstabelle_alt!$E$7)))))+IF(F289="","",IF(AND(E289&gt;Gehaltstabelle_alt!$C$10,C289="a"),Gehaltstabelle_alt!$E$11,Gehaltstabelle_alt!$E$10))+Gehaltsrechner!$G$10)</f>
        <v>358</v>
      </c>
      <c r="H289">
        <f>IF(G289="","",Gehaltsrechner!$G$9)</f>
        <v>137.29</v>
      </c>
      <c r="I289">
        <f t="shared" si="27"/>
        <v>3407.9349999999995</v>
      </c>
    </row>
    <row r="290" spans="1:9" x14ac:dyDescent="0.25">
      <c r="A290">
        <f t="shared" si="24"/>
        <v>2045</v>
      </c>
      <c r="B290" s="18">
        <f t="shared" si="28"/>
        <v>53114</v>
      </c>
      <c r="C290" t="str">
        <f t="shared" si="25"/>
        <v>c</v>
      </c>
      <c r="D290">
        <f t="shared" si="26"/>
        <v>0</v>
      </c>
      <c r="E290">
        <f>IF(D290="","",MIN(IF(ISNA(VLOOKUP(D290+E289,Gehaltstabelle_alt!$A$15:$A$18,1,FALSE)),D290+E289,IF(ISNA(VLOOKUP(D290+E289+1,Gehaltstabelle_alt!$A$15:$A$18,1,FALSE)),D290+E289+1,D290+E289+2))+IF(AND(B290=DATE(YEAR($G$5),MONTH($G$5),1),$G$4),2,0),MAX(Gehaltstabelle_alt!$H$5:$H$34)))</f>
        <v>19</v>
      </c>
      <c r="F290">
        <f>IF(E290="","",HLOOKUP(C290,Gehaltstabelle_alt!$I$3:$R$34,E290+2,FALSE))</f>
        <v>2445.41</v>
      </c>
      <c r="G290">
        <f>IF(E290="","",IF(F290&lt;=Gehaltstabelle_alt!$B$2,Gehaltstabelle_alt!$E$2,IF(F290&lt;=Gehaltstabelle_alt!$B$3,Gehaltstabelle_alt!$E$3,IF(F290&lt;=Gehaltstabelle_alt!$B$4,Gehaltstabelle_alt!$E$4,IF(F290&lt;=Gehaltstabelle_alt!$B$5,Gehaltstabelle_alt!$E$5,IF(F290&lt;=Gehaltstabelle_alt!$B$6,Gehaltstabelle_alt!$E$6,Gehaltstabelle_alt!$E$7)))))+IF(F290="","",IF(AND(E290&gt;Gehaltstabelle_alt!$C$10,C290="a"),Gehaltstabelle_alt!$E$11,Gehaltstabelle_alt!$E$10))+Gehaltsrechner!$G$10)</f>
        <v>358</v>
      </c>
      <c r="H290">
        <f>IF(G290="","",Gehaltsrechner!$G$9)</f>
        <v>137.29</v>
      </c>
      <c r="I290">
        <f t="shared" si="27"/>
        <v>3407.9349999999995</v>
      </c>
    </row>
    <row r="291" spans="1:9" x14ac:dyDescent="0.25">
      <c r="A291">
        <f t="shared" si="24"/>
        <v>2045</v>
      </c>
      <c r="B291" s="18">
        <f t="shared" si="28"/>
        <v>53144</v>
      </c>
      <c r="C291" t="str">
        <f t="shared" si="25"/>
        <v>c</v>
      </c>
      <c r="D291">
        <f t="shared" si="26"/>
        <v>0</v>
      </c>
      <c r="E291">
        <f>IF(D291="","",MIN(IF(ISNA(VLOOKUP(D291+E290,Gehaltstabelle_alt!$A$15:$A$18,1,FALSE)),D291+E290,IF(ISNA(VLOOKUP(D291+E290+1,Gehaltstabelle_alt!$A$15:$A$18,1,FALSE)),D291+E290+1,D291+E290+2))+IF(AND(B291=DATE(YEAR($G$5),MONTH($G$5),1),$G$4),2,0),MAX(Gehaltstabelle_alt!$H$5:$H$34)))</f>
        <v>19</v>
      </c>
      <c r="F291">
        <f>IF(E291="","",HLOOKUP(C291,Gehaltstabelle_alt!$I$3:$R$34,E291+2,FALSE))</f>
        <v>2445.41</v>
      </c>
      <c r="G291">
        <f>IF(E291="","",IF(F291&lt;=Gehaltstabelle_alt!$B$2,Gehaltstabelle_alt!$E$2,IF(F291&lt;=Gehaltstabelle_alt!$B$3,Gehaltstabelle_alt!$E$3,IF(F291&lt;=Gehaltstabelle_alt!$B$4,Gehaltstabelle_alt!$E$4,IF(F291&lt;=Gehaltstabelle_alt!$B$5,Gehaltstabelle_alt!$E$5,IF(F291&lt;=Gehaltstabelle_alt!$B$6,Gehaltstabelle_alt!$E$6,Gehaltstabelle_alt!$E$7)))))+IF(F291="","",IF(AND(E291&gt;Gehaltstabelle_alt!$C$10,C291="a"),Gehaltstabelle_alt!$E$11,Gehaltstabelle_alt!$E$10))+Gehaltsrechner!$G$10)</f>
        <v>358</v>
      </c>
      <c r="H291">
        <f>IF(G291="","",Gehaltsrechner!$G$9)</f>
        <v>137.29</v>
      </c>
      <c r="I291">
        <f t="shared" si="27"/>
        <v>3407.9349999999995</v>
      </c>
    </row>
    <row r="292" spans="1:9" x14ac:dyDescent="0.25">
      <c r="A292">
        <f t="shared" si="24"/>
        <v>2045</v>
      </c>
      <c r="B292" s="18">
        <f t="shared" si="28"/>
        <v>53175</v>
      </c>
      <c r="C292" t="str">
        <f t="shared" si="25"/>
        <v>c</v>
      </c>
      <c r="D292">
        <f t="shared" si="26"/>
        <v>0</v>
      </c>
      <c r="E292">
        <f>IF(D292="","",MIN(IF(ISNA(VLOOKUP(D292+E291,Gehaltstabelle_alt!$A$15:$A$18,1,FALSE)),D292+E291,IF(ISNA(VLOOKUP(D292+E291+1,Gehaltstabelle_alt!$A$15:$A$18,1,FALSE)),D292+E291+1,D292+E291+2))+IF(AND(B292=DATE(YEAR($G$5),MONTH($G$5),1),$G$4),2,0),MAX(Gehaltstabelle_alt!$H$5:$H$34)))</f>
        <v>19</v>
      </c>
      <c r="F292">
        <f>IF(E292="","",HLOOKUP(C292,Gehaltstabelle_alt!$I$3:$R$34,E292+2,FALSE))</f>
        <v>2445.41</v>
      </c>
      <c r="G292">
        <f>IF(E292="","",IF(F292&lt;=Gehaltstabelle_alt!$B$2,Gehaltstabelle_alt!$E$2,IF(F292&lt;=Gehaltstabelle_alt!$B$3,Gehaltstabelle_alt!$E$3,IF(F292&lt;=Gehaltstabelle_alt!$B$4,Gehaltstabelle_alt!$E$4,IF(F292&lt;=Gehaltstabelle_alt!$B$5,Gehaltstabelle_alt!$E$5,IF(F292&lt;=Gehaltstabelle_alt!$B$6,Gehaltstabelle_alt!$E$6,Gehaltstabelle_alt!$E$7)))))+IF(F292="","",IF(AND(E292&gt;Gehaltstabelle_alt!$C$10,C292="a"),Gehaltstabelle_alt!$E$11,Gehaltstabelle_alt!$E$10))+Gehaltsrechner!$G$10)</f>
        <v>358</v>
      </c>
      <c r="H292">
        <f>IF(G292="","",Gehaltsrechner!$G$9)</f>
        <v>137.29</v>
      </c>
      <c r="I292">
        <f t="shared" si="27"/>
        <v>3407.9349999999995</v>
      </c>
    </row>
    <row r="293" spans="1:9" x14ac:dyDescent="0.25">
      <c r="A293">
        <f t="shared" si="24"/>
        <v>2045</v>
      </c>
      <c r="B293" s="18">
        <f t="shared" si="28"/>
        <v>53206</v>
      </c>
      <c r="C293" t="str">
        <f t="shared" si="25"/>
        <v>c</v>
      </c>
      <c r="D293">
        <f t="shared" si="26"/>
        <v>0</v>
      </c>
      <c r="E293">
        <f>IF(D293="","",MIN(IF(ISNA(VLOOKUP(D293+E292,Gehaltstabelle_alt!$A$15:$A$18,1,FALSE)),D293+E292,IF(ISNA(VLOOKUP(D293+E292+1,Gehaltstabelle_alt!$A$15:$A$18,1,FALSE)),D293+E292+1,D293+E292+2))+IF(AND(B293=DATE(YEAR($G$5),MONTH($G$5),1),$G$4),2,0),MAX(Gehaltstabelle_alt!$H$5:$H$34)))</f>
        <v>19</v>
      </c>
      <c r="F293">
        <f>IF(E293="","",HLOOKUP(C293,Gehaltstabelle_alt!$I$3:$R$34,E293+2,FALSE))</f>
        <v>2445.41</v>
      </c>
      <c r="G293">
        <f>IF(E293="","",IF(F293&lt;=Gehaltstabelle_alt!$B$2,Gehaltstabelle_alt!$E$2,IF(F293&lt;=Gehaltstabelle_alt!$B$3,Gehaltstabelle_alt!$E$3,IF(F293&lt;=Gehaltstabelle_alt!$B$4,Gehaltstabelle_alt!$E$4,IF(F293&lt;=Gehaltstabelle_alt!$B$5,Gehaltstabelle_alt!$E$5,IF(F293&lt;=Gehaltstabelle_alt!$B$6,Gehaltstabelle_alt!$E$6,Gehaltstabelle_alt!$E$7)))))+IF(F293="","",IF(AND(E293&gt;Gehaltstabelle_alt!$C$10,C293="a"),Gehaltstabelle_alt!$E$11,Gehaltstabelle_alt!$E$10))+Gehaltsrechner!$G$10)</f>
        <v>358</v>
      </c>
      <c r="H293">
        <f>IF(G293="","",Gehaltsrechner!$G$9)</f>
        <v>137.29</v>
      </c>
      <c r="I293">
        <f t="shared" si="27"/>
        <v>3407.9349999999995</v>
      </c>
    </row>
    <row r="294" spans="1:9" x14ac:dyDescent="0.25">
      <c r="A294">
        <f t="shared" si="24"/>
        <v>2045</v>
      </c>
      <c r="B294" s="18">
        <f t="shared" si="28"/>
        <v>53236</v>
      </c>
      <c r="C294" t="str">
        <f t="shared" si="25"/>
        <v>c</v>
      </c>
      <c r="D294">
        <f t="shared" si="26"/>
        <v>0</v>
      </c>
      <c r="E294">
        <f>IF(D294="","",MIN(IF(ISNA(VLOOKUP(D294+E293,Gehaltstabelle_alt!$A$15:$A$18,1,FALSE)),D294+E293,IF(ISNA(VLOOKUP(D294+E293+1,Gehaltstabelle_alt!$A$15:$A$18,1,FALSE)),D294+E293+1,D294+E293+2))+IF(AND(B294=DATE(YEAR($G$5),MONTH($G$5),1),$G$4),2,0),MAX(Gehaltstabelle_alt!$H$5:$H$34)))</f>
        <v>19</v>
      </c>
      <c r="F294">
        <f>IF(E294="","",HLOOKUP(C294,Gehaltstabelle_alt!$I$3:$R$34,E294+2,FALSE))</f>
        <v>2445.41</v>
      </c>
      <c r="G294">
        <f>IF(E294="","",IF(F294&lt;=Gehaltstabelle_alt!$B$2,Gehaltstabelle_alt!$E$2,IF(F294&lt;=Gehaltstabelle_alt!$B$3,Gehaltstabelle_alt!$E$3,IF(F294&lt;=Gehaltstabelle_alt!$B$4,Gehaltstabelle_alt!$E$4,IF(F294&lt;=Gehaltstabelle_alt!$B$5,Gehaltstabelle_alt!$E$5,IF(F294&lt;=Gehaltstabelle_alt!$B$6,Gehaltstabelle_alt!$E$6,Gehaltstabelle_alt!$E$7)))))+IF(F294="","",IF(AND(E294&gt;Gehaltstabelle_alt!$C$10,C294="a"),Gehaltstabelle_alt!$E$11,Gehaltstabelle_alt!$E$10))+Gehaltsrechner!$G$10)</f>
        <v>358</v>
      </c>
      <c r="H294">
        <f>IF(G294="","",Gehaltsrechner!$G$9)</f>
        <v>137.29</v>
      </c>
      <c r="I294">
        <f t="shared" si="27"/>
        <v>3407.9349999999995</v>
      </c>
    </row>
    <row r="295" spans="1:9" x14ac:dyDescent="0.25">
      <c r="A295">
        <f t="shared" si="24"/>
        <v>2045</v>
      </c>
      <c r="B295" s="18">
        <f t="shared" si="28"/>
        <v>53267</v>
      </c>
      <c r="C295" t="str">
        <f t="shared" si="25"/>
        <v>c</v>
      </c>
      <c r="D295">
        <f t="shared" si="26"/>
        <v>0</v>
      </c>
      <c r="E295">
        <f>IF(D295="","",MIN(IF(ISNA(VLOOKUP(D295+E294,Gehaltstabelle_alt!$A$15:$A$18,1,FALSE)),D295+E294,IF(ISNA(VLOOKUP(D295+E294+1,Gehaltstabelle_alt!$A$15:$A$18,1,FALSE)),D295+E294+1,D295+E294+2))+IF(AND(B295=DATE(YEAR($G$5),MONTH($G$5),1),$G$4),2,0),MAX(Gehaltstabelle_alt!$H$5:$H$34)))</f>
        <v>19</v>
      </c>
      <c r="F295">
        <f>IF(E295="","",HLOOKUP(C295,Gehaltstabelle_alt!$I$3:$R$34,E295+2,FALSE))</f>
        <v>2445.41</v>
      </c>
      <c r="G295">
        <f>IF(E295="","",IF(F295&lt;=Gehaltstabelle_alt!$B$2,Gehaltstabelle_alt!$E$2,IF(F295&lt;=Gehaltstabelle_alt!$B$3,Gehaltstabelle_alt!$E$3,IF(F295&lt;=Gehaltstabelle_alt!$B$4,Gehaltstabelle_alt!$E$4,IF(F295&lt;=Gehaltstabelle_alt!$B$5,Gehaltstabelle_alt!$E$5,IF(F295&lt;=Gehaltstabelle_alt!$B$6,Gehaltstabelle_alt!$E$6,Gehaltstabelle_alt!$E$7)))))+IF(F295="","",IF(AND(E295&gt;Gehaltstabelle_alt!$C$10,C295="a"),Gehaltstabelle_alt!$E$11,Gehaltstabelle_alt!$E$10))+Gehaltsrechner!$G$10)</f>
        <v>358</v>
      </c>
      <c r="H295">
        <f>IF(G295="","",Gehaltsrechner!$G$9)</f>
        <v>137.29</v>
      </c>
      <c r="I295">
        <f t="shared" si="27"/>
        <v>3407.9349999999995</v>
      </c>
    </row>
    <row r="296" spans="1:9" x14ac:dyDescent="0.25">
      <c r="A296" t="str">
        <f t="shared" si="24"/>
        <v/>
      </c>
      <c r="B296" s="18" t="str">
        <f t="shared" si="28"/>
        <v/>
      </c>
      <c r="C296" t="str">
        <f t="shared" si="25"/>
        <v/>
      </c>
      <c r="D296" t="str">
        <f t="shared" si="26"/>
        <v/>
      </c>
      <c r="E296" t="str">
        <f>IF(D296="","",MIN(IF(ISNA(VLOOKUP(D296+E295,Gehaltstabelle_alt!$A$15:$A$18,1,FALSE)),D296+E295,IF(ISNA(VLOOKUP(D296+E295+1,Gehaltstabelle_alt!$A$15:$A$18,1,FALSE)),D296+E295+1,D296+E295+2))+IF(AND(B296=DATE(YEAR($G$5),MONTH($G$5),1),$G$4),2,0),MAX(Gehaltstabelle_alt!$H$5:$H$34)))</f>
        <v/>
      </c>
      <c r="F296" t="str">
        <f>IF(E296="","",HLOOKUP(C296,Gehaltstabelle_alt!$I$3:$R$34,E296+2,FALSE))</f>
        <v/>
      </c>
      <c r="G296" t="str">
        <f>IF(E296="","",IF(F296&lt;=Gehaltstabelle_alt!$B$2,Gehaltstabelle_alt!$E$2,IF(F296&lt;=Gehaltstabelle_alt!$B$3,Gehaltstabelle_alt!$E$3,IF(F296&lt;=Gehaltstabelle_alt!$B$4,Gehaltstabelle_alt!$E$4,IF(F296&lt;=Gehaltstabelle_alt!$B$5,Gehaltstabelle_alt!$E$5,IF(F296&lt;=Gehaltstabelle_alt!$B$6,Gehaltstabelle_alt!$E$6,Gehaltstabelle_alt!$E$7)))))+IF(F296="","",IF(AND(E296&gt;Gehaltstabelle_alt!$C$10,C296="a"),Gehaltstabelle_alt!$E$11,Gehaltstabelle_alt!$E$10))+Gehaltsrechner!$G$10)</f>
        <v/>
      </c>
      <c r="H296" t="str">
        <f>IF(G296="","",Gehaltsrechner!$G$9)</f>
        <v/>
      </c>
      <c r="I296" t="str">
        <f t="shared" si="27"/>
        <v/>
      </c>
    </row>
    <row r="297" spans="1:9" x14ac:dyDescent="0.25">
      <c r="A297" t="str">
        <f t="shared" si="24"/>
        <v/>
      </c>
      <c r="B297" s="18" t="str">
        <f t="shared" si="28"/>
        <v/>
      </c>
      <c r="C297" t="str">
        <f t="shared" si="25"/>
        <v/>
      </c>
      <c r="D297" t="str">
        <f t="shared" si="26"/>
        <v/>
      </c>
      <c r="E297" t="str">
        <f>IF(D297="","",MIN(IF(ISNA(VLOOKUP(D297+E296,Gehaltstabelle_alt!$A$15:$A$18,1,FALSE)),D297+E296,IF(ISNA(VLOOKUP(D297+E296+1,Gehaltstabelle_alt!$A$15:$A$18,1,FALSE)),D297+E296+1,D297+E296+2))+IF(AND(B297=DATE(YEAR($G$5),MONTH($G$5),1),$G$4),2,0),MAX(Gehaltstabelle_alt!$H$5:$H$34)))</f>
        <v/>
      </c>
      <c r="F297" t="str">
        <f>IF(E297="","",HLOOKUP(C297,Gehaltstabelle_alt!$I$3:$R$34,E297+2,FALSE))</f>
        <v/>
      </c>
      <c r="G297" t="str">
        <f>IF(E297="","",IF(F297&lt;=Gehaltstabelle_alt!$B$2,Gehaltstabelle_alt!$E$2,IF(F297&lt;=Gehaltstabelle_alt!$B$3,Gehaltstabelle_alt!$E$3,IF(F297&lt;=Gehaltstabelle_alt!$B$4,Gehaltstabelle_alt!$E$4,IF(F297&lt;=Gehaltstabelle_alt!$B$5,Gehaltstabelle_alt!$E$5,IF(F297&lt;=Gehaltstabelle_alt!$B$6,Gehaltstabelle_alt!$E$6,Gehaltstabelle_alt!$E$7)))))+IF(F297="","",IF(AND(E297&gt;Gehaltstabelle_alt!$C$10,C297="a"),Gehaltstabelle_alt!$E$11,Gehaltstabelle_alt!$E$10))+Gehaltsrechner!$G$10)</f>
        <v/>
      </c>
      <c r="H297" t="str">
        <f>IF(G297="","",Gehaltsrechner!$G$9)</f>
        <v/>
      </c>
      <c r="I297" t="str">
        <f t="shared" si="27"/>
        <v/>
      </c>
    </row>
    <row r="298" spans="1:9" x14ac:dyDescent="0.25">
      <c r="A298" t="str">
        <f t="shared" si="24"/>
        <v/>
      </c>
      <c r="B298" s="18" t="str">
        <f t="shared" si="28"/>
        <v/>
      </c>
      <c r="C298" t="str">
        <f t="shared" si="25"/>
        <v/>
      </c>
      <c r="D298" t="str">
        <f t="shared" si="26"/>
        <v/>
      </c>
      <c r="E298" t="str">
        <f>IF(D298="","",MIN(IF(ISNA(VLOOKUP(D298+E297,Gehaltstabelle_alt!$A$15:$A$18,1,FALSE)),D298+E297,IF(ISNA(VLOOKUP(D298+E297+1,Gehaltstabelle_alt!$A$15:$A$18,1,FALSE)),D298+E297+1,D298+E297+2))+IF(AND(B298=DATE(YEAR($G$5),MONTH($G$5),1),$G$4),2,0),MAX(Gehaltstabelle_alt!$H$5:$H$34)))</f>
        <v/>
      </c>
      <c r="F298" t="str">
        <f>IF(E298="","",HLOOKUP(C298,Gehaltstabelle_alt!$I$3:$R$34,E298+2,FALSE))</f>
        <v/>
      </c>
      <c r="G298" t="str">
        <f>IF(E298="","",IF(F298&lt;=Gehaltstabelle_alt!$B$2,Gehaltstabelle_alt!$E$2,IF(F298&lt;=Gehaltstabelle_alt!$B$3,Gehaltstabelle_alt!$E$3,IF(F298&lt;=Gehaltstabelle_alt!$B$4,Gehaltstabelle_alt!$E$4,IF(F298&lt;=Gehaltstabelle_alt!$B$5,Gehaltstabelle_alt!$E$5,IF(F298&lt;=Gehaltstabelle_alt!$B$6,Gehaltstabelle_alt!$E$6,Gehaltstabelle_alt!$E$7)))))+IF(F298="","",IF(AND(E298&gt;Gehaltstabelle_alt!$C$10,C298="a"),Gehaltstabelle_alt!$E$11,Gehaltstabelle_alt!$E$10))+Gehaltsrechner!$G$10)</f>
        <v/>
      </c>
      <c r="H298" t="str">
        <f>IF(G298="","",Gehaltsrechner!$G$9)</f>
        <v/>
      </c>
      <c r="I298" t="str">
        <f t="shared" si="27"/>
        <v/>
      </c>
    </row>
    <row r="299" spans="1:9" x14ac:dyDescent="0.25">
      <c r="A299" t="str">
        <f t="shared" si="24"/>
        <v/>
      </c>
      <c r="B299" s="18" t="str">
        <f t="shared" si="28"/>
        <v/>
      </c>
      <c r="C299" t="str">
        <f t="shared" si="25"/>
        <v/>
      </c>
      <c r="D299" t="str">
        <f t="shared" si="26"/>
        <v/>
      </c>
      <c r="E299" t="str">
        <f>IF(D299="","",MIN(IF(ISNA(VLOOKUP(D299+E298,Gehaltstabelle_alt!$A$15:$A$18,1,FALSE)),D299+E298,IF(ISNA(VLOOKUP(D299+E298+1,Gehaltstabelle_alt!$A$15:$A$18,1,FALSE)),D299+E298+1,D299+E298+2))+IF(AND(B299=DATE(YEAR($G$5),MONTH($G$5),1),$G$4),2,0),MAX(Gehaltstabelle_alt!$H$5:$H$34)))</f>
        <v/>
      </c>
      <c r="F299" t="str">
        <f>IF(E299="","",HLOOKUP(C299,Gehaltstabelle_alt!$I$3:$R$34,E299+2,FALSE))</f>
        <v/>
      </c>
      <c r="G299" t="str">
        <f>IF(E299="","",IF(F299&lt;=Gehaltstabelle_alt!$B$2,Gehaltstabelle_alt!$E$2,IF(F299&lt;=Gehaltstabelle_alt!$B$3,Gehaltstabelle_alt!$E$3,IF(F299&lt;=Gehaltstabelle_alt!$B$4,Gehaltstabelle_alt!$E$4,IF(F299&lt;=Gehaltstabelle_alt!$B$5,Gehaltstabelle_alt!$E$5,IF(F299&lt;=Gehaltstabelle_alt!$B$6,Gehaltstabelle_alt!$E$6,Gehaltstabelle_alt!$E$7)))))+IF(F299="","",IF(AND(E299&gt;Gehaltstabelle_alt!$C$10,C299="a"),Gehaltstabelle_alt!$E$11,Gehaltstabelle_alt!$E$10))+Gehaltsrechner!$G$10)</f>
        <v/>
      </c>
      <c r="H299" t="str">
        <f>IF(G299="","",Gehaltsrechner!$G$9)</f>
        <v/>
      </c>
      <c r="I299" t="str">
        <f t="shared" si="27"/>
        <v/>
      </c>
    </row>
    <row r="300" spans="1:9" x14ac:dyDescent="0.25">
      <c r="A300" t="str">
        <f t="shared" si="24"/>
        <v/>
      </c>
      <c r="B300" s="18" t="str">
        <f t="shared" si="28"/>
        <v/>
      </c>
      <c r="C300" t="str">
        <f t="shared" si="25"/>
        <v/>
      </c>
      <c r="D300" t="str">
        <f t="shared" si="26"/>
        <v/>
      </c>
      <c r="E300" t="str">
        <f>IF(D300="","",MIN(IF(ISNA(VLOOKUP(D300+E299,Gehaltstabelle_alt!$A$15:$A$18,1,FALSE)),D300+E299,IF(ISNA(VLOOKUP(D300+E299+1,Gehaltstabelle_alt!$A$15:$A$18,1,FALSE)),D300+E299+1,D300+E299+2))+IF(AND(B300=DATE(YEAR($G$5),MONTH($G$5),1),$G$4),2,0),MAX(Gehaltstabelle_alt!$H$5:$H$34)))</f>
        <v/>
      </c>
      <c r="F300" t="str">
        <f>IF(E300="","",HLOOKUP(C300,Gehaltstabelle_alt!$I$3:$R$34,E300+2,FALSE))</f>
        <v/>
      </c>
      <c r="G300" t="str">
        <f>IF(E300="","",IF(F300&lt;=Gehaltstabelle_alt!$B$2,Gehaltstabelle_alt!$E$2,IF(F300&lt;=Gehaltstabelle_alt!$B$3,Gehaltstabelle_alt!$E$3,IF(F300&lt;=Gehaltstabelle_alt!$B$4,Gehaltstabelle_alt!$E$4,IF(F300&lt;=Gehaltstabelle_alt!$B$5,Gehaltstabelle_alt!$E$5,IF(F300&lt;=Gehaltstabelle_alt!$B$6,Gehaltstabelle_alt!$E$6,Gehaltstabelle_alt!$E$7)))))+IF(F300="","",IF(AND(E300&gt;Gehaltstabelle_alt!$C$10,C300="a"),Gehaltstabelle_alt!$E$11,Gehaltstabelle_alt!$E$10))+Gehaltsrechner!$G$10)</f>
        <v/>
      </c>
      <c r="H300" t="str">
        <f>IF(G300="","",Gehaltsrechner!$G$9)</f>
        <v/>
      </c>
      <c r="I300" t="str">
        <f t="shared" si="27"/>
        <v/>
      </c>
    </row>
    <row r="301" spans="1:9" x14ac:dyDescent="0.25">
      <c r="A301" t="str">
        <f t="shared" si="24"/>
        <v/>
      </c>
      <c r="B301" s="18" t="str">
        <f t="shared" si="28"/>
        <v/>
      </c>
      <c r="C301" t="str">
        <f t="shared" si="25"/>
        <v/>
      </c>
      <c r="D301" t="str">
        <f t="shared" si="26"/>
        <v/>
      </c>
      <c r="E301" t="str">
        <f>IF(D301="","",MIN(IF(ISNA(VLOOKUP(D301+E300,Gehaltstabelle_alt!$A$15:$A$18,1,FALSE)),D301+E300,IF(ISNA(VLOOKUP(D301+E300+1,Gehaltstabelle_alt!$A$15:$A$18,1,FALSE)),D301+E300+1,D301+E300+2))+IF(AND(B301=DATE(YEAR($G$5),MONTH($G$5),1),$G$4),2,0),MAX(Gehaltstabelle_alt!$H$5:$H$34)))</f>
        <v/>
      </c>
      <c r="F301" t="str">
        <f>IF(E301="","",HLOOKUP(C301,Gehaltstabelle_alt!$I$3:$R$34,E301+2,FALSE))</f>
        <v/>
      </c>
      <c r="G301" t="str">
        <f>IF(E301="","",IF(F301&lt;=Gehaltstabelle_alt!$B$2,Gehaltstabelle_alt!$E$2,IF(F301&lt;=Gehaltstabelle_alt!$B$3,Gehaltstabelle_alt!$E$3,IF(F301&lt;=Gehaltstabelle_alt!$B$4,Gehaltstabelle_alt!$E$4,IF(F301&lt;=Gehaltstabelle_alt!$B$5,Gehaltstabelle_alt!$E$5,IF(F301&lt;=Gehaltstabelle_alt!$B$6,Gehaltstabelle_alt!$E$6,Gehaltstabelle_alt!$E$7)))))+IF(F301="","",IF(AND(E301&gt;Gehaltstabelle_alt!$C$10,C301="a"),Gehaltstabelle_alt!$E$11,Gehaltstabelle_alt!$E$10))+Gehaltsrechner!$G$10)</f>
        <v/>
      </c>
      <c r="H301" t="str">
        <f>IF(G301="","",Gehaltsrechner!$G$9)</f>
        <v/>
      </c>
      <c r="I301" t="str">
        <f t="shared" si="27"/>
        <v/>
      </c>
    </row>
    <row r="302" spans="1:9" x14ac:dyDescent="0.25">
      <c r="A302" t="str">
        <f t="shared" si="24"/>
        <v/>
      </c>
      <c r="B302" s="18" t="str">
        <f t="shared" si="28"/>
        <v/>
      </c>
      <c r="C302" t="str">
        <f t="shared" si="25"/>
        <v/>
      </c>
      <c r="D302" t="str">
        <f t="shared" si="26"/>
        <v/>
      </c>
      <c r="E302" t="str">
        <f>IF(D302="","",MIN(IF(ISNA(VLOOKUP(D302+E301,Gehaltstabelle_alt!$A$15:$A$18,1,FALSE)),D302+E301,IF(ISNA(VLOOKUP(D302+E301+1,Gehaltstabelle_alt!$A$15:$A$18,1,FALSE)),D302+E301+1,D302+E301+2))+IF(AND(B302=DATE(YEAR($G$5),MONTH($G$5),1),$G$4),2,0),MAX(Gehaltstabelle_alt!$H$5:$H$34)))</f>
        <v/>
      </c>
      <c r="F302" t="str">
        <f>IF(E302="","",HLOOKUP(C302,Gehaltstabelle_alt!$I$3:$R$34,E302+2,FALSE))</f>
        <v/>
      </c>
      <c r="G302" t="str">
        <f>IF(E302="","",IF(F302&lt;=Gehaltstabelle_alt!$B$2,Gehaltstabelle_alt!$E$2,IF(F302&lt;=Gehaltstabelle_alt!$B$3,Gehaltstabelle_alt!$E$3,IF(F302&lt;=Gehaltstabelle_alt!$B$4,Gehaltstabelle_alt!$E$4,IF(F302&lt;=Gehaltstabelle_alt!$B$5,Gehaltstabelle_alt!$E$5,IF(F302&lt;=Gehaltstabelle_alt!$B$6,Gehaltstabelle_alt!$E$6,Gehaltstabelle_alt!$E$7)))))+IF(F302="","",IF(AND(E302&gt;Gehaltstabelle_alt!$C$10,C302="a"),Gehaltstabelle_alt!$E$11,Gehaltstabelle_alt!$E$10))+Gehaltsrechner!$G$10)</f>
        <v/>
      </c>
      <c r="H302" t="str">
        <f>IF(G302="","",Gehaltsrechner!$G$9)</f>
        <v/>
      </c>
      <c r="I302" t="str">
        <f t="shared" si="27"/>
        <v/>
      </c>
    </row>
    <row r="303" spans="1:9" x14ac:dyDescent="0.25">
      <c r="A303" t="str">
        <f t="shared" si="24"/>
        <v/>
      </c>
      <c r="B303" s="18" t="str">
        <f t="shared" si="28"/>
        <v/>
      </c>
      <c r="C303" t="str">
        <f t="shared" si="25"/>
        <v/>
      </c>
      <c r="D303" t="str">
        <f t="shared" si="26"/>
        <v/>
      </c>
      <c r="E303" t="str">
        <f>IF(D303="","",MIN(IF(ISNA(VLOOKUP(D303+E302,Gehaltstabelle_alt!$A$15:$A$18,1,FALSE)),D303+E302,IF(ISNA(VLOOKUP(D303+E302+1,Gehaltstabelle_alt!$A$15:$A$18,1,FALSE)),D303+E302+1,D303+E302+2))+IF(AND(B303=DATE(YEAR($G$5),MONTH($G$5),1),$G$4),2,0),MAX(Gehaltstabelle_alt!$H$5:$H$34)))</f>
        <v/>
      </c>
      <c r="F303" t="str">
        <f>IF(E303="","",HLOOKUP(C303,Gehaltstabelle_alt!$I$3:$R$34,E303+2,FALSE))</f>
        <v/>
      </c>
      <c r="G303" t="str">
        <f>IF(E303="","",IF(F303&lt;=Gehaltstabelle_alt!$B$2,Gehaltstabelle_alt!$E$2,IF(F303&lt;=Gehaltstabelle_alt!$B$3,Gehaltstabelle_alt!$E$3,IF(F303&lt;=Gehaltstabelle_alt!$B$4,Gehaltstabelle_alt!$E$4,IF(F303&lt;=Gehaltstabelle_alt!$B$5,Gehaltstabelle_alt!$E$5,IF(F303&lt;=Gehaltstabelle_alt!$B$6,Gehaltstabelle_alt!$E$6,Gehaltstabelle_alt!$E$7)))))+IF(F303="","",IF(AND(E303&gt;Gehaltstabelle_alt!$C$10,C303="a"),Gehaltstabelle_alt!$E$11,Gehaltstabelle_alt!$E$10))+Gehaltsrechner!$G$10)</f>
        <v/>
      </c>
      <c r="H303" t="str">
        <f>IF(G303="","",Gehaltsrechner!$G$9)</f>
        <v/>
      </c>
      <c r="I303" t="str">
        <f t="shared" si="27"/>
        <v/>
      </c>
    </row>
    <row r="304" spans="1:9" x14ac:dyDescent="0.25">
      <c r="A304" t="str">
        <f t="shared" si="24"/>
        <v/>
      </c>
      <c r="B304" s="18" t="str">
        <f t="shared" si="28"/>
        <v/>
      </c>
      <c r="C304" t="str">
        <f t="shared" si="25"/>
        <v/>
      </c>
      <c r="D304" t="str">
        <f t="shared" si="26"/>
        <v/>
      </c>
      <c r="E304" t="str">
        <f>IF(D304="","",MIN(IF(ISNA(VLOOKUP(D304+E303,Gehaltstabelle_alt!$A$15:$A$18,1,FALSE)),D304+E303,IF(ISNA(VLOOKUP(D304+E303+1,Gehaltstabelle_alt!$A$15:$A$18,1,FALSE)),D304+E303+1,D304+E303+2))+IF(AND(B304=DATE(YEAR($G$5),MONTH($G$5),1),$G$4),2,0),MAX(Gehaltstabelle_alt!$H$5:$H$34)))</f>
        <v/>
      </c>
      <c r="F304" t="str">
        <f>IF(E304="","",HLOOKUP(C304,Gehaltstabelle_alt!$I$3:$R$34,E304+2,FALSE))</f>
        <v/>
      </c>
      <c r="G304" t="str">
        <f>IF(E304="","",IF(F304&lt;=Gehaltstabelle_alt!$B$2,Gehaltstabelle_alt!$E$2,IF(F304&lt;=Gehaltstabelle_alt!$B$3,Gehaltstabelle_alt!$E$3,IF(F304&lt;=Gehaltstabelle_alt!$B$4,Gehaltstabelle_alt!$E$4,IF(F304&lt;=Gehaltstabelle_alt!$B$5,Gehaltstabelle_alt!$E$5,IF(F304&lt;=Gehaltstabelle_alt!$B$6,Gehaltstabelle_alt!$E$6,Gehaltstabelle_alt!$E$7)))))+IF(F304="","",IF(AND(E304&gt;Gehaltstabelle_alt!$C$10,C304="a"),Gehaltstabelle_alt!$E$11,Gehaltstabelle_alt!$E$10))+Gehaltsrechner!$G$10)</f>
        <v/>
      </c>
      <c r="H304" t="str">
        <f>IF(G304="","",Gehaltsrechner!$G$9)</f>
        <v/>
      </c>
      <c r="I304" t="str">
        <f t="shared" si="27"/>
        <v/>
      </c>
    </row>
    <row r="305" spans="1:9" x14ac:dyDescent="0.25">
      <c r="A305" t="str">
        <f t="shared" si="24"/>
        <v/>
      </c>
      <c r="B305" s="18" t="str">
        <f t="shared" si="28"/>
        <v/>
      </c>
      <c r="C305" t="str">
        <f t="shared" si="25"/>
        <v/>
      </c>
      <c r="D305" t="str">
        <f t="shared" si="26"/>
        <v/>
      </c>
      <c r="E305" t="str">
        <f>IF(D305="","",MIN(IF(ISNA(VLOOKUP(D305+E304,Gehaltstabelle_alt!$A$15:$A$18,1,FALSE)),D305+E304,IF(ISNA(VLOOKUP(D305+E304+1,Gehaltstabelle_alt!$A$15:$A$18,1,FALSE)),D305+E304+1,D305+E304+2))+IF(AND(B305=DATE(YEAR($G$5),MONTH($G$5),1),$G$4),2,0),MAX(Gehaltstabelle_alt!$H$5:$H$34)))</f>
        <v/>
      </c>
      <c r="F305" t="str">
        <f>IF(E305="","",HLOOKUP(C305,Gehaltstabelle_alt!$I$3:$R$34,E305+2,FALSE))</f>
        <v/>
      </c>
      <c r="G305" t="str">
        <f>IF(E305="","",IF(F305&lt;=Gehaltstabelle_alt!$B$2,Gehaltstabelle_alt!$E$2,IF(F305&lt;=Gehaltstabelle_alt!$B$3,Gehaltstabelle_alt!$E$3,IF(F305&lt;=Gehaltstabelle_alt!$B$4,Gehaltstabelle_alt!$E$4,IF(F305&lt;=Gehaltstabelle_alt!$B$5,Gehaltstabelle_alt!$E$5,IF(F305&lt;=Gehaltstabelle_alt!$B$6,Gehaltstabelle_alt!$E$6,Gehaltstabelle_alt!$E$7)))))+IF(F305="","",IF(AND(E305&gt;Gehaltstabelle_alt!$C$10,C305="a"),Gehaltstabelle_alt!$E$11,Gehaltstabelle_alt!$E$10))+Gehaltsrechner!$G$10)</f>
        <v/>
      </c>
      <c r="H305" t="str">
        <f>IF(G305="","",Gehaltsrechner!$G$9)</f>
        <v/>
      </c>
      <c r="I305" t="str">
        <f t="shared" si="27"/>
        <v/>
      </c>
    </row>
    <row r="306" spans="1:9" x14ac:dyDescent="0.25">
      <c r="A306" t="str">
        <f t="shared" si="24"/>
        <v/>
      </c>
      <c r="B306" s="18" t="str">
        <f t="shared" si="28"/>
        <v/>
      </c>
      <c r="C306" t="str">
        <f t="shared" si="25"/>
        <v/>
      </c>
      <c r="D306" t="str">
        <f t="shared" si="26"/>
        <v/>
      </c>
      <c r="E306" t="str">
        <f>IF(D306="","",MIN(IF(ISNA(VLOOKUP(D306+E305,Gehaltstabelle_alt!$A$15:$A$18,1,FALSE)),D306+E305,IF(ISNA(VLOOKUP(D306+E305+1,Gehaltstabelle_alt!$A$15:$A$18,1,FALSE)),D306+E305+1,D306+E305+2))+IF(AND(B306=DATE(YEAR($G$5),MONTH($G$5),1),$G$4),2,0),MAX(Gehaltstabelle_alt!$H$5:$H$34)))</f>
        <v/>
      </c>
      <c r="F306" t="str">
        <f>IF(E306="","",HLOOKUP(C306,Gehaltstabelle_alt!$I$3:$R$34,E306+2,FALSE))</f>
        <v/>
      </c>
      <c r="G306" t="str">
        <f>IF(E306="","",IF(F306&lt;=Gehaltstabelle_alt!$B$2,Gehaltstabelle_alt!$E$2,IF(F306&lt;=Gehaltstabelle_alt!$B$3,Gehaltstabelle_alt!$E$3,IF(F306&lt;=Gehaltstabelle_alt!$B$4,Gehaltstabelle_alt!$E$4,IF(F306&lt;=Gehaltstabelle_alt!$B$5,Gehaltstabelle_alt!$E$5,IF(F306&lt;=Gehaltstabelle_alt!$B$6,Gehaltstabelle_alt!$E$6,Gehaltstabelle_alt!$E$7)))))+IF(F306="","",IF(AND(E306&gt;Gehaltstabelle_alt!$C$10,C306="a"),Gehaltstabelle_alt!$E$11,Gehaltstabelle_alt!$E$10))+Gehaltsrechner!$G$10)</f>
        <v/>
      </c>
      <c r="H306" t="str">
        <f>IF(G306="","",Gehaltsrechner!$G$9)</f>
        <v/>
      </c>
      <c r="I306" t="str">
        <f t="shared" si="27"/>
        <v/>
      </c>
    </row>
    <row r="307" spans="1:9" x14ac:dyDescent="0.25">
      <c r="A307" t="str">
        <f t="shared" si="24"/>
        <v/>
      </c>
      <c r="B307" s="18" t="str">
        <f t="shared" si="28"/>
        <v/>
      </c>
      <c r="C307" t="str">
        <f t="shared" si="25"/>
        <v/>
      </c>
      <c r="D307" t="str">
        <f t="shared" si="26"/>
        <v/>
      </c>
      <c r="E307" t="str">
        <f>IF(D307="","",MIN(IF(ISNA(VLOOKUP(D307+E306,Gehaltstabelle_alt!$A$15:$A$18,1,FALSE)),D307+E306,IF(ISNA(VLOOKUP(D307+E306+1,Gehaltstabelle_alt!$A$15:$A$18,1,FALSE)),D307+E306+1,D307+E306+2))+IF(AND(B307=DATE(YEAR($G$5),MONTH($G$5),1),$G$4),2,0),MAX(Gehaltstabelle_alt!$H$5:$H$34)))</f>
        <v/>
      </c>
      <c r="F307" t="str">
        <f>IF(E307="","",HLOOKUP(C307,Gehaltstabelle_alt!$I$3:$R$34,E307+2,FALSE))</f>
        <v/>
      </c>
      <c r="G307" t="str">
        <f>IF(E307="","",IF(F307&lt;=Gehaltstabelle_alt!$B$2,Gehaltstabelle_alt!$E$2,IF(F307&lt;=Gehaltstabelle_alt!$B$3,Gehaltstabelle_alt!$E$3,IF(F307&lt;=Gehaltstabelle_alt!$B$4,Gehaltstabelle_alt!$E$4,IF(F307&lt;=Gehaltstabelle_alt!$B$5,Gehaltstabelle_alt!$E$5,IF(F307&lt;=Gehaltstabelle_alt!$B$6,Gehaltstabelle_alt!$E$6,Gehaltstabelle_alt!$E$7)))))+IF(F307="","",IF(AND(E307&gt;Gehaltstabelle_alt!$C$10,C307="a"),Gehaltstabelle_alt!$E$11,Gehaltstabelle_alt!$E$10))+Gehaltsrechner!$G$10)</f>
        <v/>
      </c>
      <c r="H307" t="str">
        <f>IF(G307="","",Gehaltsrechner!$G$9)</f>
        <v/>
      </c>
      <c r="I307" t="str">
        <f t="shared" si="27"/>
        <v/>
      </c>
    </row>
    <row r="308" spans="1:9" x14ac:dyDescent="0.25">
      <c r="A308" t="str">
        <f t="shared" si="24"/>
        <v/>
      </c>
      <c r="B308" s="18" t="str">
        <f t="shared" si="28"/>
        <v/>
      </c>
      <c r="C308" t="str">
        <f t="shared" si="25"/>
        <v/>
      </c>
      <c r="D308" t="str">
        <f t="shared" si="26"/>
        <v/>
      </c>
      <c r="E308" t="str">
        <f>IF(D308="","",MIN(IF(ISNA(VLOOKUP(D308+E307,Gehaltstabelle_alt!$A$15:$A$18,1,FALSE)),D308+E307,IF(ISNA(VLOOKUP(D308+E307+1,Gehaltstabelle_alt!$A$15:$A$18,1,FALSE)),D308+E307+1,D308+E307+2))+IF(AND(B308=DATE(YEAR($G$5),MONTH($G$5),1),$G$4),2,0),MAX(Gehaltstabelle_alt!$H$5:$H$34)))</f>
        <v/>
      </c>
      <c r="F308" t="str">
        <f>IF(E308="","",HLOOKUP(C308,Gehaltstabelle_alt!$I$3:$R$34,E308+2,FALSE))</f>
        <v/>
      </c>
      <c r="G308" t="str">
        <f>IF(E308="","",IF(F308&lt;=Gehaltstabelle_alt!$B$2,Gehaltstabelle_alt!$E$2,IF(F308&lt;=Gehaltstabelle_alt!$B$3,Gehaltstabelle_alt!$E$3,IF(F308&lt;=Gehaltstabelle_alt!$B$4,Gehaltstabelle_alt!$E$4,IF(F308&lt;=Gehaltstabelle_alt!$B$5,Gehaltstabelle_alt!$E$5,IF(F308&lt;=Gehaltstabelle_alt!$B$6,Gehaltstabelle_alt!$E$6,Gehaltstabelle_alt!$E$7)))))+IF(F308="","",IF(AND(E308&gt;Gehaltstabelle_alt!$C$10,C308="a"),Gehaltstabelle_alt!$E$11,Gehaltstabelle_alt!$E$10))+Gehaltsrechner!$G$10)</f>
        <v/>
      </c>
      <c r="H308" t="str">
        <f>IF(G308="","",Gehaltsrechner!$G$9)</f>
        <v/>
      </c>
      <c r="I308" t="str">
        <f t="shared" si="27"/>
        <v/>
      </c>
    </row>
    <row r="309" spans="1:9" x14ac:dyDescent="0.25">
      <c r="A309" t="str">
        <f t="shared" si="24"/>
        <v/>
      </c>
      <c r="B309" s="18" t="str">
        <f t="shared" si="28"/>
        <v/>
      </c>
      <c r="C309" t="str">
        <f t="shared" si="25"/>
        <v/>
      </c>
      <c r="D309" t="str">
        <f t="shared" si="26"/>
        <v/>
      </c>
      <c r="E309" t="str">
        <f>IF(D309="","",MIN(IF(ISNA(VLOOKUP(D309+E308,Gehaltstabelle_alt!$A$15:$A$18,1,FALSE)),D309+E308,IF(ISNA(VLOOKUP(D309+E308+1,Gehaltstabelle_alt!$A$15:$A$18,1,FALSE)),D309+E308+1,D309+E308+2))+IF(AND(B309=DATE(YEAR($G$5),MONTH($G$5),1),$G$4),2,0),MAX(Gehaltstabelle_alt!$H$5:$H$34)))</f>
        <v/>
      </c>
      <c r="F309" t="str">
        <f>IF(E309="","",HLOOKUP(C309,Gehaltstabelle_alt!$I$3:$R$34,E309+2,FALSE))</f>
        <v/>
      </c>
      <c r="G309" t="str">
        <f>IF(E309="","",IF(F309&lt;=Gehaltstabelle_alt!$B$2,Gehaltstabelle_alt!$E$2,IF(F309&lt;=Gehaltstabelle_alt!$B$3,Gehaltstabelle_alt!$E$3,IF(F309&lt;=Gehaltstabelle_alt!$B$4,Gehaltstabelle_alt!$E$4,IF(F309&lt;=Gehaltstabelle_alt!$B$5,Gehaltstabelle_alt!$E$5,IF(F309&lt;=Gehaltstabelle_alt!$B$6,Gehaltstabelle_alt!$E$6,Gehaltstabelle_alt!$E$7)))))+IF(F309="","",IF(AND(E309&gt;Gehaltstabelle_alt!$C$10,C309="a"),Gehaltstabelle_alt!$E$11,Gehaltstabelle_alt!$E$10))+Gehaltsrechner!$G$10)</f>
        <v/>
      </c>
      <c r="H309" t="str">
        <f>IF(G309="","",Gehaltsrechner!$G$9)</f>
        <v/>
      </c>
      <c r="I309" t="str">
        <f t="shared" si="27"/>
        <v/>
      </c>
    </row>
    <row r="310" spans="1:9" x14ac:dyDescent="0.25">
      <c r="A310" t="str">
        <f t="shared" si="24"/>
        <v/>
      </c>
      <c r="B310" s="18" t="str">
        <f t="shared" si="28"/>
        <v/>
      </c>
      <c r="C310" t="str">
        <f t="shared" si="25"/>
        <v/>
      </c>
      <c r="D310" t="str">
        <f t="shared" si="26"/>
        <v/>
      </c>
      <c r="E310" t="str">
        <f>IF(D310="","",MIN(IF(ISNA(VLOOKUP(D310+E309,Gehaltstabelle_alt!$A$15:$A$18,1,FALSE)),D310+E309,IF(ISNA(VLOOKUP(D310+E309+1,Gehaltstabelle_alt!$A$15:$A$18,1,FALSE)),D310+E309+1,D310+E309+2))+IF(AND(B310=DATE(YEAR($G$5),MONTH($G$5),1),$G$4),2,0),MAX(Gehaltstabelle_alt!$H$5:$H$34)))</f>
        <v/>
      </c>
      <c r="F310" t="str">
        <f>IF(E310="","",HLOOKUP(C310,Gehaltstabelle_alt!$I$3:$R$34,E310+2,FALSE))</f>
        <v/>
      </c>
      <c r="G310" t="str">
        <f>IF(E310="","",IF(F310&lt;=Gehaltstabelle_alt!$B$2,Gehaltstabelle_alt!$E$2,IF(F310&lt;=Gehaltstabelle_alt!$B$3,Gehaltstabelle_alt!$E$3,IF(F310&lt;=Gehaltstabelle_alt!$B$4,Gehaltstabelle_alt!$E$4,IF(F310&lt;=Gehaltstabelle_alt!$B$5,Gehaltstabelle_alt!$E$5,IF(F310&lt;=Gehaltstabelle_alt!$B$6,Gehaltstabelle_alt!$E$6,Gehaltstabelle_alt!$E$7)))))+IF(F310="","",IF(AND(E310&gt;Gehaltstabelle_alt!$C$10,C310="a"),Gehaltstabelle_alt!$E$11,Gehaltstabelle_alt!$E$10))+Gehaltsrechner!$G$10)</f>
        <v/>
      </c>
      <c r="H310" t="str">
        <f>IF(G310="","",Gehaltsrechner!$G$9)</f>
        <v/>
      </c>
      <c r="I310" t="str">
        <f t="shared" si="27"/>
        <v/>
      </c>
    </row>
    <row r="311" spans="1:9" x14ac:dyDescent="0.25">
      <c r="A311" t="str">
        <f t="shared" si="24"/>
        <v/>
      </c>
      <c r="B311" s="18" t="str">
        <f t="shared" si="28"/>
        <v/>
      </c>
      <c r="C311" t="str">
        <f t="shared" si="25"/>
        <v/>
      </c>
      <c r="D311" t="str">
        <f t="shared" si="26"/>
        <v/>
      </c>
      <c r="E311" t="str">
        <f>IF(D311="","",MIN(IF(ISNA(VLOOKUP(D311+E310,Gehaltstabelle_alt!$A$15:$A$18,1,FALSE)),D311+E310,IF(ISNA(VLOOKUP(D311+E310+1,Gehaltstabelle_alt!$A$15:$A$18,1,FALSE)),D311+E310+1,D311+E310+2))+IF(AND(B311=DATE(YEAR($G$5),MONTH($G$5),1),$G$4),2,0),MAX(Gehaltstabelle_alt!$H$5:$H$34)))</f>
        <v/>
      </c>
      <c r="F311" t="str">
        <f>IF(E311="","",HLOOKUP(C311,Gehaltstabelle_alt!$I$3:$R$34,E311+2,FALSE))</f>
        <v/>
      </c>
      <c r="G311" t="str">
        <f>IF(E311="","",IF(F311&lt;=Gehaltstabelle_alt!$B$2,Gehaltstabelle_alt!$E$2,IF(F311&lt;=Gehaltstabelle_alt!$B$3,Gehaltstabelle_alt!$E$3,IF(F311&lt;=Gehaltstabelle_alt!$B$4,Gehaltstabelle_alt!$E$4,IF(F311&lt;=Gehaltstabelle_alt!$B$5,Gehaltstabelle_alt!$E$5,IF(F311&lt;=Gehaltstabelle_alt!$B$6,Gehaltstabelle_alt!$E$6,Gehaltstabelle_alt!$E$7)))))+IF(F311="","",IF(AND(E311&gt;Gehaltstabelle_alt!$C$10,C311="a"),Gehaltstabelle_alt!$E$11,Gehaltstabelle_alt!$E$10))+Gehaltsrechner!$G$10)</f>
        <v/>
      </c>
      <c r="H311" t="str">
        <f>IF(G311="","",Gehaltsrechner!$G$9)</f>
        <v/>
      </c>
      <c r="I311" t="str">
        <f t="shared" si="27"/>
        <v/>
      </c>
    </row>
    <row r="312" spans="1:9" x14ac:dyDescent="0.25">
      <c r="A312" t="str">
        <f t="shared" si="24"/>
        <v/>
      </c>
      <c r="B312" s="18" t="str">
        <f t="shared" si="28"/>
        <v/>
      </c>
      <c r="C312" t="str">
        <f t="shared" si="25"/>
        <v/>
      </c>
      <c r="D312" t="str">
        <f t="shared" si="26"/>
        <v/>
      </c>
      <c r="E312" t="str">
        <f>IF(D312="","",MIN(IF(ISNA(VLOOKUP(D312+E311,Gehaltstabelle_alt!$A$15:$A$18,1,FALSE)),D312+E311,IF(ISNA(VLOOKUP(D312+E311+1,Gehaltstabelle_alt!$A$15:$A$18,1,FALSE)),D312+E311+1,D312+E311+2))+IF(AND(B312=DATE(YEAR($G$5),MONTH($G$5),1),$G$4),2,0),MAX(Gehaltstabelle_alt!$H$5:$H$34)))</f>
        <v/>
      </c>
      <c r="F312" t="str">
        <f>IF(E312="","",HLOOKUP(C312,Gehaltstabelle_alt!$I$3:$R$34,E312+2,FALSE))</f>
        <v/>
      </c>
      <c r="G312" t="str">
        <f>IF(E312="","",IF(F312&lt;=Gehaltstabelle_alt!$B$2,Gehaltstabelle_alt!$E$2,IF(F312&lt;=Gehaltstabelle_alt!$B$3,Gehaltstabelle_alt!$E$3,IF(F312&lt;=Gehaltstabelle_alt!$B$4,Gehaltstabelle_alt!$E$4,IF(F312&lt;=Gehaltstabelle_alt!$B$5,Gehaltstabelle_alt!$E$5,IF(F312&lt;=Gehaltstabelle_alt!$B$6,Gehaltstabelle_alt!$E$6,Gehaltstabelle_alt!$E$7)))))+IF(F312="","",IF(AND(E312&gt;Gehaltstabelle_alt!$C$10,C312="a"),Gehaltstabelle_alt!$E$11,Gehaltstabelle_alt!$E$10))+Gehaltsrechner!$G$10)</f>
        <v/>
      </c>
      <c r="H312" t="str">
        <f>IF(G312="","",Gehaltsrechner!$G$9)</f>
        <v/>
      </c>
      <c r="I312" t="str">
        <f t="shared" si="27"/>
        <v/>
      </c>
    </row>
    <row r="313" spans="1:9" x14ac:dyDescent="0.25">
      <c r="A313" t="str">
        <f t="shared" si="24"/>
        <v/>
      </c>
      <c r="B313" s="18" t="str">
        <f t="shared" si="28"/>
        <v/>
      </c>
      <c r="C313" t="str">
        <f t="shared" si="25"/>
        <v/>
      </c>
      <c r="D313" t="str">
        <f t="shared" si="26"/>
        <v/>
      </c>
      <c r="E313" t="str">
        <f>IF(D313="","",MIN(IF(ISNA(VLOOKUP(D313+E312,Gehaltstabelle_alt!$A$15:$A$18,1,FALSE)),D313+E312,IF(ISNA(VLOOKUP(D313+E312+1,Gehaltstabelle_alt!$A$15:$A$18,1,FALSE)),D313+E312+1,D313+E312+2))+IF(AND(B313=DATE(YEAR($G$5),MONTH($G$5),1),$G$4),2,0),MAX(Gehaltstabelle_alt!$H$5:$H$34)))</f>
        <v/>
      </c>
      <c r="F313" t="str">
        <f>IF(E313="","",HLOOKUP(C313,Gehaltstabelle_alt!$I$3:$R$34,E313+2,FALSE))</f>
        <v/>
      </c>
      <c r="G313" t="str">
        <f>IF(E313="","",IF(F313&lt;=Gehaltstabelle_alt!$B$2,Gehaltstabelle_alt!$E$2,IF(F313&lt;=Gehaltstabelle_alt!$B$3,Gehaltstabelle_alt!$E$3,IF(F313&lt;=Gehaltstabelle_alt!$B$4,Gehaltstabelle_alt!$E$4,IF(F313&lt;=Gehaltstabelle_alt!$B$5,Gehaltstabelle_alt!$E$5,IF(F313&lt;=Gehaltstabelle_alt!$B$6,Gehaltstabelle_alt!$E$6,Gehaltstabelle_alt!$E$7)))))+IF(F313="","",IF(AND(E313&gt;Gehaltstabelle_alt!$C$10,C313="a"),Gehaltstabelle_alt!$E$11,Gehaltstabelle_alt!$E$10))+Gehaltsrechner!$G$10)</f>
        <v/>
      </c>
      <c r="H313" t="str">
        <f>IF(G313="","",Gehaltsrechner!$G$9)</f>
        <v/>
      </c>
      <c r="I313" t="str">
        <f t="shared" si="27"/>
        <v/>
      </c>
    </row>
    <row r="314" spans="1:9" x14ac:dyDescent="0.25">
      <c r="A314" t="str">
        <f t="shared" si="24"/>
        <v/>
      </c>
      <c r="B314" s="18" t="str">
        <f t="shared" si="28"/>
        <v/>
      </c>
      <c r="C314" t="str">
        <f t="shared" si="25"/>
        <v/>
      </c>
      <c r="D314" t="str">
        <f t="shared" si="26"/>
        <v/>
      </c>
      <c r="E314" t="str">
        <f>IF(D314="","",MIN(IF(ISNA(VLOOKUP(D314+E313,Gehaltstabelle_alt!$A$15:$A$18,1,FALSE)),D314+E313,IF(ISNA(VLOOKUP(D314+E313+1,Gehaltstabelle_alt!$A$15:$A$18,1,FALSE)),D314+E313+1,D314+E313+2))+IF(AND(B314=DATE(YEAR($G$5),MONTH($G$5),1),$G$4),2,0),MAX(Gehaltstabelle_alt!$H$5:$H$34)))</f>
        <v/>
      </c>
      <c r="F314" t="str">
        <f>IF(E314="","",HLOOKUP(C314,Gehaltstabelle_alt!$I$3:$R$34,E314+2,FALSE))</f>
        <v/>
      </c>
      <c r="G314" t="str">
        <f>IF(E314="","",IF(F314&lt;=Gehaltstabelle_alt!$B$2,Gehaltstabelle_alt!$E$2,IF(F314&lt;=Gehaltstabelle_alt!$B$3,Gehaltstabelle_alt!$E$3,IF(F314&lt;=Gehaltstabelle_alt!$B$4,Gehaltstabelle_alt!$E$4,IF(F314&lt;=Gehaltstabelle_alt!$B$5,Gehaltstabelle_alt!$E$5,IF(F314&lt;=Gehaltstabelle_alt!$B$6,Gehaltstabelle_alt!$E$6,Gehaltstabelle_alt!$E$7)))))+IF(F314="","",IF(AND(E314&gt;Gehaltstabelle_alt!$C$10,C314="a"),Gehaltstabelle_alt!$E$11,Gehaltstabelle_alt!$E$10))+Gehaltsrechner!$G$10)</f>
        <v/>
      </c>
      <c r="H314" t="str">
        <f>IF(G314="","",Gehaltsrechner!$G$9)</f>
        <v/>
      </c>
      <c r="I314" t="str">
        <f t="shared" si="27"/>
        <v/>
      </c>
    </row>
    <row r="315" spans="1:9" x14ac:dyDescent="0.25">
      <c r="A315" t="str">
        <f t="shared" si="24"/>
        <v/>
      </c>
      <c r="B315" s="18" t="str">
        <f t="shared" si="28"/>
        <v/>
      </c>
      <c r="C315" t="str">
        <f t="shared" si="25"/>
        <v/>
      </c>
      <c r="D315" t="str">
        <f t="shared" si="26"/>
        <v/>
      </c>
      <c r="E315" t="str">
        <f>IF(D315="","",MIN(IF(ISNA(VLOOKUP(D315+E314,Gehaltstabelle_alt!$A$15:$A$18,1,FALSE)),D315+E314,IF(ISNA(VLOOKUP(D315+E314+1,Gehaltstabelle_alt!$A$15:$A$18,1,FALSE)),D315+E314+1,D315+E314+2))+IF(AND(B315=DATE(YEAR($G$5),MONTH($G$5),1),$G$4),2,0),MAX(Gehaltstabelle_alt!$H$5:$H$34)))</f>
        <v/>
      </c>
      <c r="F315" t="str">
        <f>IF(E315="","",HLOOKUP(C315,Gehaltstabelle_alt!$I$3:$R$34,E315+2,FALSE))</f>
        <v/>
      </c>
      <c r="G315" t="str">
        <f>IF(E315="","",IF(F315&lt;=Gehaltstabelle_alt!$B$2,Gehaltstabelle_alt!$E$2,IF(F315&lt;=Gehaltstabelle_alt!$B$3,Gehaltstabelle_alt!$E$3,IF(F315&lt;=Gehaltstabelle_alt!$B$4,Gehaltstabelle_alt!$E$4,IF(F315&lt;=Gehaltstabelle_alt!$B$5,Gehaltstabelle_alt!$E$5,IF(F315&lt;=Gehaltstabelle_alt!$B$6,Gehaltstabelle_alt!$E$6,Gehaltstabelle_alt!$E$7)))))+IF(F315="","",IF(AND(E315&gt;Gehaltstabelle_alt!$C$10,C315="a"),Gehaltstabelle_alt!$E$11,Gehaltstabelle_alt!$E$10))+Gehaltsrechner!$G$10)</f>
        <v/>
      </c>
      <c r="H315" t="str">
        <f>IF(G315="","",Gehaltsrechner!$G$9)</f>
        <v/>
      </c>
      <c r="I315" t="str">
        <f t="shared" si="27"/>
        <v/>
      </c>
    </row>
    <row r="316" spans="1:9" x14ac:dyDescent="0.25">
      <c r="A316" t="str">
        <f t="shared" si="24"/>
        <v/>
      </c>
      <c r="B316" s="18" t="str">
        <f t="shared" si="28"/>
        <v/>
      </c>
      <c r="C316" t="str">
        <f t="shared" si="25"/>
        <v/>
      </c>
      <c r="D316" t="str">
        <f t="shared" si="26"/>
        <v/>
      </c>
      <c r="E316" t="str">
        <f>IF(D316="","",MIN(IF(ISNA(VLOOKUP(D316+E315,Gehaltstabelle_alt!$A$15:$A$18,1,FALSE)),D316+E315,IF(ISNA(VLOOKUP(D316+E315+1,Gehaltstabelle_alt!$A$15:$A$18,1,FALSE)),D316+E315+1,D316+E315+2))+IF(AND(B316=DATE(YEAR($G$5),MONTH($G$5),1),$G$4),2,0),MAX(Gehaltstabelle_alt!$H$5:$H$34)))</f>
        <v/>
      </c>
      <c r="F316" t="str">
        <f>IF(E316="","",HLOOKUP(C316,Gehaltstabelle_alt!$I$3:$R$34,E316+2,FALSE))</f>
        <v/>
      </c>
      <c r="G316" t="str">
        <f>IF(E316="","",IF(F316&lt;=Gehaltstabelle_alt!$B$2,Gehaltstabelle_alt!$E$2,IF(F316&lt;=Gehaltstabelle_alt!$B$3,Gehaltstabelle_alt!$E$3,IF(F316&lt;=Gehaltstabelle_alt!$B$4,Gehaltstabelle_alt!$E$4,IF(F316&lt;=Gehaltstabelle_alt!$B$5,Gehaltstabelle_alt!$E$5,IF(F316&lt;=Gehaltstabelle_alt!$B$6,Gehaltstabelle_alt!$E$6,Gehaltstabelle_alt!$E$7)))))+IF(F316="","",IF(AND(E316&gt;Gehaltstabelle_alt!$C$10,C316="a"),Gehaltstabelle_alt!$E$11,Gehaltstabelle_alt!$E$10))+Gehaltsrechner!$G$10)</f>
        <v/>
      </c>
      <c r="H316" t="str">
        <f>IF(G316="","",Gehaltsrechner!$G$9)</f>
        <v/>
      </c>
      <c r="I316" t="str">
        <f t="shared" si="27"/>
        <v/>
      </c>
    </row>
    <row r="317" spans="1:9" x14ac:dyDescent="0.25">
      <c r="A317" t="str">
        <f t="shared" si="24"/>
        <v/>
      </c>
      <c r="B317" s="18" t="str">
        <f t="shared" si="28"/>
        <v/>
      </c>
      <c r="C317" t="str">
        <f t="shared" si="25"/>
        <v/>
      </c>
      <c r="D317" t="str">
        <f t="shared" si="26"/>
        <v/>
      </c>
      <c r="E317" t="str">
        <f>IF(D317="","",MIN(IF(ISNA(VLOOKUP(D317+E316,Gehaltstabelle_alt!$A$15:$A$18,1,FALSE)),D317+E316,IF(ISNA(VLOOKUP(D317+E316+1,Gehaltstabelle_alt!$A$15:$A$18,1,FALSE)),D317+E316+1,D317+E316+2))+IF(AND(B317=DATE(YEAR($G$5),MONTH($G$5),1),$G$4),2,0),MAX(Gehaltstabelle_alt!$H$5:$H$34)))</f>
        <v/>
      </c>
      <c r="F317" t="str">
        <f>IF(E317="","",HLOOKUP(C317,Gehaltstabelle_alt!$I$3:$R$34,E317+2,FALSE))</f>
        <v/>
      </c>
      <c r="G317" t="str">
        <f>IF(E317="","",IF(F317&lt;=Gehaltstabelle_alt!$B$2,Gehaltstabelle_alt!$E$2,IF(F317&lt;=Gehaltstabelle_alt!$B$3,Gehaltstabelle_alt!$E$3,IF(F317&lt;=Gehaltstabelle_alt!$B$4,Gehaltstabelle_alt!$E$4,IF(F317&lt;=Gehaltstabelle_alt!$B$5,Gehaltstabelle_alt!$E$5,IF(F317&lt;=Gehaltstabelle_alt!$B$6,Gehaltstabelle_alt!$E$6,Gehaltstabelle_alt!$E$7)))))+IF(F317="","",IF(AND(E317&gt;Gehaltstabelle_alt!$C$10,C317="a"),Gehaltstabelle_alt!$E$11,Gehaltstabelle_alt!$E$10))+Gehaltsrechner!$G$10)</f>
        <v/>
      </c>
      <c r="H317" t="str">
        <f>IF(G317="","",Gehaltsrechner!$G$9)</f>
        <v/>
      </c>
      <c r="I317" t="str">
        <f t="shared" si="27"/>
        <v/>
      </c>
    </row>
    <row r="318" spans="1:9" x14ac:dyDescent="0.25">
      <c r="A318" t="str">
        <f t="shared" si="24"/>
        <v/>
      </c>
      <c r="B318" s="18" t="str">
        <f t="shared" si="28"/>
        <v/>
      </c>
      <c r="C318" t="str">
        <f t="shared" si="25"/>
        <v/>
      </c>
      <c r="D318" t="str">
        <f t="shared" si="26"/>
        <v/>
      </c>
      <c r="E318" t="str">
        <f>IF(D318="","",MIN(IF(ISNA(VLOOKUP(D318+E317,Gehaltstabelle_alt!$A$15:$A$18,1,FALSE)),D318+E317,IF(ISNA(VLOOKUP(D318+E317+1,Gehaltstabelle_alt!$A$15:$A$18,1,FALSE)),D318+E317+1,D318+E317+2))+IF(AND(B318=DATE(YEAR($G$5),MONTH($G$5),1),$G$4),2,0),MAX(Gehaltstabelle_alt!$H$5:$H$34)))</f>
        <v/>
      </c>
      <c r="F318" t="str">
        <f>IF(E318="","",HLOOKUP(C318,Gehaltstabelle_alt!$I$3:$R$34,E318+2,FALSE))</f>
        <v/>
      </c>
      <c r="G318" t="str">
        <f>IF(E318="","",IF(F318&lt;=Gehaltstabelle_alt!$B$2,Gehaltstabelle_alt!$E$2,IF(F318&lt;=Gehaltstabelle_alt!$B$3,Gehaltstabelle_alt!$E$3,IF(F318&lt;=Gehaltstabelle_alt!$B$4,Gehaltstabelle_alt!$E$4,IF(F318&lt;=Gehaltstabelle_alt!$B$5,Gehaltstabelle_alt!$E$5,IF(F318&lt;=Gehaltstabelle_alt!$B$6,Gehaltstabelle_alt!$E$6,Gehaltstabelle_alt!$E$7)))))+IF(F318="","",IF(AND(E318&gt;Gehaltstabelle_alt!$C$10,C318="a"),Gehaltstabelle_alt!$E$11,Gehaltstabelle_alt!$E$10))+Gehaltsrechner!$G$10)</f>
        <v/>
      </c>
      <c r="H318" t="str">
        <f>IF(G318="","",Gehaltsrechner!$G$9)</f>
        <v/>
      </c>
      <c r="I318" t="str">
        <f t="shared" si="27"/>
        <v/>
      </c>
    </row>
    <row r="319" spans="1:9" x14ac:dyDescent="0.25">
      <c r="A319" t="str">
        <f t="shared" si="24"/>
        <v/>
      </c>
      <c r="B319" s="18" t="str">
        <f t="shared" si="28"/>
        <v/>
      </c>
      <c r="C319" t="str">
        <f t="shared" si="25"/>
        <v/>
      </c>
      <c r="D319" t="str">
        <f t="shared" si="26"/>
        <v/>
      </c>
      <c r="E319" t="str">
        <f>IF(D319="","",MIN(IF(ISNA(VLOOKUP(D319+E318,Gehaltstabelle_alt!$A$15:$A$18,1,FALSE)),D319+E318,IF(ISNA(VLOOKUP(D319+E318+1,Gehaltstabelle_alt!$A$15:$A$18,1,FALSE)),D319+E318+1,D319+E318+2))+IF(AND(B319=DATE(YEAR($G$5),MONTH($G$5),1),$G$4),2,0),MAX(Gehaltstabelle_alt!$H$5:$H$34)))</f>
        <v/>
      </c>
      <c r="F319" t="str">
        <f>IF(E319="","",HLOOKUP(C319,Gehaltstabelle_alt!$I$3:$R$34,E319+2,FALSE))</f>
        <v/>
      </c>
      <c r="G319" t="str">
        <f>IF(E319="","",IF(F319&lt;=Gehaltstabelle_alt!$B$2,Gehaltstabelle_alt!$E$2,IF(F319&lt;=Gehaltstabelle_alt!$B$3,Gehaltstabelle_alt!$E$3,IF(F319&lt;=Gehaltstabelle_alt!$B$4,Gehaltstabelle_alt!$E$4,IF(F319&lt;=Gehaltstabelle_alt!$B$5,Gehaltstabelle_alt!$E$5,IF(F319&lt;=Gehaltstabelle_alt!$B$6,Gehaltstabelle_alt!$E$6,Gehaltstabelle_alt!$E$7)))))+IF(F319="","",IF(AND(E319&gt;Gehaltstabelle_alt!$C$10,C319="a"),Gehaltstabelle_alt!$E$11,Gehaltstabelle_alt!$E$10))+Gehaltsrechner!$G$10)</f>
        <v/>
      </c>
      <c r="H319" t="str">
        <f>IF(G319="","",Gehaltsrechner!$G$9)</f>
        <v/>
      </c>
      <c r="I319" t="str">
        <f t="shared" si="27"/>
        <v/>
      </c>
    </row>
    <row r="320" spans="1:9" x14ac:dyDescent="0.25">
      <c r="A320" t="str">
        <f t="shared" si="24"/>
        <v/>
      </c>
      <c r="B320" s="18" t="str">
        <f t="shared" si="28"/>
        <v/>
      </c>
      <c r="C320" t="str">
        <f t="shared" si="25"/>
        <v/>
      </c>
      <c r="D320" t="str">
        <f t="shared" si="26"/>
        <v/>
      </c>
      <c r="E320" t="str">
        <f>IF(D320="","",MIN(IF(ISNA(VLOOKUP(D320+E319,Gehaltstabelle_alt!$A$15:$A$18,1,FALSE)),D320+E319,IF(ISNA(VLOOKUP(D320+E319+1,Gehaltstabelle_alt!$A$15:$A$18,1,FALSE)),D320+E319+1,D320+E319+2))+IF(AND(B320=DATE(YEAR($G$5),MONTH($G$5),1),$G$4),2,0),MAX(Gehaltstabelle_alt!$H$5:$H$34)))</f>
        <v/>
      </c>
      <c r="F320" t="str">
        <f>IF(E320="","",HLOOKUP(C320,Gehaltstabelle_alt!$I$3:$R$34,E320+2,FALSE))</f>
        <v/>
      </c>
      <c r="G320" t="str">
        <f>IF(E320="","",IF(F320&lt;=Gehaltstabelle_alt!$B$2,Gehaltstabelle_alt!$E$2,IF(F320&lt;=Gehaltstabelle_alt!$B$3,Gehaltstabelle_alt!$E$3,IF(F320&lt;=Gehaltstabelle_alt!$B$4,Gehaltstabelle_alt!$E$4,IF(F320&lt;=Gehaltstabelle_alt!$B$5,Gehaltstabelle_alt!$E$5,IF(F320&lt;=Gehaltstabelle_alt!$B$6,Gehaltstabelle_alt!$E$6,Gehaltstabelle_alt!$E$7)))))+IF(F320="","",IF(AND(E320&gt;Gehaltstabelle_alt!$C$10,C320="a"),Gehaltstabelle_alt!$E$11,Gehaltstabelle_alt!$E$10))+Gehaltsrechner!$G$10)</f>
        <v/>
      </c>
      <c r="H320" t="str">
        <f>IF(G320="","",Gehaltsrechner!$G$9)</f>
        <v/>
      </c>
      <c r="I320" t="str">
        <f t="shared" si="27"/>
        <v/>
      </c>
    </row>
    <row r="321" spans="1:9" x14ac:dyDescent="0.25">
      <c r="A321" t="str">
        <f t="shared" si="24"/>
        <v/>
      </c>
      <c r="B321" s="18" t="str">
        <f t="shared" si="28"/>
        <v/>
      </c>
      <c r="C321" t="str">
        <f t="shared" si="25"/>
        <v/>
      </c>
      <c r="D321" t="str">
        <f t="shared" si="26"/>
        <v/>
      </c>
      <c r="E321" t="str">
        <f>IF(D321="","",MIN(IF(ISNA(VLOOKUP(D321+E320,Gehaltstabelle_alt!$A$15:$A$18,1,FALSE)),D321+E320,IF(ISNA(VLOOKUP(D321+E320+1,Gehaltstabelle_alt!$A$15:$A$18,1,FALSE)),D321+E320+1,D321+E320+2))+IF(AND(B321=DATE(YEAR($G$5),MONTH($G$5),1),$G$4),2,0),MAX(Gehaltstabelle_alt!$H$5:$H$34)))</f>
        <v/>
      </c>
      <c r="F321" t="str">
        <f>IF(E321="","",HLOOKUP(C321,Gehaltstabelle_alt!$I$3:$R$34,E321+2,FALSE))</f>
        <v/>
      </c>
      <c r="G321" t="str">
        <f>IF(E321="","",IF(F321&lt;=Gehaltstabelle_alt!$B$2,Gehaltstabelle_alt!$E$2,IF(F321&lt;=Gehaltstabelle_alt!$B$3,Gehaltstabelle_alt!$E$3,IF(F321&lt;=Gehaltstabelle_alt!$B$4,Gehaltstabelle_alt!$E$4,IF(F321&lt;=Gehaltstabelle_alt!$B$5,Gehaltstabelle_alt!$E$5,IF(F321&lt;=Gehaltstabelle_alt!$B$6,Gehaltstabelle_alt!$E$6,Gehaltstabelle_alt!$E$7)))))+IF(F321="","",IF(AND(E321&gt;Gehaltstabelle_alt!$C$10,C321="a"),Gehaltstabelle_alt!$E$11,Gehaltstabelle_alt!$E$10))+Gehaltsrechner!$G$10)</f>
        <v/>
      </c>
      <c r="H321" t="str">
        <f>IF(G321="","",Gehaltsrechner!$G$9)</f>
        <v/>
      </c>
      <c r="I321" t="str">
        <f t="shared" si="27"/>
        <v/>
      </c>
    </row>
    <row r="322" spans="1:9" x14ac:dyDescent="0.25">
      <c r="A322" t="str">
        <f t="shared" si="24"/>
        <v/>
      </c>
      <c r="B322" s="18" t="str">
        <f t="shared" si="28"/>
        <v/>
      </c>
      <c r="C322" t="str">
        <f t="shared" si="25"/>
        <v/>
      </c>
      <c r="D322" t="str">
        <f t="shared" si="26"/>
        <v/>
      </c>
      <c r="E322" t="str">
        <f>IF(D322="","",MIN(IF(ISNA(VLOOKUP(D322+E321,Gehaltstabelle_alt!$A$15:$A$18,1,FALSE)),D322+E321,IF(ISNA(VLOOKUP(D322+E321+1,Gehaltstabelle_alt!$A$15:$A$18,1,FALSE)),D322+E321+1,D322+E321+2))+IF(AND(B322=DATE(YEAR($G$5),MONTH($G$5),1),$G$4),2,0),MAX(Gehaltstabelle_alt!$H$5:$H$34)))</f>
        <v/>
      </c>
      <c r="F322" t="str">
        <f>IF(E322="","",HLOOKUP(C322,Gehaltstabelle_alt!$I$3:$R$34,E322+2,FALSE))</f>
        <v/>
      </c>
      <c r="G322" t="str">
        <f>IF(E322="","",IF(F322&lt;=Gehaltstabelle_alt!$B$2,Gehaltstabelle_alt!$E$2,IF(F322&lt;=Gehaltstabelle_alt!$B$3,Gehaltstabelle_alt!$E$3,IF(F322&lt;=Gehaltstabelle_alt!$B$4,Gehaltstabelle_alt!$E$4,IF(F322&lt;=Gehaltstabelle_alt!$B$5,Gehaltstabelle_alt!$E$5,IF(F322&lt;=Gehaltstabelle_alt!$B$6,Gehaltstabelle_alt!$E$6,Gehaltstabelle_alt!$E$7)))))+IF(F322="","",IF(AND(E322&gt;Gehaltstabelle_alt!$C$10,C322="a"),Gehaltstabelle_alt!$E$11,Gehaltstabelle_alt!$E$10))+Gehaltsrechner!$G$10)</f>
        <v/>
      </c>
      <c r="H322" t="str">
        <f>IF(G322="","",Gehaltsrechner!$G$9)</f>
        <v/>
      </c>
      <c r="I322" t="str">
        <f t="shared" si="27"/>
        <v/>
      </c>
    </row>
    <row r="323" spans="1:9" x14ac:dyDescent="0.25">
      <c r="A323" t="str">
        <f t="shared" si="24"/>
        <v/>
      </c>
      <c r="B323" s="18" t="str">
        <f t="shared" si="28"/>
        <v/>
      </c>
      <c r="C323" t="str">
        <f t="shared" si="25"/>
        <v/>
      </c>
      <c r="D323" t="str">
        <f t="shared" si="26"/>
        <v/>
      </c>
      <c r="E323" t="str">
        <f>IF(D323="","",MIN(IF(ISNA(VLOOKUP(D323+E322,Gehaltstabelle_alt!$A$15:$A$18,1,FALSE)),D323+E322,IF(ISNA(VLOOKUP(D323+E322+1,Gehaltstabelle_alt!$A$15:$A$18,1,FALSE)),D323+E322+1,D323+E322+2))+IF(AND(B323=DATE(YEAR($G$5),MONTH($G$5),1),$G$4),2,0),MAX(Gehaltstabelle_alt!$H$5:$H$34)))</f>
        <v/>
      </c>
      <c r="F323" t="str">
        <f>IF(E323="","",HLOOKUP(C323,Gehaltstabelle_alt!$I$3:$R$34,E323+2,FALSE))</f>
        <v/>
      </c>
      <c r="G323" t="str">
        <f>IF(E323="","",IF(F323&lt;=Gehaltstabelle_alt!$B$2,Gehaltstabelle_alt!$E$2,IF(F323&lt;=Gehaltstabelle_alt!$B$3,Gehaltstabelle_alt!$E$3,IF(F323&lt;=Gehaltstabelle_alt!$B$4,Gehaltstabelle_alt!$E$4,IF(F323&lt;=Gehaltstabelle_alt!$B$5,Gehaltstabelle_alt!$E$5,IF(F323&lt;=Gehaltstabelle_alt!$B$6,Gehaltstabelle_alt!$E$6,Gehaltstabelle_alt!$E$7)))))+IF(F323="","",IF(AND(E323&gt;Gehaltstabelle_alt!$C$10,C323="a"),Gehaltstabelle_alt!$E$11,Gehaltstabelle_alt!$E$10))+Gehaltsrechner!$G$10)</f>
        <v/>
      </c>
      <c r="H323" t="str">
        <f>IF(G323="","",Gehaltsrechner!$G$9)</f>
        <v/>
      </c>
      <c r="I323" t="str">
        <f t="shared" si="27"/>
        <v/>
      </c>
    </row>
    <row r="324" spans="1:9" x14ac:dyDescent="0.25">
      <c r="A324" t="str">
        <f t="shared" si="24"/>
        <v/>
      </c>
      <c r="B324" s="18" t="str">
        <f t="shared" si="28"/>
        <v/>
      </c>
      <c r="C324" t="str">
        <f t="shared" si="25"/>
        <v/>
      </c>
      <c r="D324" t="str">
        <f t="shared" si="26"/>
        <v/>
      </c>
      <c r="E324" t="str">
        <f>IF(D324="","",MIN(IF(ISNA(VLOOKUP(D324+E323,Gehaltstabelle_alt!$A$15:$A$18,1,FALSE)),D324+E323,IF(ISNA(VLOOKUP(D324+E323+1,Gehaltstabelle_alt!$A$15:$A$18,1,FALSE)),D324+E323+1,D324+E323+2))+IF(AND(B324=DATE(YEAR($G$5),MONTH($G$5),1),$G$4),2,0),MAX(Gehaltstabelle_alt!$H$5:$H$34)))</f>
        <v/>
      </c>
      <c r="F324" t="str">
        <f>IF(E324="","",HLOOKUP(C324,Gehaltstabelle_alt!$I$3:$R$34,E324+2,FALSE))</f>
        <v/>
      </c>
      <c r="G324" t="str">
        <f>IF(E324="","",IF(F324&lt;=Gehaltstabelle_alt!$B$2,Gehaltstabelle_alt!$E$2,IF(F324&lt;=Gehaltstabelle_alt!$B$3,Gehaltstabelle_alt!$E$3,IF(F324&lt;=Gehaltstabelle_alt!$B$4,Gehaltstabelle_alt!$E$4,IF(F324&lt;=Gehaltstabelle_alt!$B$5,Gehaltstabelle_alt!$E$5,IF(F324&lt;=Gehaltstabelle_alt!$B$6,Gehaltstabelle_alt!$E$6,Gehaltstabelle_alt!$E$7)))))+IF(F324="","",IF(AND(E324&gt;Gehaltstabelle_alt!$C$10,C324="a"),Gehaltstabelle_alt!$E$11,Gehaltstabelle_alt!$E$10))+Gehaltsrechner!$G$10)</f>
        <v/>
      </c>
      <c r="H324" t="str">
        <f>IF(G324="","",Gehaltsrechner!$G$9)</f>
        <v/>
      </c>
      <c r="I324" t="str">
        <f t="shared" si="27"/>
        <v/>
      </c>
    </row>
    <row r="325" spans="1:9" x14ac:dyDescent="0.25">
      <c r="A325" t="str">
        <f t="shared" si="24"/>
        <v/>
      </c>
      <c r="B325" s="18" t="str">
        <f t="shared" si="28"/>
        <v/>
      </c>
      <c r="C325" t="str">
        <f t="shared" si="25"/>
        <v/>
      </c>
      <c r="D325" t="str">
        <f t="shared" si="26"/>
        <v/>
      </c>
      <c r="E325" t="str">
        <f>IF(D325="","",MIN(IF(ISNA(VLOOKUP(D325+E324,Gehaltstabelle_alt!$A$15:$A$18,1,FALSE)),D325+E324,IF(ISNA(VLOOKUP(D325+E324+1,Gehaltstabelle_alt!$A$15:$A$18,1,FALSE)),D325+E324+1,D325+E324+2))+IF(AND(B325=DATE(YEAR($G$5),MONTH($G$5),1),$G$4),2,0),MAX(Gehaltstabelle_alt!$H$5:$H$34)))</f>
        <v/>
      </c>
      <c r="F325" t="str">
        <f>IF(E325="","",HLOOKUP(C325,Gehaltstabelle_alt!$I$3:$R$34,E325+2,FALSE))</f>
        <v/>
      </c>
      <c r="G325" t="str">
        <f>IF(E325="","",IF(F325&lt;=Gehaltstabelle_alt!$B$2,Gehaltstabelle_alt!$E$2,IF(F325&lt;=Gehaltstabelle_alt!$B$3,Gehaltstabelle_alt!$E$3,IF(F325&lt;=Gehaltstabelle_alt!$B$4,Gehaltstabelle_alt!$E$4,IF(F325&lt;=Gehaltstabelle_alt!$B$5,Gehaltstabelle_alt!$E$5,IF(F325&lt;=Gehaltstabelle_alt!$B$6,Gehaltstabelle_alt!$E$6,Gehaltstabelle_alt!$E$7)))))+IF(F325="","",IF(AND(E325&gt;Gehaltstabelle_alt!$C$10,C325="a"),Gehaltstabelle_alt!$E$11,Gehaltstabelle_alt!$E$10))+Gehaltsrechner!$G$10)</f>
        <v/>
      </c>
      <c r="H325" t="str">
        <f>IF(G325="","",Gehaltsrechner!$G$9)</f>
        <v/>
      </c>
      <c r="I325" t="str">
        <f t="shared" si="27"/>
        <v/>
      </c>
    </row>
    <row r="326" spans="1:9" x14ac:dyDescent="0.25">
      <c r="A326" t="str">
        <f t="shared" si="24"/>
        <v/>
      </c>
      <c r="B326" s="18" t="str">
        <f t="shared" si="28"/>
        <v/>
      </c>
      <c r="C326" t="str">
        <f t="shared" si="25"/>
        <v/>
      </c>
      <c r="D326" t="str">
        <f t="shared" si="26"/>
        <v/>
      </c>
      <c r="E326" t="str">
        <f>IF(D326="","",MIN(IF(ISNA(VLOOKUP(D326+E325,Gehaltstabelle_alt!$A$15:$A$18,1,FALSE)),D326+E325,IF(ISNA(VLOOKUP(D326+E325+1,Gehaltstabelle_alt!$A$15:$A$18,1,FALSE)),D326+E325+1,D326+E325+2))+IF(AND(B326=DATE(YEAR($G$5),MONTH($G$5),1),$G$4),2,0),MAX(Gehaltstabelle_alt!$H$5:$H$34)))</f>
        <v/>
      </c>
      <c r="F326" t="str">
        <f>IF(E326="","",HLOOKUP(C326,Gehaltstabelle_alt!$I$3:$R$34,E326+2,FALSE))</f>
        <v/>
      </c>
      <c r="G326" t="str">
        <f>IF(E326="","",IF(F326&lt;=Gehaltstabelle_alt!$B$2,Gehaltstabelle_alt!$E$2,IF(F326&lt;=Gehaltstabelle_alt!$B$3,Gehaltstabelle_alt!$E$3,IF(F326&lt;=Gehaltstabelle_alt!$B$4,Gehaltstabelle_alt!$E$4,IF(F326&lt;=Gehaltstabelle_alt!$B$5,Gehaltstabelle_alt!$E$5,IF(F326&lt;=Gehaltstabelle_alt!$B$6,Gehaltstabelle_alt!$E$6,Gehaltstabelle_alt!$E$7)))))+IF(F326="","",IF(AND(E326&gt;Gehaltstabelle_alt!$C$10,C326="a"),Gehaltstabelle_alt!$E$11,Gehaltstabelle_alt!$E$10))+Gehaltsrechner!$G$10)</f>
        <v/>
      </c>
      <c r="H326" t="str">
        <f>IF(G326="","",Gehaltsrechner!$G$9)</f>
        <v/>
      </c>
      <c r="I326" t="str">
        <f t="shared" si="27"/>
        <v/>
      </c>
    </row>
    <row r="327" spans="1:9" x14ac:dyDescent="0.25">
      <c r="A327" t="str">
        <f t="shared" si="24"/>
        <v/>
      </c>
      <c r="B327" s="18" t="str">
        <f t="shared" si="28"/>
        <v/>
      </c>
      <c r="C327" t="str">
        <f t="shared" si="25"/>
        <v/>
      </c>
      <c r="D327" t="str">
        <f t="shared" si="26"/>
        <v/>
      </c>
      <c r="E327" t="str">
        <f>IF(D327="","",MIN(IF(ISNA(VLOOKUP(D327+E326,Gehaltstabelle_alt!$A$15:$A$18,1,FALSE)),D327+E326,IF(ISNA(VLOOKUP(D327+E326+1,Gehaltstabelle_alt!$A$15:$A$18,1,FALSE)),D327+E326+1,D327+E326+2))+IF(AND(B327=DATE(YEAR($G$5),MONTH($G$5),1),$G$4),2,0),MAX(Gehaltstabelle_alt!$H$5:$H$34)))</f>
        <v/>
      </c>
      <c r="F327" t="str">
        <f>IF(E327="","",HLOOKUP(C327,Gehaltstabelle_alt!$I$3:$R$34,E327+2,FALSE))</f>
        <v/>
      </c>
      <c r="G327" t="str">
        <f>IF(E327="","",IF(F327&lt;=Gehaltstabelle_alt!$B$2,Gehaltstabelle_alt!$E$2,IF(F327&lt;=Gehaltstabelle_alt!$B$3,Gehaltstabelle_alt!$E$3,IF(F327&lt;=Gehaltstabelle_alt!$B$4,Gehaltstabelle_alt!$E$4,IF(F327&lt;=Gehaltstabelle_alt!$B$5,Gehaltstabelle_alt!$E$5,IF(F327&lt;=Gehaltstabelle_alt!$B$6,Gehaltstabelle_alt!$E$6,Gehaltstabelle_alt!$E$7)))))+IF(F327="","",IF(AND(E327&gt;Gehaltstabelle_alt!$C$10,C327="a"),Gehaltstabelle_alt!$E$11,Gehaltstabelle_alt!$E$10))+Gehaltsrechner!$G$10)</f>
        <v/>
      </c>
      <c r="H327" t="str">
        <f>IF(G327="","",Gehaltsrechner!$G$9)</f>
        <v/>
      </c>
      <c r="I327" t="str">
        <f t="shared" si="27"/>
        <v/>
      </c>
    </row>
    <row r="328" spans="1:9" x14ac:dyDescent="0.25">
      <c r="A328" t="str">
        <f t="shared" si="24"/>
        <v/>
      </c>
      <c r="B328" s="18" t="str">
        <f t="shared" si="28"/>
        <v/>
      </c>
      <c r="C328" t="str">
        <f t="shared" si="25"/>
        <v/>
      </c>
      <c r="D328" t="str">
        <f t="shared" si="26"/>
        <v/>
      </c>
      <c r="E328" t="str">
        <f>IF(D328="","",MIN(IF(ISNA(VLOOKUP(D328+E327,Gehaltstabelle_alt!$A$15:$A$18,1,FALSE)),D328+E327,IF(ISNA(VLOOKUP(D328+E327+1,Gehaltstabelle_alt!$A$15:$A$18,1,FALSE)),D328+E327+1,D328+E327+2))+IF(AND(B328=DATE(YEAR($G$5),MONTH($G$5),1),$G$4),2,0),MAX(Gehaltstabelle_alt!$H$5:$H$34)))</f>
        <v/>
      </c>
      <c r="F328" t="str">
        <f>IF(E328="","",HLOOKUP(C328,Gehaltstabelle_alt!$I$3:$R$34,E328+2,FALSE))</f>
        <v/>
      </c>
      <c r="G328" t="str">
        <f>IF(E328="","",IF(F328&lt;=Gehaltstabelle_alt!$B$2,Gehaltstabelle_alt!$E$2,IF(F328&lt;=Gehaltstabelle_alt!$B$3,Gehaltstabelle_alt!$E$3,IF(F328&lt;=Gehaltstabelle_alt!$B$4,Gehaltstabelle_alt!$E$4,IF(F328&lt;=Gehaltstabelle_alt!$B$5,Gehaltstabelle_alt!$E$5,IF(F328&lt;=Gehaltstabelle_alt!$B$6,Gehaltstabelle_alt!$E$6,Gehaltstabelle_alt!$E$7)))))+IF(F328="","",IF(AND(E328&gt;Gehaltstabelle_alt!$C$10,C328="a"),Gehaltstabelle_alt!$E$11,Gehaltstabelle_alt!$E$10))+Gehaltsrechner!$G$10)</f>
        <v/>
      </c>
      <c r="H328" t="str">
        <f>IF(G328="","",Gehaltsrechner!$G$9)</f>
        <v/>
      </c>
      <c r="I328" t="str">
        <f t="shared" si="27"/>
        <v/>
      </c>
    </row>
    <row r="329" spans="1:9" x14ac:dyDescent="0.25">
      <c r="A329" t="str">
        <f t="shared" si="24"/>
        <v/>
      </c>
      <c r="B329" s="18" t="str">
        <f t="shared" si="28"/>
        <v/>
      </c>
      <c r="C329" t="str">
        <f t="shared" si="25"/>
        <v/>
      </c>
      <c r="D329" t="str">
        <f t="shared" si="26"/>
        <v/>
      </c>
      <c r="E329" t="str">
        <f>IF(D329="","",MIN(IF(ISNA(VLOOKUP(D329+E328,Gehaltstabelle_alt!$A$15:$A$18,1,FALSE)),D329+E328,IF(ISNA(VLOOKUP(D329+E328+1,Gehaltstabelle_alt!$A$15:$A$18,1,FALSE)),D329+E328+1,D329+E328+2))+IF(AND(B329=DATE(YEAR($G$5),MONTH($G$5),1),$G$4),2,0),MAX(Gehaltstabelle_alt!$H$5:$H$34)))</f>
        <v/>
      </c>
      <c r="F329" t="str">
        <f>IF(E329="","",HLOOKUP(C329,Gehaltstabelle_alt!$I$3:$R$34,E329+2,FALSE))</f>
        <v/>
      </c>
      <c r="G329" t="str">
        <f>IF(E329="","",IF(F329&lt;=Gehaltstabelle_alt!$B$2,Gehaltstabelle_alt!$E$2,IF(F329&lt;=Gehaltstabelle_alt!$B$3,Gehaltstabelle_alt!$E$3,IF(F329&lt;=Gehaltstabelle_alt!$B$4,Gehaltstabelle_alt!$E$4,IF(F329&lt;=Gehaltstabelle_alt!$B$5,Gehaltstabelle_alt!$E$5,IF(F329&lt;=Gehaltstabelle_alt!$B$6,Gehaltstabelle_alt!$E$6,Gehaltstabelle_alt!$E$7)))))+IF(F329="","",IF(AND(E329&gt;Gehaltstabelle_alt!$C$10,C329="a"),Gehaltstabelle_alt!$E$11,Gehaltstabelle_alt!$E$10))+Gehaltsrechner!$G$10)</f>
        <v/>
      </c>
      <c r="H329" t="str">
        <f>IF(G329="","",Gehaltsrechner!$G$9)</f>
        <v/>
      </c>
      <c r="I329" t="str">
        <f t="shared" si="27"/>
        <v/>
      </c>
    </row>
    <row r="330" spans="1:9" x14ac:dyDescent="0.25">
      <c r="A330" t="str">
        <f t="shared" ref="A330:A393" si="29">IF(C330="","",YEAR(B330))</f>
        <v/>
      </c>
      <c r="B330" s="18" t="str">
        <f t="shared" si="28"/>
        <v/>
      </c>
      <c r="C330" t="str">
        <f t="shared" ref="C330:C393" si="30">IF(B330="","",$J$3)</f>
        <v/>
      </c>
      <c r="D330" t="str">
        <f t="shared" ref="D330:D393" si="31">IF(B330="","",IF(B330&lt;$G$6,0,IF(AND(MOD(YEAR(B330)-YEAR($G$6),2)=0,MONTH($G$6)=MONTH(B330)),1,0)))</f>
        <v/>
      </c>
      <c r="E330" t="str">
        <f>IF(D330="","",MIN(IF(ISNA(VLOOKUP(D330+E329,Gehaltstabelle_alt!$A$15:$A$18,1,FALSE)),D330+E329,IF(ISNA(VLOOKUP(D330+E329+1,Gehaltstabelle_alt!$A$15:$A$18,1,FALSE)),D330+E329+1,D330+E329+2))+IF(AND(B330=DATE(YEAR($G$5),MONTH($G$5),1),$G$4),2,0),MAX(Gehaltstabelle_alt!$H$5:$H$34)))</f>
        <v/>
      </c>
      <c r="F330" t="str">
        <f>IF(E330="","",HLOOKUP(C330,Gehaltstabelle_alt!$I$3:$R$34,E330+2,FALSE))</f>
        <v/>
      </c>
      <c r="G330" t="str">
        <f>IF(E330="","",IF(F330&lt;=Gehaltstabelle_alt!$B$2,Gehaltstabelle_alt!$E$2,IF(F330&lt;=Gehaltstabelle_alt!$B$3,Gehaltstabelle_alt!$E$3,IF(F330&lt;=Gehaltstabelle_alt!$B$4,Gehaltstabelle_alt!$E$4,IF(F330&lt;=Gehaltstabelle_alt!$B$5,Gehaltstabelle_alt!$E$5,IF(F330&lt;=Gehaltstabelle_alt!$B$6,Gehaltstabelle_alt!$E$6,Gehaltstabelle_alt!$E$7)))))+IF(F330="","",IF(AND(E330&gt;Gehaltstabelle_alt!$C$10,C330="a"),Gehaltstabelle_alt!$E$11,Gehaltstabelle_alt!$E$10))+Gehaltsrechner!$G$10)</f>
        <v/>
      </c>
      <c r="H330" t="str">
        <f>IF(G330="","",Gehaltsrechner!$G$9)</f>
        <v/>
      </c>
      <c r="I330" t="str">
        <f t="shared" ref="I330:I393" si="32">IF(B330="","",(F330+G330)/12*14+H330)</f>
        <v/>
      </c>
    </row>
    <row r="331" spans="1:9" x14ac:dyDescent="0.25">
      <c r="A331" t="str">
        <f t="shared" si="29"/>
        <v/>
      </c>
      <c r="B331" s="18" t="str">
        <f t="shared" ref="B331:B394" si="33">IF(B330="","",IF(DATE(YEAR(B330),MONTH(B330)+1,1)&gt;=$G$2,"",DATE(YEAR(B330),MONTH(B330)+1,1)))</f>
        <v/>
      </c>
      <c r="C331" t="str">
        <f t="shared" si="30"/>
        <v/>
      </c>
      <c r="D331" t="str">
        <f t="shared" si="31"/>
        <v/>
      </c>
      <c r="E331" t="str">
        <f>IF(D331="","",MIN(IF(ISNA(VLOOKUP(D331+E330,Gehaltstabelle_alt!$A$15:$A$18,1,FALSE)),D331+E330,IF(ISNA(VLOOKUP(D331+E330+1,Gehaltstabelle_alt!$A$15:$A$18,1,FALSE)),D331+E330+1,D331+E330+2))+IF(AND(B331=DATE(YEAR($G$5),MONTH($G$5),1),$G$4),2,0),MAX(Gehaltstabelle_alt!$H$5:$H$34)))</f>
        <v/>
      </c>
      <c r="F331" t="str">
        <f>IF(E331="","",HLOOKUP(C331,Gehaltstabelle_alt!$I$3:$R$34,E331+2,FALSE))</f>
        <v/>
      </c>
      <c r="G331" t="str">
        <f>IF(E331="","",IF(F331&lt;=Gehaltstabelle_alt!$B$2,Gehaltstabelle_alt!$E$2,IF(F331&lt;=Gehaltstabelle_alt!$B$3,Gehaltstabelle_alt!$E$3,IF(F331&lt;=Gehaltstabelle_alt!$B$4,Gehaltstabelle_alt!$E$4,IF(F331&lt;=Gehaltstabelle_alt!$B$5,Gehaltstabelle_alt!$E$5,IF(F331&lt;=Gehaltstabelle_alt!$B$6,Gehaltstabelle_alt!$E$6,Gehaltstabelle_alt!$E$7)))))+IF(F331="","",IF(AND(E331&gt;Gehaltstabelle_alt!$C$10,C331="a"),Gehaltstabelle_alt!$E$11,Gehaltstabelle_alt!$E$10))+Gehaltsrechner!$G$10)</f>
        <v/>
      </c>
      <c r="H331" t="str">
        <f>IF(G331="","",Gehaltsrechner!$G$9)</f>
        <v/>
      </c>
      <c r="I331" t="str">
        <f t="shared" si="32"/>
        <v/>
      </c>
    </row>
    <row r="332" spans="1:9" x14ac:dyDescent="0.25">
      <c r="A332" t="str">
        <f t="shared" si="29"/>
        <v/>
      </c>
      <c r="B332" s="18" t="str">
        <f t="shared" si="33"/>
        <v/>
      </c>
      <c r="C332" t="str">
        <f t="shared" si="30"/>
        <v/>
      </c>
      <c r="D332" t="str">
        <f t="shared" si="31"/>
        <v/>
      </c>
      <c r="E332" t="str">
        <f>IF(D332="","",MIN(IF(ISNA(VLOOKUP(D332+E331,Gehaltstabelle_alt!$A$15:$A$18,1,FALSE)),D332+E331,IF(ISNA(VLOOKUP(D332+E331+1,Gehaltstabelle_alt!$A$15:$A$18,1,FALSE)),D332+E331+1,D332+E331+2))+IF(AND(B332=DATE(YEAR($G$5),MONTH($G$5),1),$G$4),2,0),MAX(Gehaltstabelle_alt!$H$5:$H$34)))</f>
        <v/>
      </c>
      <c r="F332" t="str">
        <f>IF(E332="","",HLOOKUP(C332,Gehaltstabelle_alt!$I$3:$R$34,E332+2,FALSE))</f>
        <v/>
      </c>
      <c r="G332" t="str">
        <f>IF(E332="","",IF(F332&lt;=Gehaltstabelle_alt!$B$2,Gehaltstabelle_alt!$E$2,IF(F332&lt;=Gehaltstabelle_alt!$B$3,Gehaltstabelle_alt!$E$3,IF(F332&lt;=Gehaltstabelle_alt!$B$4,Gehaltstabelle_alt!$E$4,IF(F332&lt;=Gehaltstabelle_alt!$B$5,Gehaltstabelle_alt!$E$5,IF(F332&lt;=Gehaltstabelle_alt!$B$6,Gehaltstabelle_alt!$E$6,Gehaltstabelle_alt!$E$7)))))+IF(F332="","",IF(AND(E332&gt;Gehaltstabelle_alt!$C$10,C332="a"),Gehaltstabelle_alt!$E$11,Gehaltstabelle_alt!$E$10))+Gehaltsrechner!$G$10)</f>
        <v/>
      </c>
      <c r="H332" t="str">
        <f>IF(G332="","",Gehaltsrechner!$G$9)</f>
        <v/>
      </c>
      <c r="I332" t="str">
        <f t="shared" si="32"/>
        <v/>
      </c>
    </row>
    <row r="333" spans="1:9" x14ac:dyDescent="0.25">
      <c r="A333" t="str">
        <f t="shared" si="29"/>
        <v/>
      </c>
      <c r="B333" s="18" t="str">
        <f t="shared" si="33"/>
        <v/>
      </c>
      <c r="C333" t="str">
        <f t="shared" si="30"/>
        <v/>
      </c>
      <c r="D333" t="str">
        <f t="shared" si="31"/>
        <v/>
      </c>
      <c r="E333" t="str">
        <f>IF(D333="","",MIN(IF(ISNA(VLOOKUP(D333+E332,Gehaltstabelle_alt!$A$15:$A$18,1,FALSE)),D333+E332,IF(ISNA(VLOOKUP(D333+E332+1,Gehaltstabelle_alt!$A$15:$A$18,1,FALSE)),D333+E332+1,D333+E332+2))+IF(AND(B333=DATE(YEAR($G$5),MONTH($G$5),1),$G$4),2,0),MAX(Gehaltstabelle_alt!$H$5:$H$34)))</f>
        <v/>
      </c>
      <c r="F333" t="str">
        <f>IF(E333="","",HLOOKUP(C333,Gehaltstabelle_alt!$I$3:$R$34,E333+2,FALSE))</f>
        <v/>
      </c>
      <c r="G333" t="str">
        <f>IF(E333="","",IF(F333&lt;=Gehaltstabelle_alt!$B$2,Gehaltstabelle_alt!$E$2,IF(F333&lt;=Gehaltstabelle_alt!$B$3,Gehaltstabelle_alt!$E$3,IF(F333&lt;=Gehaltstabelle_alt!$B$4,Gehaltstabelle_alt!$E$4,IF(F333&lt;=Gehaltstabelle_alt!$B$5,Gehaltstabelle_alt!$E$5,IF(F333&lt;=Gehaltstabelle_alt!$B$6,Gehaltstabelle_alt!$E$6,Gehaltstabelle_alt!$E$7)))))+IF(F333="","",IF(AND(E333&gt;Gehaltstabelle_alt!$C$10,C333="a"),Gehaltstabelle_alt!$E$11,Gehaltstabelle_alt!$E$10))+Gehaltsrechner!$G$10)</f>
        <v/>
      </c>
      <c r="H333" t="str">
        <f>IF(G333="","",Gehaltsrechner!$G$9)</f>
        <v/>
      </c>
      <c r="I333" t="str">
        <f t="shared" si="32"/>
        <v/>
      </c>
    </row>
    <row r="334" spans="1:9" x14ac:dyDescent="0.25">
      <c r="A334" t="str">
        <f t="shared" si="29"/>
        <v/>
      </c>
      <c r="B334" s="18" t="str">
        <f t="shared" si="33"/>
        <v/>
      </c>
      <c r="C334" t="str">
        <f t="shared" si="30"/>
        <v/>
      </c>
      <c r="D334" t="str">
        <f t="shared" si="31"/>
        <v/>
      </c>
      <c r="E334" t="str">
        <f>IF(D334="","",MIN(IF(ISNA(VLOOKUP(D334+E333,Gehaltstabelle_alt!$A$15:$A$18,1,FALSE)),D334+E333,IF(ISNA(VLOOKUP(D334+E333+1,Gehaltstabelle_alt!$A$15:$A$18,1,FALSE)),D334+E333+1,D334+E333+2))+IF(AND(B334=DATE(YEAR($G$5),MONTH($G$5),1),$G$4),2,0),MAX(Gehaltstabelle_alt!$H$5:$H$34)))</f>
        <v/>
      </c>
      <c r="F334" t="str">
        <f>IF(E334="","",HLOOKUP(C334,Gehaltstabelle_alt!$I$3:$R$34,E334+2,FALSE))</f>
        <v/>
      </c>
      <c r="G334" t="str">
        <f>IF(E334="","",IF(F334&lt;=Gehaltstabelle_alt!$B$2,Gehaltstabelle_alt!$E$2,IF(F334&lt;=Gehaltstabelle_alt!$B$3,Gehaltstabelle_alt!$E$3,IF(F334&lt;=Gehaltstabelle_alt!$B$4,Gehaltstabelle_alt!$E$4,IF(F334&lt;=Gehaltstabelle_alt!$B$5,Gehaltstabelle_alt!$E$5,IF(F334&lt;=Gehaltstabelle_alt!$B$6,Gehaltstabelle_alt!$E$6,Gehaltstabelle_alt!$E$7)))))+IF(F334="","",IF(AND(E334&gt;Gehaltstabelle_alt!$C$10,C334="a"),Gehaltstabelle_alt!$E$11,Gehaltstabelle_alt!$E$10))+Gehaltsrechner!$G$10)</f>
        <v/>
      </c>
      <c r="H334" t="str">
        <f>IF(G334="","",Gehaltsrechner!$G$9)</f>
        <v/>
      </c>
      <c r="I334" t="str">
        <f t="shared" si="32"/>
        <v/>
      </c>
    </row>
    <row r="335" spans="1:9" x14ac:dyDescent="0.25">
      <c r="A335" t="str">
        <f t="shared" si="29"/>
        <v/>
      </c>
      <c r="B335" s="18" t="str">
        <f t="shared" si="33"/>
        <v/>
      </c>
      <c r="C335" t="str">
        <f t="shared" si="30"/>
        <v/>
      </c>
      <c r="D335" t="str">
        <f t="shared" si="31"/>
        <v/>
      </c>
      <c r="E335" t="str">
        <f>IF(D335="","",MIN(IF(ISNA(VLOOKUP(D335+E334,Gehaltstabelle_alt!$A$15:$A$18,1,FALSE)),D335+E334,IF(ISNA(VLOOKUP(D335+E334+1,Gehaltstabelle_alt!$A$15:$A$18,1,FALSE)),D335+E334+1,D335+E334+2))+IF(AND(B335=DATE(YEAR($G$5),MONTH($G$5),1),$G$4),2,0),MAX(Gehaltstabelle_alt!$H$5:$H$34)))</f>
        <v/>
      </c>
      <c r="F335" t="str">
        <f>IF(E335="","",HLOOKUP(C335,Gehaltstabelle_alt!$I$3:$R$34,E335+2,FALSE))</f>
        <v/>
      </c>
      <c r="G335" t="str">
        <f>IF(E335="","",IF(F335&lt;=Gehaltstabelle_alt!$B$2,Gehaltstabelle_alt!$E$2,IF(F335&lt;=Gehaltstabelle_alt!$B$3,Gehaltstabelle_alt!$E$3,IF(F335&lt;=Gehaltstabelle_alt!$B$4,Gehaltstabelle_alt!$E$4,IF(F335&lt;=Gehaltstabelle_alt!$B$5,Gehaltstabelle_alt!$E$5,IF(F335&lt;=Gehaltstabelle_alt!$B$6,Gehaltstabelle_alt!$E$6,Gehaltstabelle_alt!$E$7)))))+IF(F335="","",IF(AND(E335&gt;Gehaltstabelle_alt!$C$10,C335="a"),Gehaltstabelle_alt!$E$11,Gehaltstabelle_alt!$E$10))+Gehaltsrechner!$G$10)</f>
        <v/>
      </c>
      <c r="H335" t="str">
        <f>IF(G335="","",Gehaltsrechner!$G$9)</f>
        <v/>
      </c>
      <c r="I335" t="str">
        <f t="shared" si="32"/>
        <v/>
      </c>
    </row>
    <row r="336" spans="1:9" x14ac:dyDescent="0.25">
      <c r="A336" t="str">
        <f t="shared" si="29"/>
        <v/>
      </c>
      <c r="B336" s="18" t="str">
        <f t="shared" si="33"/>
        <v/>
      </c>
      <c r="C336" t="str">
        <f t="shared" si="30"/>
        <v/>
      </c>
      <c r="D336" t="str">
        <f t="shared" si="31"/>
        <v/>
      </c>
      <c r="E336" t="str">
        <f>IF(D336="","",MIN(IF(ISNA(VLOOKUP(D336+E335,Gehaltstabelle_alt!$A$15:$A$18,1,FALSE)),D336+E335,IF(ISNA(VLOOKUP(D336+E335+1,Gehaltstabelle_alt!$A$15:$A$18,1,FALSE)),D336+E335+1,D336+E335+2))+IF(AND(B336=DATE(YEAR($G$5),MONTH($G$5),1),$G$4),2,0),MAX(Gehaltstabelle_alt!$H$5:$H$34)))</f>
        <v/>
      </c>
      <c r="F336" t="str">
        <f>IF(E336="","",HLOOKUP(C336,Gehaltstabelle_alt!$I$3:$R$34,E336+2,FALSE))</f>
        <v/>
      </c>
      <c r="G336" t="str">
        <f>IF(E336="","",IF(F336&lt;=Gehaltstabelle_alt!$B$2,Gehaltstabelle_alt!$E$2,IF(F336&lt;=Gehaltstabelle_alt!$B$3,Gehaltstabelle_alt!$E$3,IF(F336&lt;=Gehaltstabelle_alt!$B$4,Gehaltstabelle_alt!$E$4,IF(F336&lt;=Gehaltstabelle_alt!$B$5,Gehaltstabelle_alt!$E$5,IF(F336&lt;=Gehaltstabelle_alt!$B$6,Gehaltstabelle_alt!$E$6,Gehaltstabelle_alt!$E$7)))))+IF(F336="","",IF(AND(E336&gt;Gehaltstabelle_alt!$C$10,C336="a"),Gehaltstabelle_alt!$E$11,Gehaltstabelle_alt!$E$10))+Gehaltsrechner!$G$10)</f>
        <v/>
      </c>
      <c r="H336" t="str">
        <f>IF(G336="","",Gehaltsrechner!$G$9)</f>
        <v/>
      </c>
      <c r="I336" t="str">
        <f t="shared" si="32"/>
        <v/>
      </c>
    </row>
    <row r="337" spans="1:9" x14ac:dyDescent="0.25">
      <c r="A337" t="str">
        <f t="shared" si="29"/>
        <v/>
      </c>
      <c r="B337" s="18" t="str">
        <f t="shared" si="33"/>
        <v/>
      </c>
      <c r="C337" t="str">
        <f t="shared" si="30"/>
        <v/>
      </c>
      <c r="D337" t="str">
        <f t="shared" si="31"/>
        <v/>
      </c>
      <c r="E337" t="str">
        <f>IF(D337="","",MIN(IF(ISNA(VLOOKUP(D337+E336,Gehaltstabelle_alt!$A$15:$A$18,1,FALSE)),D337+E336,IF(ISNA(VLOOKUP(D337+E336+1,Gehaltstabelle_alt!$A$15:$A$18,1,FALSE)),D337+E336+1,D337+E336+2))+IF(AND(B337=DATE(YEAR($G$5),MONTH($G$5),1),$G$4),2,0),MAX(Gehaltstabelle_alt!$H$5:$H$34)))</f>
        <v/>
      </c>
      <c r="F337" t="str">
        <f>IF(E337="","",HLOOKUP(C337,Gehaltstabelle_alt!$I$3:$R$34,E337+2,FALSE))</f>
        <v/>
      </c>
      <c r="G337" t="str">
        <f>IF(E337="","",IF(F337&lt;=Gehaltstabelle_alt!$B$2,Gehaltstabelle_alt!$E$2,IF(F337&lt;=Gehaltstabelle_alt!$B$3,Gehaltstabelle_alt!$E$3,IF(F337&lt;=Gehaltstabelle_alt!$B$4,Gehaltstabelle_alt!$E$4,IF(F337&lt;=Gehaltstabelle_alt!$B$5,Gehaltstabelle_alt!$E$5,IF(F337&lt;=Gehaltstabelle_alt!$B$6,Gehaltstabelle_alt!$E$6,Gehaltstabelle_alt!$E$7)))))+IF(F337="","",IF(AND(E337&gt;Gehaltstabelle_alt!$C$10,C337="a"),Gehaltstabelle_alt!$E$11,Gehaltstabelle_alt!$E$10))+Gehaltsrechner!$G$10)</f>
        <v/>
      </c>
      <c r="H337" t="str">
        <f>IF(G337="","",Gehaltsrechner!$G$9)</f>
        <v/>
      </c>
      <c r="I337" t="str">
        <f t="shared" si="32"/>
        <v/>
      </c>
    </row>
    <row r="338" spans="1:9" x14ac:dyDescent="0.25">
      <c r="A338" t="str">
        <f t="shared" si="29"/>
        <v/>
      </c>
      <c r="B338" s="18" t="str">
        <f t="shared" si="33"/>
        <v/>
      </c>
      <c r="C338" t="str">
        <f t="shared" si="30"/>
        <v/>
      </c>
      <c r="D338" t="str">
        <f t="shared" si="31"/>
        <v/>
      </c>
      <c r="E338" t="str">
        <f>IF(D338="","",MIN(IF(ISNA(VLOOKUP(D338+E337,Gehaltstabelle_alt!$A$15:$A$18,1,FALSE)),D338+E337,IF(ISNA(VLOOKUP(D338+E337+1,Gehaltstabelle_alt!$A$15:$A$18,1,FALSE)),D338+E337+1,D338+E337+2))+IF(AND(B338=DATE(YEAR($G$5),MONTH($G$5),1),$G$4),2,0),MAX(Gehaltstabelle_alt!$H$5:$H$34)))</f>
        <v/>
      </c>
      <c r="F338" t="str">
        <f>IF(E338="","",HLOOKUP(C338,Gehaltstabelle_alt!$I$3:$R$34,E338+2,FALSE))</f>
        <v/>
      </c>
      <c r="G338" t="str">
        <f>IF(E338="","",IF(F338&lt;=Gehaltstabelle_alt!$B$2,Gehaltstabelle_alt!$E$2,IF(F338&lt;=Gehaltstabelle_alt!$B$3,Gehaltstabelle_alt!$E$3,IF(F338&lt;=Gehaltstabelle_alt!$B$4,Gehaltstabelle_alt!$E$4,IF(F338&lt;=Gehaltstabelle_alt!$B$5,Gehaltstabelle_alt!$E$5,IF(F338&lt;=Gehaltstabelle_alt!$B$6,Gehaltstabelle_alt!$E$6,Gehaltstabelle_alt!$E$7)))))+IF(F338="","",IF(AND(E338&gt;Gehaltstabelle_alt!$C$10,C338="a"),Gehaltstabelle_alt!$E$11,Gehaltstabelle_alt!$E$10))+Gehaltsrechner!$G$10)</f>
        <v/>
      </c>
      <c r="H338" t="str">
        <f>IF(G338="","",Gehaltsrechner!$G$9)</f>
        <v/>
      </c>
      <c r="I338" t="str">
        <f t="shared" si="32"/>
        <v/>
      </c>
    </row>
    <row r="339" spans="1:9" x14ac:dyDescent="0.25">
      <c r="A339" t="str">
        <f t="shared" si="29"/>
        <v/>
      </c>
      <c r="B339" s="18" t="str">
        <f t="shared" si="33"/>
        <v/>
      </c>
      <c r="C339" t="str">
        <f t="shared" si="30"/>
        <v/>
      </c>
      <c r="D339" t="str">
        <f t="shared" si="31"/>
        <v/>
      </c>
      <c r="E339" t="str">
        <f>IF(D339="","",MIN(IF(ISNA(VLOOKUP(D339+E338,Gehaltstabelle_alt!$A$15:$A$18,1,FALSE)),D339+E338,IF(ISNA(VLOOKUP(D339+E338+1,Gehaltstabelle_alt!$A$15:$A$18,1,FALSE)),D339+E338+1,D339+E338+2))+IF(AND(B339=DATE(YEAR($G$5),MONTH($G$5),1),$G$4),2,0),MAX(Gehaltstabelle_alt!$H$5:$H$34)))</f>
        <v/>
      </c>
      <c r="F339" t="str">
        <f>IF(E339="","",HLOOKUP(C339,Gehaltstabelle_alt!$I$3:$R$34,E339+2,FALSE))</f>
        <v/>
      </c>
      <c r="G339" t="str">
        <f>IF(E339="","",IF(F339&lt;=Gehaltstabelle_alt!$B$2,Gehaltstabelle_alt!$E$2,IF(F339&lt;=Gehaltstabelle_alt!$B$3,Gehaltstabelle_alt!$E$3,IF(F339&lt;=Gehaltstabelle_alt!$B$4,Gehaltstabelle_alt!$E$4,IF(F339&lt;=Gehaltstabelle_alt!$B$5,Gehaltstabelle_alt!$E$5,IF(F339&lt;=Gehaltstabelle_alt!$B$6,Gehaltstabelle_alt!$E$6,Gehaltstabelle_alt!$E$7)))))+IF(F339="","",IF(AND(E339&gt;Gehaltstabelle_alt!$C$10,C339="a"),Gehaltstabelle_alt!$E$11,Gehaltstabelle_alt!$E$10))+Gehaltsrechner!$G$10)</f>
        <v/>
      </c>
      <c r="H339" t="str">
        <f>IF(G339="","",Gehaltsrechner!$G$9)</f>
        <v/>
      </c>
      <c r="I339" t="str">
        <f t="shared" si="32"/>
        <v/>
      </c>
    </row>
    <row r="340" spans="1:9" x14ac:dyDescent="0.25">
      <c r="A340" t="str">
        <f t="shared" si="29"/>
        <v/>
      </c>
      <c r="B340" s="18" t="str">
        <f t="shared" si="33"/>
        <v/>
      </c>
      <c r="C340" t="str">
        <f t="shared" si="30"/>
        <v/>
      </c>
      <c r="D340" t="str">
        <f t="shared" si="31"/>
        <v/>
      </c>
      <c r="E340" t="str">
        <f>IF(D340="","",MIN(IF(ISNA(VLOOKUP(D340+E339,Gehaltstabelle_alt!$A$15:$A$18,1,FALSE)),D340+E339,IF(ISNA(VLOOKUP(D340+E339+1,Gehaltstabelle_alt!$A$15:$A$18,1,FALSE)),D340+E339+1,D340+E339+2))+IF(AND(B340=DATE(YEAR($G$5),MONTH($G$5),1),$G$4),2,0),MAX(Gehaltstabelle_alt!$H$5:$H$34)))</f>
        <v/>
      </c>
      <c r="F340" t="str">
        <f>IF(E340="","",HLOOKUP(C340,Gehaltstabelle_alt!$I$3:$R$34,E340+2,FALSE))</f>
        <v/>
      </c>
      <c r="G340" t="str">
        <f>IF(E340="","",IF(F340&lt;=Gehaltstabelle_alt!$B$2,Gehaltstabelle_alt!$E$2,IF(F340&lt;=Gehaltstabelle_alt!$B$3,Gehaltstabelle_alt!$E$3,IF(F340&lt;=Gehaltstabelle_alt!$B$4,Gehaltstabelle_alt!$E$4,IF(F340&lt;=Gehaltstabelle_alt!$B$5,Gehaltstabelle_alt!$E$5,IF(F340&lt;=Gehaltstabelle_alt!$B$6,Gehaltstabelle_alt!$E$6,Gehaltstabelle_alt!$E$7)))))+IF(F340="","",IF(AND(E340&gt;Gehaltstabelle_alt!$C$10,C340="a"),Gehaltstabelle_alt!$E$11,Gehaltstabelle_alt!$E$10))+Gehaltsrechner!$G$10)</f>
        <v/>
      </c>
      <c r="H340" t="str">
        <f>IF(G340="","",Gehaltsrechner!$G$9)</f>
        <v/>
      </c>
      <c r="I340" t="str">
        <f t="shared" si="32"/>
        <v/>
      </c>
    </row>
    <row r="341" spans="1:9" x14ac:dyDescent="0.25">
      <c r="A341" t="str">
        <f t="shared" si="29"/>
        <v/>
      </c>
      <c r="B341" s="18" t="str">
        <f t="shared" si="33"/>
        <v/>
      </c>
      <c r="C341" t="str">
        <f t="shared" si="30"/>
        <v/>
      </c>
      <c r="D341" t="str">
        <f t="shared" si="31"/>
        <v/>
      </c>
      <c r="E341" t="str">
        <f>IF(D341="","",MIN(IF(ISNA(VLOOKUP(D341+E340,Gehaltstabelle_alt!$A$15:$A$18,1,FALSE)),D341+E340,IF(ISNA(VLOOKUP(D341+E340+1,Gehaltstabelle_alt!$A$15:$A$18,1,FALSE)),D341+E340+1,D341+E340+2))+IF(AND(B341=DATE(YEAR($G$5),MONTH($G$5),1),$G$4),2,0),MAX(Gehaltstabelle_alt!$H$5:$H$34)))</f>
        <v/>
      </c>
      <c r="F341" t="str">
        <f>IF(E341="","",HLOOKUP(C341,Gehaltstabelle_alt!$I$3:$R$34,E341+2,FALSE))</f>
        <v/>
      </c>
      <c r="G341" t="str">
        <f>IF(E341="","",IF(F341&lt;=Gehaltstabelle_alt!$B$2,Gehaltstabelle_alt!$E$2,IF(F341&lt;=Gehaltstabelle_alt!$B$3,Gehaltstabelle_alt!$E$3,IF(F341&lt;=Gehaltstabelle_alt!$B$4,Gehaltstabelle_alt!$E$4,IF(F341&lt;=Gehaltstabelle_alt!$B$5,Gehaltstabelle_alt!$E$5,IF(F341&lt;=Gehaltstabelle_alt!$B$6,Gehaltstabelle_alt!$E$6,Gehaltstabelle_alt!$E$7)))))+IF(F341="","",IF(AND(E341&gt;Gehaltstabelle_alt!$C$10,C341="a"),Gehaltstabelle_alt!$E$11,Gehaltstabelle_alt!$E$10))+Gehaltsrechner!$G$10)</f>
        <v/>
      </c>
      <c r="H341" t="str">
        <f>IF(G341="","",Gehaltsrechner!$G$9)</f>
        <v/>
      </c>
      <c r="I341" t="str">
        <f t="shared" si="32"/>
        <v/>
      </c>
    </row>
    <row r="342" spans="1:9" x14ac:dyDescent="0.25">
      <c r="A342" t="str">
        <f t="shared" si="29"/>
        <v/>
      </c>
      <c r="B342" s="18" t="str">
        <f t="shared" si="33"/>
        <v/>
      </c>
      <c r="C342" t="str">
        <f t="shared" si="30"/>
        <v/>
      </c>
      <c r="D342" t="str">
        <f t="shared" si="31"/>
        <v/>
      </c>
      <c r="E342" t="str">
        <f>IF(D342="","",MIN(IF(ISNA(VLOOKUP(D342+E341,Gehaltstabelle_alt!$A$15:$A$18,1,FALSE)),D342+E341,IF(ISNA(VLOOKUP(D342+E341+1,Gehaltstabelle_alt!$A$15:$A$18,1,FALSE)),D342+E341+1,D342+E341+2))+IF(AND(B342=DATE(YEAR($G$5),MONTH($G$5),1),$G$4),2,0),MAX(Gehaltstabelle_alt!$H$5:$H$34)))</f>
        <v/>
      </c>
      <c r="F342" t="str">
        <f>IF(E342="","",HLOOKUP(C342,Gehaltstabelle_alt!$I$3:$R$34,E342+2,FALSE))</f>
        <v/>
      </c>
      <c r="G342" t="str">
        <f>IF(E342="","",IF(F342&lt;=Gehaltstabelle_alt!$B$2,Gehaltstabelle_alt!$E$2,IF(F342&lt;=Gehaltstabelle_alt!$B$3,Gehaltstabelle_alt!$E$3,IF(F342&lt;=Gehaltstabelle_alt!$B$4,Gehaltstabelle_alt!$E$4,IF(F342&lt;=Gehaltstabelle_alt!$B$5,Gehaltstabelle_alt!$E$5,IF(F342&lt;=Gehaltstabelle_alt!$B$6,Gehaltstabelle_alt!$E$6,Gehaltstabelle_alt!$E$7)))))+IF(F342="","",IF(AND(E342&gt;Gehaltstabelle_alt!$C$10,C342="a"),Gehaltstabelle_alt!$E$11,Gehaltstabelle_alt!$E$10))+Gehaltsrechner!$G$10)</f>
        <v/>
      </c>
      <c r="H342" t="str">
        <f>IF(G342="","",Gehaltsrechner!$G$9)</f>
        <v/>
      </c>
      <c r="I342" t="str">
        <f t="shared" si="32"/>
        <v/>
      </c>
    </row>
    <row r="343" spans="1:9" x14ac:dyDescent="0.25">
      <c r="A343" t="str">
        <f t="shared" si="29"/>
        <v/>
      </c>
      <c r="B343" s="18" t="str">
        <f t="shared" si="33"/>
        <v/>
      </c>
      <c r="C343" t="str">
        <f t="shared" si="30"/>
        <v/>
      </c>
      <c r="D343" t="str">
        <f t="shared" si="31"/>
        <v/>
      </c>
      <c r="E343" t="str">
        <f>IF(D343="","",MIN(IF(ISNA(VLOOKUP(D343+E342,Gehaltstabelle_alt!$A$15:$A$18,1,FALSE)),D343+E342,IF(ISNA(VLOOKUP(D343+E342+1,Gehaltstabelle_alt!$A$15:$A$18,1,FALSE)),D343+E342+1,D343+E342+2))+IF(AND(B343=DATE(YEAR($G$5),MONTH($G$5),1),$G$4),2,0),MAX(Gehaltstabelle_alt!$H$5:$H$34)))</f>
        <v/>
      </c>
      <c r="F343" t="str">
        <f>IF(E343="","",HLOOKUP(C343,Gehaltstabelle_alt!$I$3:$R$34,E343+2,FALSE))</f>
        <v/>
      </c>
      <c r="G343" t="str">
        <f>IF(E343="","",IF(F343&lt;=Gehaltstabelle_alt!$B$2,Gehaltstabelle_alt!$E$2,IF(F343&lt;=Gehaltstabelle_alt!$B$3,Gehaltstabelle_alt!$E$3,IF(F343&lt;=Gehaltstabelle_alt!$B$4,Gehaltstabelle_alt!$E$4,IF(F343&lt;=Gehaltstabelle_alt!$B$5,Gehaltstabelle_alt!$E$5,IF(F343&lt;=Gehaltstabelle_alt!$B$6,Gehaltstabelle_alt!$E$6,Gehaltstabelle_alt!$E$7)))))+IF(F343="","",IF(AND(E343&gt;Gehaltstabelle_alt!$C$10,C343="a"),Gehaltstabelle_alt!$E$11,Gehaltstabelle_alt!$E$10))+Gehaltsrechner!$G$10)</f>
        <v/>
      </c>
      <c r="H343" t="str">
        <f>IF(G343="","",Gehaltsrechner!$G$9)</f>
        <v/>
      </c>
      <c r="I343" t="str">
        <f t="shared" si="32"/>
        <v/>
      </c>
    </row>
    <row r="344" spans="1:9" x14ac:dyDescent="0.25">
      <c r="A344" t="str">
        <f t="shared" si="29"/>
        <v/>
      </c>
      <c r="B344" s="18" t="str">
        <f t="shared" si="33"/>
        <v/>
      </c>
      <c r="C344" t="str">
        <f t="shared" si="30"/>
        <v/>
      </c>
      <c r="D344" t="str">
        <f t="shared" si="31"/>
        <v/>
      </c>
      <c r="E344" t="str">
        <f>IF(D344="","",MIN(IF(ISNA(VLOOKUP(D344+E343,Gehaltstabelle_alt!$A$15:$A$18,1,FALSE)),D344+E343,IF(ISNA(VLOOKUP(D344+E343+1,Gehaltstabelle_alt!$A$15:$A$18,1,FALSE)),D344+E343+1,D344+E343+2))+IF(AND(B344=DATE(YEAR($G$5),MONTH($G$5),1),$G$4),2,0),MAX(Gehaltstabelle_alt!$H$5:$H$34)))</f>
        <v/>
      </c>
      <c r="F344" t="str">
        <f>IF(E344="","",HLOOKUP(C344,Gehaltstabelle_alt!$I$3:$R$34,E344+2,FALSE))</f>
        <v/>
      </c>
      <c r="G344" t="str">
        <f>IF(E344="","",IF(F344&lt;=Gehaltstabelle_alt!$B$2,Gehaltstabelle_alt!$E$2,IF(F344&lt;=Gehaltstabelle_alt!$B$3,Gehaltstabelle_alt!$E$3,IF(F344&lt;=Gehaltstabelle_alt!$B$4,Gehaltstabelle_alt!$E$4,IF(F344&lt;=Gehaltstabelle_alt!$B$5,Gehaltstabelle_alt!$E$5,IF(F344&lt;=Gehaltstabelle_alt!$B$6,Gehaltstabelle_alt!$E$6,Gehaltstabelle_alt!$E$7)))))+IF(F344="","",IF(AND(E344&gt;Gehaltstabelle_alt!$C$10,C344="a"),Gehaltstabelle_alt!$E$11,Gehaltstabelle_alt!$E$10))+Gehaltsrechner!$G$10)</f>
        <v/>
      </c>
      <c r="H344" t="str">
        <f>IF(G344="","",Gehaltsrechner!$G$9)</f>
        <v/>
      </c>
      <c r="I344" t="str">
        <f t="shared" si="32"/>
        <v/>
      </c>
    </row>
    <row r="345" spans="1:9" x14ac:dyDescent="0.25">
      <c r="A345" t="str">
        <f t="shared" si="29"/>
        <v/>
      </c>
      <c r="B345" s="18" t="str">
        <f t="shared" si="33"/>
        <v/>
      </c>
      <c r="C345" t="str">
        <f t="shared" si="30"/>
        <v/>
      </c>
      <c r="D345" t="str">
        <f t="shared" si="31"/>
        <v/>
      </c>
      <c r="E345" t="str">
        <f>IF(D345="","",MIN(IF(ISNA(VLOOKUP(D345+E344,Gehaltstabelle_alt!$A$15:$A$18,1,FALSE)),D345+E344,IF(ISNA(VLOOKUP(D345+E344+1,Gehaltstabelle_alt!$A$15:$A$18,1,FALSE)),D345+E344+1,D345+E344+2))+IF(AND(B345=DATE(YEAR($G$5),MONTH($G$5),1),$G$4),2,0),MAX(Gehaltstabelle_alt!$H$5:$H$34)))</f>
        <v/>
      </c>
      <c r="F345" t="str">
        <f>IF(E345="","",HLOOKUP(C345,Gehaltstabelle_alt!$I$3:$R$34,E345+2,FALSE))</f>
        <v/>
      </c>
      <c r="G345" t="str">
        <f>IF(E345="","",IF(F345&lt;=Gehaltstabelle_alt!$B$2,Gehaltstabelle_alt!$E$2,IF(F345&lt;=Gehaltstabelle_alt!$B$3,Gehaltstabelle_alt!$E$3,IF(F345&lt;=Gehaltstabelle_alt!$B$4,Gehaltstabelle_alt!$E$4,IF(F345&lt;=Gehaltstabelle_alt!$B$5,Gehaltstabelle_alt!$E$5,IF(F345&lt;=Gehaltstabelle_alt!$B$6,Gehaltstabelle_alt!$E$6,Gehaltstabelle_alt!$E$7)))))+IF(F345="","",IF(AND(E345&gt;Gehaltstabelle_alt!$C$10,C345="a"),Gehaltstabelle_alt!$E$11,Gehaltstabelle_alt!$E$10))+Gehaltsrechner!$G$10)</f>
        <v/>
      </c>
      <c r="H345" t="str">
        <f>IF(G345="","",Gehaltsrechner!$G$9)</f>
        <v/>
      </c>
      <c r="I345" t="str">
        <f t="shared" si="32"/>
        <v/>
      </c>
    </row>
    <row r="346" spans="1:9" x14ac:dyDescent="0.25">
      <c r="A346" t="str">
        <f t="shared" si="29"/>
        <v/>
      </c>
      <c r="B346" s="18" t="str">
        <f t="shared" si="33"/>
        <v/>
      </c>
      <c r="C346" t="str">
        <f t="shared" si="30"/>
        <v/>
      </c>
      <c r="D346" t="str">
        <f t="shared" si="31"/>
        <v/>
      </c>
      <c r="E346" t="str">
        <f>IF(D346="","",MIN(IF(ISNA(VLOOKUP(D346+E345,Gehaltstabelle_alt!$A$15:$A$18,1,FALSE)),D346+E345,IF(ISNA(VLOOKUP(D346+E345+1,Gehaltstabelle_alt!$A$15:$A$18,1,FALSE)),D346+E345+1,D346+E345+2))+IF(AND(B346=DATE(YEAR($G$5),MONTH($G$5),1),$G$4),2,0),MAX(Gehaltstabelle_alt!$H$5:$H$34)))</f>
        <v/>
      </c>
      <c r="F346" t="str">
        <f>IF(E346="","",HLOOKUP(C346,Gehaltstabelle_alt!$I$3:$R$34,E346+2,FALSE))</f>
        <v/>
      </c>
      <c r="G346" t="str">
        <f>IF(E346="","",IF(F346&lt;=Gehaltstabelle_alt!$B$2,Gehaltstabelle_alt!$E$2,IF(F346&lt;=Gehaltstabelle_alt!$B$3,Gehaltstabelle_alt!$E$3,IF(F346&lt;=Gehaltstabelle_alt!$B$4,Gehaltstabelle_alt!$E$4,IF(F346&lt;=Gehaltstabelle_alt!$B$5,Gehaltstabelle_alt!$E$5,IF(F346&lt;=Gehaltstabelle_alt!$B$6,Gehaltstabelle_alt!$E$6,Gehaltstabelle_alt!$E$7)))))+IF(F346="","",IF(AND(E346&gt;Gehaltstabelle_alt!$C$10,C346="a"),Gehaltstabelle_alt!$E$11,Gehaltstabelle_alt!$E$10))+Gehaltsrechner!$G$10)</f>
        <v/>
      </c>
      <c r="H346" t="str">
        <f>IF(G346="","",Gehaltsrechner!$G$9)</f>
        <v/>
      </c>
      <c r="I346" t="str">
        <f t="shared" si="32"/>
        <v/>
      </c>
    </row>
    <row r="347" spans="1:9" x14ac:dyDescent="0.25">
      <c r="A347" t="str">
        <f t="shared" si="29"/>
        <v/>
      </c>
      <c r="B347" s="18" t="str">
        <f t="shared" si="33"/>
        <v/>
      </c>
      <c r="C347" t="str">
        <f t="shared" si="30"/>
        <v/>
      </c>
      <c r="D347" t="str">
        <f t="shared" si="31"/>
        <v/>
      </c>
      <c r="E347" t="str">
        <f>IF(D347="","",MIN(IF(ISNA(VLOOKUP(D347+E346,Gehaltstabelle_alt!$A$15:$A$18,1,FALSE)),D347+E346,IF(ISNA(VLOOKUP(D347+E346+1,Gehaltstabelle_alt!$A$15:$A$18,1,FALSE)),D347+E346+1,D347+E346+2))+IF(AND(B347=DATE(YEAR($G$5),MONTH($G$5),1),$G$4),2,0),MAX(Gehaltstabelle_alt!$H$5:$H$34)))</f>
        <v/>
      </c>
      <c r="F347" t="str">
        <f>IF(E347="","",HLOOKUP(C347,Gehaltstabelle_alt!$I$3:$R$34,E347+2,FALSE))</f>
        <v/>
      </c>
      <c r="G347" t="str">
        <f>IF(E347="","",IF(F347&lt;=Gehaltstabelle_alt!$B$2,Gehaltstabelle_alt!$E$2,IF(F347&lt;=Gehaltstabelle_alt!$B$3,Gehaltstabelle_alt!$E$3,IF(F347&lt;=Gehaltstabelle_alt!$B$4,Gehaltstabelle_alt!$E$4,IF(F347&lt;=Gehaltstabelle_alt!$B$5,Gehaltstabelle_alt!$E$5,IF(F347&lt;=Gehaltstabelle_alt!$B$6,Gehaltstabelle_alt!$E$6,Gehaltstabelle_alt!$E$7)))))+IF(F347="","",IF(AND(E347&gt;Gehaltstabelle_alt!$C$10,C347="a"),Gehaltstabelle_alt!$E$11,Gehaltstabelle_alt!$E$10))+Gehaltsrechner!$G$10)</f>
        <v/>
      </c>
      <c r="H347" t="str">
        <f>IF(G347="","",Gehaltsrechner!$G$9)</f>
        <v/>
      </c>
      <c r="I347" t="str">
        <f t="shared" si="32"/>
        <v/>
      </c>
    </row>
    <row r="348" spans="1:9" x14ac:dyDescent="0.25">
      <c r="A348" t="str">
        <f t="shared" si="29"/>
        <v/>
      </c>
      <c r="B348" s="18" t="str">
        <f t="shared" si="33"/>
        <v/>
      </c>
      <c r="C348" t="str">
        <f t="shared" si="30"/>
        <v/>
      </c>
      <c r="D348" t="str">
        <f t="shared" si="31"/>
        <v/>
      </c>
      <c r="E348" t="str">
        <f>IF(D348="","",MIN(IF(ISNA(VLOOKUP(D348+E347,Gehaltstabelle_alt!$A$15:$A$18,1,FALSE)),D348+E347,IF(ISNA(VLOOKUP(D348+E347+1,Gehaltstabelle_alt!$A$15:$A$18,1,FALSE)),D348+E347+1,D348+E347+2))+IF(AND(B348=DATE(YEAR($G$5),MONTH($G$5),1),$G$4),2,0),MAX(Gehaltstabelle_alt!$H$5:$H$34)))</f>
        <v/>
      </c>
      <c r="F348" t="str">
        <f>IF(E348="","",HLOOKUP(C348,Gehaltstabelle_alt!$I$3:$R$34,E348+2,FALSE))</f>
        <v/>
      </c>
      <c r="G348" t="str">
        <f>IF(E348="","",IF(F348&lt;=Gehaltstabelle_alt!$B$2,Gehaltstabelle_alt!$E$2,IF(F348&lt;=Gehaltstabelle_alt!$B$3,Gehaltstabelle_alt!$E$3,IF(F348&lt;=Gehaltstabelle_alt!$B$4,Gehaltstabelle_alt!$E$4,IF(F348&lt;=Gehaltstabelle_alt!$B$5,Gehaltstabelle_alt!$E$5,IF(F348&lt;=Gehaltstabelle_alt!$B$6,Gehaltstabelle_alt!$E$6,Gehaltstabelle_alt!$E$7)))))+IF(F348="","",IF(AND(E348&gt;Gehaltstabelle_alt!$C$10,C348="a"),Gehaltstabelle_alt!$E$11,Gehaltstabelle_alt!$E$10))+Gehaltsrechner!$G$10)</f>
        <v/>
      </c>
      <c r="H348" t="str">
        <f>IF(G348="","",Gehaltsrechner!$G$9)</f>
        <v/>
      </c>
      <c r="I348" t="str">
        <f t="shared" si="32"/>
        <v/>
      </c>
    </row>
    <row r="349" spans="1:9" x14ac:dyDescent="0.25">
      <c r="A349" t="str">
        <f t="shared" si="29"/>
        <v/>
      </c>
      <c r="B349" s="18" t="str">
        <f t="shared" si="33"/>
        <v/>
      </c>
      <c r="C349" t="str">
        <f t="shared" si="30"/>
        <v/>
      </c>
      <c r="D349" t="str">
        <f t="shared" si="31"/>
        <v/>
      </c>
      <c r="E349" t="str">
        <f>IF(D349="","",MIN(IF(ISNA(VLOOKUP(D349+E348,Gehaltstabelle_alt!$A$15:$A$18,1,FALSE)),D349+E348,IF(ISNA(VLOOKUP(D349+E348+1,Gehaltstabelle_alt!$A$15:$A$18,1,FALSE)),D349+E348+1,D349+E348+2))+IF(AND(B349=DATE(YEAR($G$5),MONTH($G$5),1),$G$4),2,0),MAX(Gehaltstabelle_alt!$H$5:$H$34)))</f>
        <v/>
      </c>
      <c r="F349" t="str">
        <f>IF(E349="","",HLOOKUP(C349,Gehaltstabelle_alt!$I$3:$R$34,E349+2,FALSE))</f>
        <v/>
      </c>
      <c r="G349" t="str">
        <f>IF(E349="","",IF(F349&lt;=Gehaltstabelle_alt!$B$2,Gehaltstabelle_alt!$E$2,IF(F349&lt;=Gehaltstabelle_alt!$B$3,Gehaltstabelle_alt!$E$3,IF(F349&lt;=Gehaltstabelle_alt!$B$4,Gehaltstabelle_alt!$E$4,IF(F349&lt;=Gehaltstabelle_alt!$B$5,Gehaltstabelle_alt!$E$5,IF(F349&lt;=Gehaltstabelle_alt!$B$6,Gehaltstabelle_alt!$E$6,Gehaltstabelle_alt!$E$7)))))+IF(F349="","",IF(AND(E349&gt;Gehaltstabelle_alt!$C$10,C349="a"),Gehaltstabelle_alt!$E$11,Gehaltstabelle_alt!$E$10))+Gehaltsrechner!$G$10)</f>
        <v/>
      </c>
      <c r="H349" t="str">
        <f>IF(G349="","",Gehaltsrechner!$G$9)</f>
        <v/>
      </c>
      <c r="I349" t="str">
        <f t="shared" si="32"/>
        <v/>
      </c>
    </row>
    <row r="350" spans="1:9" x14ac:dyDescent="0.25">
      <c r="A350" t="str">
        <f t="shared" si="29"/>
        <v/>
      </c>
      <c r="B350" s="18" t="str">
        <f t="shared" si="33"/>
        <v/>
      </c>
      <c r="C350" t="str">
        <f t="shared" si="30"/>
        <v/>
      </c>
      <c r="D350" t="str">
        <f t="shared" si="31"/>
        <v/>
      </c>
      <c r="E350" t="str">
        <f>IF(D350="","",MIN(IF(ISNA(VLOOKUP(D350+E349,Gehaltstabelle_alt!$A$15:$A$18,1,FALSE)),D350+E349,IF(ISNA(VLOOKUP(D350+E349+1,Gehaltstabelle_alt!$A$15:$A$18,1,FALSE)),D350+E349+1,D350+E349+2))+IF(AND(B350=DATE(YEAR($G$5),MONTH($G$5),1),$G$4),2,0),MAX(Gehaltstabelle_alt!$H$5:$H$34)))</f>
        <v/>
      </c>
      <c r="F350" t="str">
        <f>IF(E350="","",HLOOKUP(C350,Gehaltstabelle_alt!$I$3:$R$34,E350+2,FALSE))</f>
        <v/>
      </c>
      <c r="G350" t="str">
        <f>IF(E350="","",IF(F350&lt;=Gehaltstabelle_alt!$B$2,Gehaltstabelle_alt!$E$2,IF(F350&lt;=Gehaltstabelle_alt!$B$3,Gehaltstabelle_alt!$E$3,IF(F350&lt;=Gehaltstabelle_alt!$B$4,Gehaltstabelle_alt!$E$4,IF(F350&lt;=Gehaltstabelle_alt!$B$5,Gehaltstabelle_alt!$E$5,IF(F350&lt;=Gehaltstabelle_alt!$B$6,Gehaltstabelle_alt!$E$6,Gehaltstabelle_alt!$E$7)))))+IF(F350="","",IF(AND(E350&gt;Gehaltstabelle_alt!$C$10,C350="a"),Gehaltstabelle_alt!$E$11,Gehaltstabelle_alt!$E$10))+Gehaltsrechner!$G$10)</f>
        <v/>
      </c>
      <c r="H350" t="str">
        <f>IF(G350="","",Gehaltsrechner!$G$9)</f>
        <v/>
      </c>
      <c r="I350" t="str">
        <f t="shared" si="32"/>
        <v/>
      </c>
    </row>
    <row r="351" spans="1:9" x14ac:dyDescent="0.25">
      <c r="A351" t="str">
        <f t="shared" si="29"/>
        <v/>
      </c>
      <c r="B351" s="18" t="str">
        <f t="shared" si="33"/>
        <v/>
      </c>
      <c r="C351" t="str">
        <f t="shared" si="30"/>
        <v/>
      </c>
      <c r="D351" t="str">
        <f t="shared" si="31"/>
        <v/>
      </c>
      <c r="E351" t="str">
        <f>IF(D351="","",MIN(IF(ISNA(VLOOKUP(D351+E350,Gehaltstabelle_alt!$A$15:$A$18,1,FALSE)),D351+E350,IF(ISNA(VLOOKUP(D351+E350+1,Gehaltstabelle_alt!$A$15:$A$18,1,FALSE)),D351+E350+1,D351+E350+2))+IF(AND(B351=DATE(YEAR($G$5),MONTH($G$5),1),$G$4),2,0),MAX(Gehaltstabelle_alt!$H$5:$H$34)))</f>
        <v/>
      </c>
      <c r="F351" t="str">
        <f>IF(E351="","",HLOOKUP(C351,Gehaltstabelle_alt!$I$3:$R$34,E351+2,FALSE))</f>
        <v/>
      </c>
      <c r="G351" t="str">
        <f>IF(E351="","",IF(F351&lt;=Gehaltstabelle_alt!$B$2,Gehaltstabelle_alt!$E$2,IF(F351&lt;=Gehaltstabelle_alt!$B$3,Gehaltstabelle_alt!$E$3,IF(F351&lt;=Gehaltstabelle_alt!$B$4,Gehaltstabelle_alt!$E$4,IF(F351&lt;=Gehaltstabelle_alt!$B$5,Gehaltstabelle_alt!$E$5,IF(F351&lt;=Gehaltstabelle_alt!$B$6,Gehaltstabelle_alt!$E$6,Gehaltstabelle_alt!$E$7)))))+IF(F351="","",IF(AND(E351&gt;Gehaltstabelle_alt!$C$10,C351="a"),Gehaltstabelle_alt!$E$11,Gehaltstabelle_alt!$E$10))+Gehaltsrechner!$G$10)</f>
        <v/>
      </c>
      <c r="H351" t="str">
        <f>IF(G351="","",Gehaltsrechner!$G$9)</f>
        <v/>
      </c>
      <c r="I351" t="str">
        <f t="shared" si="32"/>
        <v/>
      </c>
    </row>
    <row r="352" spans="1:9" x14ac:dyDescent="0.25">
      <c r="A352" t="str">
        <f t="shared" si="29"/>
        <v/>
      </c>
      <c r="B352" s="18" t="str">
        <f t="shared" si="33"/>
        <v/>
      </c>
      <c r="C352" t="str">
        <f t="shared" si="30"/>
        <v/>
      </c>
      <c r="D352" t="str">
        <f t="shared" si="31"/>
        <v/>
      </c>
      <c r="E352" t="str">
        <f>IF(D352="","",MIN(IF(ISNA(VLOOKUP(D352+E351,Gehaltstabelle_alt!$A$15:$A$18,1,FALSE)),D352+E351,IF(ISNA(VLOOKUP(D352+E351+1,Gehaltstabelle_alt!$A$15:$A$18,1,FALSE)),D352+E351+1,D352+E351+2))+IF(AND(B352=DATE(YEAR($G$5),MONTH($G$5),1),$G$4),2,0),MAX(Gehaltstabelle_alt!$H$5:$H$34)))</f>
        <v/>
      </c>
      <c r="F352" t="str">
        <f>IF(E352="","",HLOOKUP(C352,Gehaltstabelle_alt!$I$3:$R$34,E352+2,FALSE))</f>
        <v/>
      </c>
      <c r="G352" t="str">
        <f>IF(E352="","",IF(F352&lt;=Gehaltstabelle_alt!$B$2,Gehaltstabelle_alt!$E$2,IF(F352&lt;=Gehaltstabelle_alt!$B$3,Gehaltstabelle_alt!$E$3,IF(F352&lt;=Gehaltstabelle_alt!$B$4,Gehaltstabelle_alt!$E$4,IF(F352&lt;=Gehaltstabelle_alt!$B$5,Gehaltstabelle_alt!$E$5,IF(F352&lt;=Gehaltstabelle_alt!$B$6,Gehaltstabelle_alt!$E$6,Gehaltstabelle_alt!$E$7)))))+IF(F352="","",IF(AND(E352&gt;Gehaltstabelle_alt!$C$10,C352="a"),Gehaltstabelle_alt!$E$11,Gehaltstabelle_alt!$E$10))+Gehaltsrechner!$G$10)</f>
        <v/>
      </c>
      <c r="H352" t="str">
        <f>IF(G352="","",Gehaltsrechner!$G$9)</f>
        <v/>
      </c>
      <c r="I352" t="str">
        <f t="shared" si="32"/>
        <v/>
      </c>
    </row>
    <row r="353" spans="1:9" x14ac:dyDescent="0.25">
      <c r="A353" t="str">
        <f t="shared" si="29"/>
        <v/>
      </c>
      <c r="B353" s="18" t="str">
        <f t="shared" si="33"/>
        <v/>
      </c>
      <c r="C353" t="str">
        <f t="shared" si="30"/>
        <v/>
      </c>
      <c r="D353" t="str">
        <f t="shared" si="31"/>
        <v/>
      </c>
      <c r="E353" t="str">
        <f>IF(D353="","",MIN(IF(ISNA(VLOOKUP(D353+E352,Gehaltstabelle_alt!$A$15:$A$18,1,FALSE)),D353+E352,IF(ISNA(VLOOKUP(D353+E352+1,Gehaltstabelle_alt!$A$15:$A$18,1,FALSE)),D353+E352+1,D353+E352+2))+IF(AND(B353=DATE(YEAR($G$5),MONTH($G$5),1),$G$4),2,0),MAX(Gehaltstabelle_alt!$H$5:$H$34)))</f>
        <v/>
      </c>
      <c r="F353" t="str">
        <f>IF(E353="","",HLOOKUP(C353,Gehaltstabelle_alt!$I$3:$R$34,E353+2,FALSE))</f>
        <v/>
      </c>
      <c r="G353" t="str">
        <f>IF(E353="","",IF(F353&lt;=Gehaltstabelle_alt!$B$2,Gehaltstabelle_alt!$E$2,IF(F353&lt;=Gehaltstabelle_alt!$B$3,Gehaltstabelle_alt!$E$3,IF(F353&lt;=Gehaltstabelle_alt!$B$4,Gehaltstabelle_alt!$E$4,IF(F353&lt;=Gehaltstabelle_alt!$B$5,Gehaltstabelle_alt!$E$5,IF(F353&lt;=Gehaltstabelle_alt!$B$6,Gehaltstabelle_alt!$E$6,Gehaltstabelle_alt!$E$7)))))+IF(F353="","",IF(AND(E353&gt;Gehaltstabelle_alt!$C$10,C353="a"),Gehaltstabelle_alt!$E$11,Gehaltstabelle_alt!$E$10))+Gehaltsrechner!$G$10)</f>
        <v/>
      </c>
      <c r="H353" t="str">
        <f>IF(G353="","",Gehaltsrechner!$G$9)</f>
        <v/>
      </c>
      <c r="I353" t="str">
        <f t="shared" si="32"/>
        <v/>
      </c>
    </row>
    <row r="354" spans="1:9" x14ac:dyDescent="0.25">
      <c r="A354" t="str">
        <f t="shared" si="29"/>
        <v/>
      </c>
      <c r="B354" s="18" t="str">
        <f t="shared" si="33"/>
        <v/>
      </c>
      <c r="C354" t="str">
        <f t="shared" si="30"/>
        <v/>
      </c>
      <c r="D354" t="str">
        <f t="shared" si="31"/>
        <v/>
      </c>
      <c r="E354" t="str">
        <f>IF(D354="","",MIN(IF(ISNA(VLOOKUP(D354+E353,Gehaltstabelle_alt!$A$15:$A$18,1,FALSE)),D354+E353,IF(ISNA(VLOOKUP(D354+E353+1,Gehaltstabelle_alt!$A$15:$A$18,1,FALSE)),D354+E353+1,D354+E353+2))+IF(AND(B354=DATE(YEAR($G$5),MONTH($G$5),1),$G$4),2,0),MAX(Gehaltstabelle_alt!$H$5:$H$34)))</f>
        <v/>
      </c>
      <c r="F354" t="str">
        <f>IF(E354="","",HLOOKUP(C354,Gehaltstabelle_alt!$I$3:$R$34,E354+2,FALSE))</f>
        <v/>
      </c>
      <c r="G354" t="str">
        <f>IF(E354="","",IF(F354&lt;=Gehaltstabelle_alt!$B$2,Gehaltstabelle_alt!$E$2,IF(F354&lt;=Gehaltstabelle_alt!$B$3,Gehaltstabelle_alt!$E$3,IF(F354&lt;=Gehaltstabelle_alt!$B$4,Gehaltstabelle_alt!$E$4,IF(F354&lt;=Gehaltstabelle_alt!$B$5,Gehaltstabelle_alt!$E$5,IF(F354&lt;=Gehaltstabelle_alt!$B$6,Gehaltstabelle_alt!$E$6,Gehaltstabelle_alt!$E$7)))))+IF(F354="","",IF(AND(E354&gt;Gehaltstabelle_alt!$C$10,C354="a"),Gehaltstabelle_alt!$E$11,Gehaltstabelle_alt!$E$10))+Gehaltsrechner!$G$10)</f>
        <v/>
      </c>
      <c r="H354" t="str">
        <f>IF(G354="","",Gehaltsrechner!$G$9)</f>
        <v/>
      </c>
      <c r="I354" t="str">
        <f t="shared" si="32"/>
        <v/>
      </c>
    </row>
    <row r="355" spans="1:9" x14ac:dyDescent="0.25">
      <c r="A355" t="str">
        <f t="shared" si="29"/>
        <v/>
      </c>
      <c r="B355" s="18" t="str">
        <f t="shared" si="33"/>
        <v/>
      </c>
      <c r="C355" t="str">
        <f t="shared" si="30"/>
        <v/>
      </c>
      <c r="D355" t="str">
        <f t="shared" si="31"/>
        <v/>
      </c>
      <c r="E355" t="str">
        <f>IF(D355="","",MIN(IF(ISNA(VLOOKUP(D355+E354,Gehaltstabelle_alt!$A$15:$A$18,1,FALSE)),D355+E354,IF(ISNA(VLOOKUP(D355+E354+1,Gehaltstabelle_alt!$A$15:$A$18,1,FALSE)),D355+E354+1,D355+E354+2))+IF(AND(B355=DATE(YEAR($G$5),MONTH($G$5),1),$G$4),2,0),MAX(Gehaltstabelle_alt!$H$5:$H$34)))</f>
        <v/>
      </c>
      <c r="F355" t="str">
        <f>IF(E355="","",HLOOKUP(C355,Gehaltstabelle_alt!$I$3:$R$34,E355+2,FALSE))</f>
        <v/>
      </c>
      <c r="G355" t="str">
        <f>IF(E355="","",IF(F355&lt;=Gehaltstabelle_alt!$B$2,Gehaltstabelle_alt!$E$2,IF(F355&lt;=Gehaltstabelle_alt!$B$3,Gehaltstabelle_alt!$E$3,IF(F355&lt;=Gehaltstabelle_alt!$B$4,Gehaltstabelle_alt!$E$4,IF(F355&lt;=Gehaltstabelle_alt!$B$5,Gehaltstabelle_alt!$E$5,IF(F355&lt;=Gehaltstabelle_alt!$B$6,Gehaltstabelle_alt!$E$6,Gehaltstabelle_alt!$E$7)))))+IF(F355="","",IF(AND(E355&gt;Gehaltstabelle_alt!$C$10,C355="a"),Gehaltstabelle_alt!$E$11,Gehaltstabelle_alt!$E$10))+Gehaltsrechner!$G$10)</f>
        <v/>
      </c>
      <c r="H355" t="str">
        <f>IF(G355="","",Gehaltsrechner!$G$9)</f>
        <v/>
      </c>
      <c r="I355" t="str">
        <f t="shared" si="32"/>
        <v/>
      </c>
    </row>
    <row r="356" spans="1:9" x14ac:dyDescent="0.25">
      <c r="A356" t="str">
        <f t="shared" si="29"/>
        <v/>
      </c>
      <c r="B356" s="18" t="str">
        <f t="shared" si="33"/>
        <v/>
      </c>
      <c r="C356" t="str">
        <f t="shared" si="30"/>
        <v/>
      </c>
      <c r="D356" t="str">
        <f t="shared" si="31"/>
        <v/>
      </c>
      <c r="E356" t="str">
        <f>IF(D356="","",MIN(IF(ISNA(VLOOKUP(D356+E355,Gehaltstabelle_alt!$A$15:$A$18,1,FALSE)),D356+E355,IF(ISNA(VLOOKUP(D356+E355+1,Gehaltstabelle_alt!$A$15:$A$18,1,FALSE)),D356+E355+1,D356+E355+2))+IF(AND(B356=DATE(YEAR($G$5),MONTH($G$5),1),$G$4),2,0),MAX(Gehaltstabelle_alt!$H$5:$H$34)))</f>
        <v/>
      </c>
      <c r="F356" t="str">
        <f>IF(E356="","",HLOOKUP(C356,Gehaltstabelle_alt!$I$3:$R$34,E356+2,FALSE))</f>
        <v/>
      </c>
      <c r="G356" t="str">
        <f>IF(E356="","",IF(F356&lt;=Gehaltstabelle_alt!$B$2,Gehaltstabelle_alt!$E$2,IF(F356&lt;=Gehaltstabelle_alt!$B$3,Gehaltstabelle_alt!$E$3,IF(F356&lt;=Gehaltstabelle_alt!$B$4,Gehaltstabelle_alt!$E$4,IF(F356&lt;=Gehaltstabelle_alt!$B$5,Gehaltstabelle_alt!$E$5,IF(F356&lt;=Gehaltstabelle_alt!$B$6,Gehaltstabelle_alt!$E$6,Gehaltstabelle_alt!$E$7)))))+IF(F356="","",IF(AND(E356&gt;Gehaltstabelle_alt!$C$10,C356="a"),Gehaltstabelle_alt!$E$11,Gehaltstabelle_alt!$E$10))+Gehaltsrechner!$G$10)</f>
        <v/>
      </c>
      <c r="H356" t="str">
        <f>IF(G356="","",Gehaltsrechner!$G$9)</f>
        <v/>
      </c>
      <c r="I356" t="str">
        <f t="shared" si="32"/>
        <v/>
      </c>
    </row>
    <row r="357" spans="1:9" x14ac:dyDescent="0.25">
      <c r="A357" t="str">
        <f t="shared" si="29"/>
        <v/>
      </c>
      <c r="B357" s="18" t="str">
        <f t="shared" si="33"/>
        <v/>
      </c>
      <c r="C357" t="str">
        <f t="shared" si="30"/>
        <v/>
      </c>
      <c r="D357" t="str">
        <f t="shared" si="31"/>
        <v/>
      </c>
      <c r="E357" t="str">
        <f>IF(D357="","",MIN(IF(ISNA(VLOOKUP(D357+E356,Gehaltstabelle_alt!$A$15:$A$18,1,FALSE)),D357+E356,IF(ISNA(VLOOKUP(D357+E356+1,Gehaltstabelle_alt!$A$15:$A$18,1,FALSE)),D357+E356+1,D357+E356+2))+IF(AND(B357=DATE(YEAR($G$5),MONTH($G$5),1),$G$4),2,0),MAX(Gehaltstabelle_alt!$H$5:$H$34)))</f>
        <v/>
      </c>
      <c r="F357" t="str">
        <f>IF(E357="","",HLOOKUP(C357,Gehaltstabelle_alt!$I$3:$R$34,E357+2,FALSE))</f>
        <v/>
      </c>
      <c r="G357" t="str">
        <f>IF(E357="","",IF(F357&lt;=Gehaltstabelle_alt!$B$2,Gehaltstabelle_alt!$E$2,IF(F357&lt;=Gehaltstabelle_alt!$B$3,Gehaltstabelle_alt!$E$3,IF(F357&lt;=Gehaltstabelle_alt!$B$4,Gehaltstabelle_alt!$E$4,IF(F357&lt;=Gehaltstabelle_alt!$B$5,Gehaltstabelle_alt!$E$5,IF(F357&lt;=Gehaltstabelle_alt!$B$6,Gehaltstabelle_alt!$E$6,Gehaltstabelle_alt!$E$7)))))+IF(F357="","",IF(AND(E357&gt;Gehaltstabelle_alt!$C$10,C357="a"),Gehaltstabelle_alt!$E$11,Gehaltstabelle_alt!$E$10))+Gehaltsrechner!$G$10)</f>
        <v/>
      </c>
      <c r="H357" t="str">
        <f>IF(G357="","",Gehaltsrechner!$G$9)</f>
        <v/>
      </c>
      <c r="I357" t="str">
        <f t="shared" si="32"/>
        <v/>
      </c>
    </row>
    <row r="358" spans="1:9" x14ac:dyDescent="0.25">
      <c r="A358" t="str">
        <f t="shared" si="29"/>
        <v/>
      </c>
      <c r="B358" s="18" t="str">
        <f t="shared" si="33"/>
        <v/>
      </c>
      <c r="C358" t="str">
        <f t="shared" si="30"/>
        <v/>
      </c>
      <c r="D358" t="str">
        <f t="shared" si="31"/>
        <v/>
      </c>
      <c r="E358" t="str">
        <f>IF(D358="","",MIN(IF(ISNA(VLOOKUP(D358+E357,Gehaltstabelle_alt!$A$15:$A$18,1,FALSE)),D358+E357,IF(ISNA(VLOOKUP(D358+E357+1,Gehaltstabelle_alt!$A$15:$A$18,1,FALSE)),D358+E357+1,D358+E357+2))+IF(AND(B358=DATE(YEAR($G$5),MONTH($G$5),1),$G$4),2,0),MAX(Gehaltstabelle_alt!$H$5:$H$34)))</f>
        <v/>
      </c>
      <c r="F358" t="str">
        <f>IF(E358="","",HLOOKUP(C358,Gehaltstabelle_alt!$I$3:$R$34,E358+2,FALSE))</f>
        <v/>
      </c>
      <c r="G358" t="str">
        <f>IF(E358="","",IF(F358&lt;=Gehaltstabelle_alt!$B$2,Gehaltstabelle_alt!$E$2,IF(F358&lt;=Gehaltstabelle_alt!$B$3,Gehaltstabelle_alt!$E$3,IF(F358&lt;=Gehaltstabelle_alt!$B$4,Gehaltstabelle_alt!$E$4,IF(F358&lt;=Gehaltstabelle_alt!$B$5,Gehaltstabelle_alt!$E$5,IF(F358&lt;=Gehaltstabelle_alt!$B$6,Gehaltstabelle_alt!$E$6,Gehaltstabelle_alt!$E$7)))))+IF(F358="","",IF(AND(E358&gt;Gehaltstabelle_alt!$C$10,C358="a"),Gehaltstabelle_alt!$E$11,Gehaltstabelle_alt!$E$10))+Gehaltsrechner!$G$10)</f>
        <v/>
      </c>
      <c r="H358" t="str">
        <f>IF(G358="","",Gehaltsrechner!$G$9)</f>
        <v/>
      </c>
      <c r="I358" t="str">
        <f t="shared" si="32"/>
        <v/>
      </c>
    </row>
    <row r="359" spans="1:9" x14ac:dyDescent="0.25">
      <c r="A359" t="str">
        <f t="shared" si="29"/>
        <v/>
      </c>
      <c r="B359" s="18" t="str">
        <f t="shared" si="33"/>
        <v/>
      </c>
      <c r="C359" t="str">
        <f t="shared" si="30"/>
        <v/>
      </c>
      <c r="D359" t="str">
        <f t="shared" si="31"/>
        <v/>
      </c>
      <c r="E359" t="str">
        <f>IF(D359="","",MIN(IF(ISNA(VLOOKUP(D359+E358,Gehaltstabelle_alt!$A$15:$A$18,1,FALSE)),D359+E358,IF(ISNA(VLOOKUP(D359+E358+1,Gehaltstabelle_alt!$A$15:$A$18,1,FALSE)),D359+E358+1,D359+E358+2))+IF(AND(B359=DATE(YEAR($G$5),MONTH($G$5),1),$G$4),2,0),MAX(Gehaltstabelle_alt!$H$5:$H$34)))</f>
        <v/>
      </c>
      <c r="F359" t="str">
        <f>IF(E359="","",HLOOKUP(C359,Gehaltstabelle_alt!$I$3:$R$34,E359+2,FALSE))</f>
        <v/>
      </c>
      <c r="G359" t="str">
        <f>IF(E359="","",IF(F359&lt;=Gehaltstabelle_alt!$B$2,Gehaltstabelle_alt!$E$2,IF(F359&lt;=Gehaltstabelle_alt!$B$3,Gehaltstabelle_alt!$E$3,IF(F359&lt;=Gehaltstabelle_alt!$B$4,Gehaltstabelle_alt!$E$4,IF(F359&lt;=Gehaltstabelle_alt!$B$5,Gehaltstabelle_alt!$E$5,IF(F359&lt;=Gehaltstabelle_alt!$B$6,Gehaltstabelle_alt!$E$6,Gehaltstabelle_alt!$E$7)))))+IF(F359="","",IF(AND(E359&gt;Gehaltstabelle_alt!$C$10,C359="a"),Gehaltstabelle_alt!$E$11,Gehaltstabelle_alt!$E$10))+Gehaltsrechner!$G$10)</f>
        <v/>
      </c>
      <c r="H359" t="str">
        <f>IF(G359="","",Gehaltsrechner!$G$9)</f>
        <v/>
      </c>
      <c r="I359" t="str">
        <f t="shared" si="32"/>
        <v/>
      </c>
    </row>
    <row r="360" spans="1:9" x14ac:dyDescent="0.25">
      <c r="A360" t="str">
        <f t="shared" si="29"/>
        <v/>
      </c>
      <c r="B360" s="18" t="str">
        <f t="shared" si="33"/>
        <v/>
      </c>
      <c r="C360" t="str">
        <f t="shared" si="30"/>
        <v/>
      </c>
      <c r="D360" t="str">
        <f t="shared" si="31"/>
        <v/>
      </c>
      <c r="E360" t="str">
        <f>IF(D360="","",MIN(IF(ISNA(VLOOKUP(D360+E359,Gehaltstabelle_alt!$A$15:$A$18,1,FALSE)),D360+E359,IF(ISNA(VLOOKUP(D360+E359+1,Gehaltstabelle_alt!$A$15:$A$18,1,FALSE)),D360+E359+1,D360+E359+2))+IF(AND(B360=DATE(YEAR($G$5),MONTH($G$5),1),$G$4),2,0),MAX(Gehaltstabelle_alt!$H$5:$H$34)))</f>
        <v/>
      </c>
      <c r="F360" t="str">
        <f>IF(E360="","",HLOOKUP(C360,Gehaltstabelle_alt!$I$3:$R$34,E360+2,FALSE))</f>
        <v/>
      </c>
      <c r="G360" t="str">
        <f>IF(E360="","",IF(F360&lt;=Gehaltstabelle_alt!$B$2,Gehaltstabelle_alt!$E$2,IF(F360&lt;=Gehaltstabelle_alt!$B$3,Gehaltstabelle_alt!$E$3,IF(F360&lt;=Gehaltstabelle_alt!$B$4,Gehaltstabelle_alt!$E$4,IF(F360&lt;=Gehaltstabelle_alt!$B$5,Gehaltstabelle_alt!$E$5,IF(F360&lt;=Gehaltstabelle_alt!$B$6,Gehaltstabelle_alt!$E$6,Gehaltstabelle_alt!$E$7)))))+IF(F360="","",IF(AND(E360&gt;Gehaltstabelle_alt!$C$10,C360="a"),Gehaltstabelle_alt!$E$11,Gehaltstabelle_alt!$E$10))+Gehaltsrechner!$G$10)</f>
        <v/>
      </c>
      <c r="H360" t="str">
        <f>IF(G360="","",Gehaltsrechner!$G$9)</f>
        <v/>
      </c>
      <c r="I360" t="str">
        <f t="shared" si="32"/>
        <v/>
      </c>
    </row>
    <row r="361" spans="1:9" x14ac:dyDescent="0.25">
      <c r="A361" t="str">
        <f t="shared" si="29"/>
        <v/>
      </c>
      <c r="B361" s="18" t="str">
        <f t="shared" si="33"/>
        <v/>
      </c>
      <c r="C361" t="str">
        <f t="shared" si="30"/>
        <v/>
      </c>
      <c r="D361" t="str">
        <f t="shared" si="31"/>
        <v/>
      </c>
      <c r="E361" t="str">
        <f>IF(D361="","",MIN(IF(ISNA(VLOOKUP(D361+E360,Gehaltstabelle_alt!$A$15:$A$18,1,FALSE)),D361+E360,IF(ISNA(VLOOKUP(D361+E360+1,Gehaltstabelle_alt!$A$15:$A$18,1,FALSE)),D361+E360+1,D361+E360+2))+IF(AND(B361=DATE(YEAR($G$5),MONTH($G$5),1),$G$4),2,0),MAX(Gehaltstabelle_alt!$H$5:$H$34)))</f>
        <v/>
      </c>
      <c r="F361" t="str">
        <f>IF(E361="","",HLOOKUP(C361,Gehaltstabelle_alt!$I$3:$R$34,E361+2,FALSE))</f>
        <v/>
      </c>
      <c r="G361" t="str">
        <f>IF(E361="","",IF(F361&lt;=Gehaltstabelle_alt!$B$2,Gehaltstabelle_alt!$E$2,IF(F361&lt;=Gehaltstabelle_alt!$B$3,Gehaltstabelle_alt!$E$3,IF(F361&lt;=Gehaltstabelle_alt!$B$4,Gehaltstabelle_alt!$E$4,IF(F361&lt;=Gehaltstabelle_alt!$B$5,Gehaltstabelle_alt!$E$5,IF(F361&lt;=Gehaltstabelle_alt!$B$6,Gehaltstabelle_alt!$E$6,Gehaltstabelle_alt!$E$7)))))+IF(F361="","",IF(AND(E361&gt;Gehaltstabelle_alt!$C$10,C361="a"),Gehaltstabelle_alt!$E$11,Gehaltstabelle_alt!$E$10))+Gehaltsrechner!$G$10)</f>
        <v/>
      </c>
      <c r="H361" t="str">
        <f>IF(G361="","",Gehaltsrechner!$G$9)</f>
        <v/>
      </c>
      <c r="I361" t="str">
        <f t="shared" si="32"/>
        <v/>
      </c>
    </row>
    <row r="362" spans="1:9" x14ac:dyDescent="0.25">
      <c r="A362" t="str">
        <f t="shared" si="29"/>
        <v/>
      </c>
      <c r="B362" s="18" t="str">
        <f t="shared" si="33"/>
        <v/>
      </c>
      <c r="C362" t="str">
        <f t="shared" si="30"/>
        <v/>
      </c>
      <c r="D362" t="str">
        <f t="shared" si="31"/>
        <v/>
      </c>
      <c r="E362" t="str">
        <f>IF(D362="","",MIN(IF(ISNA(VLOOKUP(D362+E361,Gehaltstabelle_alt!$A$15:$A$18,1,FALSE)),D362+E361,IF(ISNA(VLOOKUP(D362+E361+1,Gehaltstabelle_alt!$A$15:$A$18,1,FALSE)),D362+E361+1,D362+E361+2))+IF(AND(B362=DATE(YEAR($G$5),MONTH($G$5),1),$G$4),2,0),MAX(Gehaltstabelle_alt!$H$5:$H$34)))</f>
        <v/>
      </c>
      <c r="F362" t="str">
        <f>IF(E362="","",HLOOKUP(C362,Gehaltstabelle_alt!$I$3:$R$34,E362+2,FALSE))</f>
        <v/>
      </c>
      <c r="G362" t="str">
        <f>IF(E362="","",IF(F362&lt;=Gehaltstabelle_alt!$B$2,Gehaltstabelle_alt!$E$2,IF(F362&lt;=Gehaltstabelle_alt!$B$3,Gehaltstabelle_alt!$E$3,IF(F362&lt;=Gehaltstabelle_alt!$B$4,Gehaltstabelle_alt!$E$4,IF(F362&lt;=Gehaltstabelle_alt!$B$5,Gehaltstabelle_alt!$E$5,IF(F362&lt;=Gehaltstabelle_alt!$B$6,Gehaltstabelle_alt!$E$6,Gehaltstabelle_alt!$E$7)))))+IF(F362="","",IF(AND(E362&gt;Gehaltstabelle_alt!$C$10,C362="a"),Gehaltstabelle_alt!$E$11,Gehaltstabelle_alt!$E$10))+Gehaltsrechner!$G$10)</f>
        <v/>
      </c>
      <c r="H362" t="str">
        <f>IF(G362="","",Gehaltsrechner!$G$9)</f>
        <v/>
      </c>
      <c r="I362" t="str">
        <f t="shared" si="32"/>
        <v/>
      </c>
    </row>
    <row r="363" spans="1:9" x14ac:dyDescent="0.25">
      <c r="A363" t="str">
        <f t="shared" si="29"/>
        <v/>
      </c>
      <c r="B363" s="18" t="str">
        <f t="shared" si="33"/>
        <v/>
      </c>
      <c r="C363" t="str">
        <f t="shared" si="30"/>
        <v/>
      </c>
      <c r="D363" t="str">
        <f t="shared" si="31"/>
        <v/>
      </c>
      <c r="E363" t="str">
        <f>IF(D363="","",MIN(IF(ISNA(VLOOKUP(D363+E362,Gehaltstabelle_alt!$A$15:$A$18,1,FALSE)),D363+E362,IF(ISNA(VLOOKUP(D363+E362+1,Gehaltstabelle_alt!$A$15:$A$18,1,FALSE)),D363+E362+1,D363+E362+2))+IF(AND(B363=DATE(YEAR($G$5),MONTH($G$5),1),$G$4),2,0),MAX(Gehaltstabelle_alt!$H$5:$H$34)))</f>
        <v/>
      </c>
      <c r="F363" t="str">
        <f>IF(E363="","",HLOOKUP(C363,Gehaltstabelle_alt!$I$3:$R$34,E363+2,FALSE))</f>
        <v/>
      </c>
      <c r="G363" t="str">
        <f>IF(E363="","",IF(F363&lt;=Gehaltstabelle_alt!$B$2,Gehaltstabelle_alt!$E$2,IF(F363&lt;=Gehaltstabelle_alt!$B$3,Gehaltstabelle_alt!$E$3,IF(F363&lt;=Gehaltstabelle_alt!$B$4,Gehaltstabelle_alt!$E$4,IF(F363&lt;=Gehaltstabelle_alt!$B$5,Gehaltstabelle_alt!$E$5,IF(F363&lt;=Gehaltstabelle_alt!$B$6,Gehaltstabelle_alt!$E$6,Gehaltstabelle_alt!$E$7)))))+IF(F363="","",IF(AND(E363&gt;Gehaltstabelle_alt!$C$10,C363="a"),Gehaltstabelle_alt!$E$11,Gehaltstabelle_alt!$E$10))+Gehaltsrechner!$G$10)</f>
        <v/>
      </c>
      <c r="H363" t="str">
        <f>IF(G363="","",Gehaltsrechner!$G$9)</f>
        <v/>
      </c>
      <c r="I363" t="str">
        <f t="shared" si="32"/>
        <v/>
      </c>
    </row>
    <row r="364" spans="1:9" x14ac:dyDescent="0.25">
      <c r="A364" t="str">
        <f t="shared" si="29"/>
        <v/>
      </c>
      <c r="B364" s="18" t="str">
        <f t="shared" si="33"/>
        <v/>
      </c>
      <c r="C364" t="str">
        <f t="shared" si="30"/>
        <v/>
      </c>
      <c r="D364" t="str">
        <f t="shared" si="31"/>
        <v/>
      </c>
      <c r="E364" t="str">
        <f>IF(D364="","",MIN(IF(ISNA(VLOOKUP(D364+E363,Gehaltstabelle_alt!$A$15:$A$18,1,FALSE)),D364+E363,IF(ISNA(VLOOKUP(D364+E363+1,Gehaltstabelle_alt!$A$15:$A$18,1,FALSE)),D364+E363+1,D364+E363+2))+IF(AND(B364=DATE(YEAR($G$5),MONTH($G$5),1),$G$4),2,0),MAX(Gehaltstabelle_alt!$H$5:$H$34)))</f>
        <v/>
      </c>
      <c r="F364" t="str">
        <f>IF(E364="","",HLOOKUP(C364,Gehaltstabelle_alt!$I$3:$R$34,E364+2,FALSE))</f>
        <v/>
      </c>
      <c r="G364" t="str">
        <f>IF(E364="","",IF(F364&lt;=Gehaltstabelle_alt!$B$2,Gehaltstabelle_alt!$E$2,IF(F364&lt;=Gehaltstabelle_alt!$B$3,Gehaltstabelle_alt!$E$3,IF(F364&lt;=Gehaltstabelle_alt!$B$4,Gehaltstabelle_alt!$E$4,IF(F364&lt;=Gehaltstabelle_alt!$B$5,Gehaltstabelle_alt!$E$5,IF(F364&lt;=Gehaltstabelle_alt!$B$6,Gehaltstabelle_alt!$E$6,Gehaltstabelle_alt!$E$7)))))+IF(F364="","",IF(AND(E364&gt;Gehaltstabelle_alt!$C$10,C364="a"),Gehaltstabelle_alt!$E$11,Gehaltstabelle_alt!$E$10))+Gehaltsrechner!$G$10)</f>
        <v/>
      </c>
      <c r="H364" t="str">
        <f>IF(G364="","",Gehaltsrechner!$G$9)</f>
        <v/>
      </c>
      <c r="I364" t="str">
        <f t="shared" si="32"/>
        <v/>
      </c>
    </row>
    <row r="365" spans="1:9" x14ac:dyDescent="0.25">
      <c r="A365" t="str">
        <f t="shared" si="29"/>
        <v/>
      </c>
      <c r="B365" s="18" t="str">
        <f t="shared" si="33"/>
        <v/>
      </c>
      <c r="C365" t="str">
        <f t="shared" si="30"/>
        <v/>
      </c>
      <c r="D365" t="str">
        <f t="shared" si="31"/>
        <v/>
      </c>
      <c r="E365" t="str">
        <f>IF(D365="","",MIN(IF(ISNA(VLOOKUP(D365+E364,Gehaltstabelle_alt!$A$15:$A$18,1,FALSE)),D365+E364,IF(ISNA(VLOOKUP(D365+E364+1,Gehaltstabelle_alt!$A$15:$A$18,1,FALSE)),D365+E364+1,D365+E364+2))+IF(AND(B365=DATE(YEAR($G$5),MONTH($G$5),1),$G$4),2,0),MAX(Gehaltstabelle_alt!$H$5:$H$34)))</f>
        <v/>
      </c>
      <c r="F365" t="str">
        <f>IF(E365="","",HLOOKUP(C365,Gehaltstabelle_alt!$I$3:$R$34,E365+2,FALSE))</f>
        <v/>
      </c>
      <c r="G365" t="str">
        <f>IF(E365="","",IF(F365&lt;=Gehaltstabelle_alt!$B$2,Gehaltstabelle_alt!$E$2,IF(F365&lt;=Gehaltstabelle_alt!$B$3,Gehaltstabelle_alt!$E$3,IF(F365&lt;=Gehaltstabelle_alt!$B$4,Gehaltstabelle_alt!$E$4,IF(F365&lt;=Gehaltstabelle_alt!$B$5,Gehaltstabelle_alt!$E$5,IF(F365&lt;=Gehaltstabelle_alt!$B$6,Gehaltstabelle_alt!$E$6,Gehaltstabelle_alt!$E$7)))))+IF(F365="","",IF(AND(E365&gt;Gehaltstabelle_alt!$C$10,C365="a"),Gehaltstabelle_alt!$E$11,Gehaltstabelle_alt!$E$10))+Gehaltsrechner!$G$10)</f>
        <v/>
      </c>
      <c r="H365" t="str">
        <f>IF(G365="","",Gehaltsrechner!$G$9)</f>
        <v/>
      </c>
      <c r="I365" t="str">
        <f t="shared" si="32"/>
        <v/>
      </c>
    </row>
    <row r="366" spans="1:9" x14ac:dyDescent="0.25">
      <c r="A366" t="str">
        <f t="shared" si="29"/>
        <v/>
      </c>
      <c r="B366" s="18" t="str">
        <f t="shared" si="33"/>
        <v/>
      </c>
      <c r="C366" t="str">
        <f t="shared" si="30"/>
        <v/>
      </c>
      <c r="D366" t="str">
        <f t="shared" si="31"/>
        <v/>
      </c>
      <c r="E366" t="str">
        <f>IF(D366="","",MIN(IF(ISNA(VLOOKUP(D366+E365,Gehaltstabelle_alt!$A$15:$A$18,1,FALSE)),D366+E365,IF(ISNA(VLOOKUP(D366+E365+1,Gehaltstabelle_alt!$A$15:$A$18,1,FALSE)),D366+E365+1,D366+E365+2))+IF(AND(B366=DATE(YEAR($G$5),MONTH($G$5),1),$G$4),2,0),MAX(Gehaltstabelle_alt!$H$5:$H$34)))</f>
        <v/>
      </c>
      <c r="F366" t="str">
        <f>IF(E366="","",HLOOKUP(C366,Gehaltstabelle_alt!$I$3:$R$34,E366+2,FALSE))</f>
        <v/>
      </c>
      <c r="G366" t="str">
        <f>IF(E366="","",IF(F366&lt;=Gehaltstabelle_alt!$B$2,Gehaltstabelle_alt!$E$2,IF(F366&lt;=Gehaltstabelle_alt!$B$3,Gehaltstabelle_alt!$E$3,IF(F366&lt;=Gehaltstabelle_alt!$B$4,Gehaltstabelle_alt!$E$4,IF(F366&lt;=Gehaltstabelle_alt!$B$5,Gehaltstabelle_alt!$E$5,IF(F366&lt;=Gehaltstabelle_alt!$B$6,Gehaltstabelle_alt!$E$6,Gehaltstabelle_alt!$E$7)))))+IF(F366="","",IF(AND(E366&gt;Gehaltstabelle_alt!$C$10,C366="a"),Gehaltstabelle_alt!$E$11,Gehaltstabelle_alt!$E$10))+Gehaltsrechner!$G$10)</f>
        <v/>
      </c>
      <c r="H366" t="str">
        <f>IF(G366="","",Gehaltsrechner!$G$9)</f>
        <v/>
      </c>
      <c r="I366" t="str">
        <f t="shared" si="32"/>
        <v/>
      </c>
    </row>
    <row r="367" spans="1:9" x14ac:dyDescent="0.25">
      <c r="A367" t="str">
        <f t="shared" si="29"/>
        <v/>
      </c>
      <c r="B367" s="18" t="str">
        <f t="shared" si="33"/>
        <v/>
      </c>
      <c r="C367" t="str">
        <f t="shared" si="30"/>
        <v/>
      </c>
      <c r="D367" t="str">
        <f t="shared" si="31"/>
        <v/>
      </c>
      <c r="E367" t="str">
        <f>IF(D367="","",MIN(IF(ISNA(VLOOKUP(D367+E366,Gehaltstabelle_alt!$A$15:$A$18,1,FALSE)),D367+E366,IF(ISNA(VLOOKUP(D367+E366+1,Gehaltstabelle_alt!$A$15:$A$18,1,FALSE)),D367+E366+1,D367+E366+2))+IF(AND(B367=DATE(YEAR($G$5),MONTH($G$5),1),$G$4),2,0),MAX(Gehaltstabelle_alt!$H$5:$H$34)))</f>
        <v/>
      </c>
      <c r="F367" t="str">
        <f>IF(E367="","",HLOOKUP(C367,Gehaltstabelle_alt!$I$3:$R$34,E367+2,FALSE))</f>
        <v/>
      </c>
      <c r="G367" t="str">
        <f>IF(E367="","",IF(F367&lt;=Gehaltstabelle_alt!$B$2,Gehaltstabelle_alt!$E$2,IF(F367&lt;=Gehaltstabelle_alt!$B$3,Gehaltstabelle_alt!$E$3,IF(F367&lt;=Gehaltstabelle_alt!$B$4,Gehaltstabelle_alt!$E$4,IF(F367&lt;=Gehaltstabelle_alt!$B$5,Gehaltstabelle_alt!$E$5,IF(F367&lt;=Gehaltstabelle_alt!$B$6,Gehaltstabelle_alt!$E$6,Gehaltstabelle_alt!$E$7)))))+IF(F367="","",IF(AND(E367&gt;Gehaltstabelle_alt!$C$10,C367="a"),Gehaltstabelle_alt!$E$11,Gehaltstabelle_alt!$E$10))+Gehaltsrechner!$G$10)</f>
        <v/>
      </c>
      <c r="H367" t="str">
        <f>IF(G367="","",Gehaltsrechner!$G$9)</f>
        <v/>
      </c>
      <c r="I367" t="str">
        <f t="shared" si="32"/>
        <v/>
      </c>
    </row>
    <row r="368" spans="1:9" x14ac:dyDescent="0.25">
      <c r="A368" t="str">
        <f t="shared" si="29"/>
        <v/>
      </c>
      <c r="B368" s="18" t="str">
        <f t="shared" si="33"/>
        <v/>
      </c>
      <c r="C368" t="str">
        <f t="shared" si="30"/>
        <v/>
      </c>
      <c r="D368" t="str">
        <f t="shared" si="31"/>
        <v/>
      </c>
      <c r="E368" t="str">
        <f>IF(D368="","",MIN(IF(ISNA(VLOOKUP(D368+E367,Gehaltstabelle_alt!$A$15:$A$18,1,FALSE)),D368+E367,IF(ISNA(VLOOKUP(D368+E367+1,Gehaltstabelle_alt!$A$15:$A$18,1,FALSE)),D368+E367+1,D368+E367+2))+IF(AND(B368=DATE(YEAR($G$5),MONTH($G$5),1),$G$4),2,0),MAX(Gehaltstabelle_alt!$H$5:$H$34)))</f>
        <v/>
      </c>
      <c r="F368" t="str">
        <f>IF(E368="","",HLOOKUP(C368,Gehaltstabelle_alt!$I$3:$R$34,E368+2,FALSE))</f>
        <v/>
      </c>
      <c r="G368" t="str">
        <f>IF(E368="","",IF(F368&lt;=Gehaltstabelle_alt!$B$2,Gehaltstabelle_alt!$E$2,IF(F368&lt;=Gehaltstabelle_alt!$B$3,Gehaltstabelle_alt!$E$3,IF(F368&lt;=Gehaltstabelle_alt!$B$4,Gehaltstabelle_alt!$E$4,IF(F368&lt;=Gehaltstabelle_alt!$B$5,Gehaltstabelle_alt!$E$5,IF(F368&lt;=Gehaltstabelle_alt!$B$6,Gehaltstabelle_alt!$E$6,Gehaltstabelle_alt!$E$7)))))+IF(F368="","",IF(AND(E368&gt;Gehaltstabelle_alt!$C$10,C368="a"),Gehaltstabelle_alt!$E$11,Gehaltstabelle_alt!$E$10))+Gehaltsrechner!$G$10)</f>
        <v/>
      </c>
      <c r="H368" t="str">
        <f>IF(G368="","",Gehaltsrechner!$G$9)</f>
        <v/>
      </c>
      <c r="I368" t="str">
        <f t="shared" si="32"/>
        <v/>
      </c>
    </row>
    <row r="369" spans="1:9" x14ac:dyDescent="0.25">
      <c r="A369" t="str">
        <f t="shared" si="29"/>
        <v/>
      </c>
      <c r="B369" s="18" t="str">
        <f t="shared" si="33"/>
        <v/>
      </c>
      <c r="C369" t="str">
        <f t="shared" si="30"/>
        <v/>
      </c>
      <c r="D369" t="str">
        <f t="shared" si="31"/>
        <v/>
      </c>
      <c r="E369" t="str">
        <f>IF(D369="","",MIN(IF(ISNA(VLOOKUP(D369+E368,Gehaltstabelle_alt!$A$15:$A$18,1,FALSE)),D369+E368,IF(ISNA(VLOOKUP(D369+E368+1,Gehaltstabelle_alt!$A$15:$A$18,1,FALSE)),D369+E368+1,D369+E368+2))+IF(AND(B369=DATE(YEAR($G$5),MONTH($G$5),1),$G$4),2,0),MAX(Gehaltstabelle_alt!$H$5:$H$34)))</f>
        <v/>
      </c>
      <c r="F369" t="str">
        <f>IF(E369="","",HLOOKUP(C369,Gehaltstabelle_alt!$I$3:$R$34,E369+2,FALSE))</f>
        <v/>
      </c>
      <c r="G369" t="str">
        <f>IF(E369="","",IF(F369&lt;=Gehaltstabelle_alt!$B$2,Gehaltstabelle_alt!$E$2,IF(F369&lt;=Gehaltstabelle_alt!$B$3,Gehaltstabelle_alt!$E$3,IF(F369&lt;=Gehaltstabelle_alt!$B$4,Gehaltstabelle_alt!$E$4,IF(F369&lt;=Gehaltstabelle_alt!$B$5,Gehaltstabelle_alt!$E$5,IF(F369&lt;=Gehaltstabelle_alt!$B$6,Gehaltstabelle_alt!$E$6,Gehaltstabelle_alt!$E$7)))))+IF(F369="","",IF(AND(E369&gt;Gehaltstabelle_alt!$C$10,C369="a"),Gehaltstabelle_alt!$E$11,Gehaltstabelle_alt!$E$10))+Gehaltsrechner!$G$10)</f>
        <v/>
      </c>
      <c r="H369" t="str">
        <f>IF(G369="","",Gehaltsrechner!$G$9)</f>
        <v/>
      </c>
      <c r="I369" t="str">
        <f t="shared" si="32"/>
        <v/>
      </c>
    </row>
    <row r="370" spans="1:9" x14ac:dyDescent="0.25">
      <c r="A370" t="str">
        <f t="shared" si="29"/>
        <v/>
      </c>
      <c r="B370" s="18" t="str">
        <f t="shared" si="33"/>
        <v/>
      </c>
      <c r="C370" t="str">
        <f t="shared" si="30"/>
        <v/>
      </c>
      <c r="D370" t="str">
        <f t="shared" si="31"/>
        <v/>
      </c>
      <c r="E370" t="str">
        <f>IF(D370="","",MIN(IF(ISNA(VLOOKUP(D370+E369,Gehaltstabelle_alt!$A$15:$A$18,1,FALSE)),D370+E369,IF(ISNA(VLOOKUP(D370+E369+1,Gehaltstabelle_alt!$A$15:$A$18,1,FALSE)),D370+E369+1,D370+E369+2))+IF(AND(B370=DATE(YEAR($G$5),MONTH($G$5),1),$G$4),2,0),MAX(Gehaltstabelle_alt!$H$5:$H$34)))</f>
        <v/>
      </c>
      <c r="F370" t="str">
        <f>IF(E370="","",HLOOKUP(C370,Gehaltstabelle_alt!$I$3:$R$34,E370+2,FALSE))</f>
        <v/>
      </c>
      <c r="G370" t="str">
        <f>IF(E370="","",IF(F370&lt;=Gehaltstabelle_alt!$B$2,Gehaltstabelle_alt!$E$2,IF(F370&lt;=Gehaltstabelle_alt!$B$3,Gehaltstabelle_alt!$E$3,IF(F370&lt;=Gehaltstabelle_alt!$B$4,Gehaltstabelle_alt!$E$4,IF(F370&lt;=Gehaltstabelle_alt!$B$5,Gehaltstabelle_alt!$E$5,IF(F370&lt;=Gehaltstabelle_alt!$B$6,Gehaltstabelle_alt!$E$6,Gehaltstabelle_alt!$E$7)))))+IF(F370="","",IF(AND(E370&gt;Gehaltstabelle_alt!$C$10,C370="a"),Gehaltstabelle_alt!$E$11,Gehaltstabelle_alt!$E$10))+Gehaltsrechner!$G$10)</f>
        <v/>
      </c>
      <c r="H370" t="str">
        <f>IF(G370="","",Gehaltsrechner!$G$9)</f>
        <v/>
      </c>
      <c r="I370" t="str">
        <f t="shared" si="32"/>
        <v/>
      </c>
    </row>
    <row r="371" spans="1:9" x14ac:dyDescent="0.25">
      <c r="A371" t="str">
        <f t="shared" si="29"/>
        <v/>
      </c>
      <c r="B371" s="18" t="str">
        <f t="shared" si="33"/>
        <v/>
      </c>
      <c r="C371" t="str">
        <f t="shared" si="30"/>
        <v/>
      </c>
      <c r="D371" t="str">
        <f t="shared" si="31"/>
        <v/>
      </c>
      <c r="E371" t="str">
        <f>IF(D371="","",MIN(IF(ISNA(VLOOKUP(D371+E370,Gehaltstabelle_alt!$A$15:$A$18,1,FALSE)),D371+E370,IF(ISNA(VLOOKUP(D371+E370+1,Gehaltstabelle_alt!$A$15:$A$18,1,FALSE)),D371+E370+1,D371+E370+2))+IF(AND(B371=DATE(YEAR($G$5),MONTH($G$5),1),$G$4),2,0),MAX(Gehaltstabelle_alt!$H$5:$H$34)))</f>
        <v/>
      </c>
      <c r="F371" t="str">
        <f>IF(E371="","",HLOOKUP(C371,Gehaltstabelle_alt!$I$3:$R$34,E371+2,FALSE))</f>
        <v/>
      </c>
      <c r="G371" t="str">
        <f>IF(E371="","",IF(F371&lt;=Gehaltstabelle_alt!$B$2,Gehaltstabelle_alt!$E$2,IF(F371&lt;=Gehaltstabelle_alt!$B$3,Gehaltstabelle_alt!$E$3,IF(F371&lt;=Gehaltstabelle_alt!$B$4,Gehaltstabelle_alt!$E$4,IF(F371&lt;=Gehaltstabelle_alt!$B$5,Gehaltstabelle_alt!$E$5,IF(F371&lt;=Gehaltstabelle_alt!$B$6,Gehaltstabelle_alt!$E$6,Gehaltstabelle_alt!$E$7)))))+IF(F371="","",IF(AND(E371&gt;Gehaltstabelle_alt!$C$10,C371="a"),Gehaltstabelle_alt!$E$11,Gehaltstabelle_alt!$E$10))+Gehaltsrechner!$G$10)</f>
        <v/>
      </c>
      <c r="H371" t="str">
        <f>IF(G371="","",Gehaltsrechner!$G$9)</f>
        <v/>
      </c>
      <c r="I371" t="str">
        <f t="shared" si="32"/>
        <v/>
      </c>
    </row>
    <row r="372" spans="1:9" x14ac:dyDescent="0.25">
      <c r="A372" t="str">
        <f t="shared" si="29"/>
        <v/>
      </c>
      <c r="B372" s="18" t="str">
        <f t="shared" si="33"/>
        <v/>
      </c>
      <c r="C372" t="str">
        <f t="shared" si="30"/>
        <v/>
      </c>
      <c r="D372" t="str">
        <f t="shared" si="31"/>
        <v/>
      </c>
      <c r="E372" t="str">
        <f>IF(D372="","",MIN(IF(ISNA(VLOOKUP(D372+E371,Gehaltstabelle_alt!$A$15:$A$18,1,FALSE)),D372+E371,IF(ISNA(VLOOKUP(D372+E371+1,Gehaltstabelle_alt!$A$15:$A$18,1,FALSE)),D372+E371+1,D372+E371+2))+IF(AND(B372=DATE(YEAR($G$5),MONTH($G$5),1),$G$4),2,0),MAX(Gehaltstabelle_alt!$H$5:$H$34)))</f>
        <v/>
      </c>
      <c r="F372" t="str">
        <f>IF(E372="","",HLOOKUP(C372,Gehaltstabelle_alt!$I$3:$R$34,E372+2,FALSE))</f>
        <v/>
      </c>
      <c r="G372" t="str">
        <f>IF(E372="","",IF(F372&lt;=Gehaltstabelle_alt!$B$2,Gehaltstabelle_alt!$E$2,IF(F372&lt;=Gehaltstabelle_alt!$B$3,Gehaltstabelle_alt!$E$3,IF(F372&lt;=Gehaltstabelle_alt!$B$4,Gehaltstabelle_alt!$E$4,IF(F372&lt;=Gehaltstabelle_alt!$B$5,Gehaltstabelle_alt!$E$5,IF(F372&lt;=Gehaltstabelle_alt!$B$6,Gehaltstabelle_alt!$E$6,Gehaltstabelle_alt!$E$7)))))+IF(F372="","",IF(AND(E372&gt;Gehaltstabelle_alt!$C$10,C372="a"),Gehaltstabelle_alt!$E$11,Gehaltstabelle_alt!$E$10))+Gehaltsrechner!$G$10)</f>
        <v/>
      </c>
      <c r="H372" t="str">
        <f>IF(G372="","",Gehaltsrechner!$G$9)</f>
        <v/>
      </c>
      <c r="I372" t="str">
        <f t="shared" si="32"/>
        <v/>
      </c>
    </row>
    <row r="373" spans="1:9" x14ac:dyDescent="0.25">
      <c r="A373" t="str">
        <f t="shared" si="29"/>
        <v/>
      </c>
      <c r="B373" s="18" t="str">
        <f t="shared" si="33"/>
        <v/>
      </c>
      <c r="C373" t="str">
        <f t="shared" si="30"/>
        <v/>
      </c>
      <c r="D373" t="str">
        <f t="shared" si="31"/>
        <v/>
      </c>
      <c r="E373" t="str">
        <f>IF(D373="","",MIN(IF(ISNA(VLOOKUP(D373+E372,Gehaltstabelle_alt!$A$15:$A$18,1,FALSE)),D373+E372,IF(ISNA(VLOOKUP(D373+E372+1,Gehaltstabelle_alt!$A$15:$A$18,1,FALSE)),D373+E372+1,D373+E372+2))+IF(AND(B373=DATE(YEAR($G$5),MONTH($G$5),1),$G$4),2,0),MAX(Gehaltstabelle_alt!$H$5:$H$34)))</f>
        <v/>
      </c>
      <c r="F373" t="str">
        <f>IF(E373="","",HLOOKUP(C373,Gehaltstabelle_alt!$I$3:$R$34,E373+2,FALSE))</f>
        <v/>
      </c>
      <c r="G373" t="str">
        <f>IF(E373="","",IF(F373&lt;=Gehaltstabelle_alt!$B$2,Gehaltstabelle_alt!$E$2,IF(F373&lt;=Gehaltstabelle_alt!$B$3,Gehaltstabelle_alt!$E$3,IF(F373&lt;=Gehaltstabelle_alt!$B$4,Gehaltstabelle_alt!$E$4,IF(F373&lt;=Gehaltstabelle_alt!$B$5,Gehaltstabelle_alt!$E$5,IF(F373&lt;=Gehaltstabelle_alt!$B$6,Gehaltstabelle_alt!$E$6,Gehaltstabelle_alt!$E$7)))))+IF(F373="","",IF(AND(E373&gt;Gehaltstabelle_alt!$C$10,C373="a"),Gehaltstabelle_alt!$E$11,Gehaltstabelle_alt!$E$10))+Gehaltsrechner!$G$10)</f>
        <v/>
      </c>
      <c r="H373" t="str">
        <f>IF(G373="","",Gehaltsrechner!$G$9)</f>
        <v/>
      </c>
      <c r="I373" t="str">
        <f t="shared" si="32"/>
        <v/>
      </c>
    </row>
    <row r="374" spans="1:9" x14ac:dyDescent="0.25">
      <c r="A374" t="str">
        <f t="shared" si="29"/>
        <v/>
      </c>
      <c r="B374" s="18" t="str">
        <f t="shared" si="33"/>
        <v/>
      </c>
      <c r="C374" t="str">
        <f t="shared" si="30"/>
        <v/>
      </c>
      <c r="D374" t="str">
        <f t="shared" si="31"/>
        <v/>
      </c>
      <c r="E374" t="str">
        <f>IF(D374="","",MIN(IF(ISNA(VLOOKUP(D374+E373,Gehaltstabelle_alt!$A$15:$A$18,1,FALSE)),D374+E373,IF(ISNA(VLOOKUP(D374+E373+1,Gehaltstabelle_alt!$A$15:$A$18,1,FALSE)),D374+E373+1,D374+E373+2))+IF(AND(B374=DATE(YEAR($G$5),MONTH($G$5),1),$G$4),2,0),MAX(Gehaltstabelle_alt!$H$5:$H$34)))</f>
        <v/>
      </c>
      <c r="F374" t="str">
        <f>IF(E374="","",HLOOKUP(C374,Gehaltstabelle_alt!$I$3:$R$34,E374+2,FALSE))</f>
        <v/>
      </c>
      <c r="G374" t="str">
        <f>IF(E374="","",IF(F374&lt;=Gehaltstabelle_alt!$B$2,Gehaltstabelle_alt!$E$2,IF(F374&lt;=Gehaltstabelle_alt!$B$3,Gehaltstabelle_alt!$E$3,IF(F374&lt;=Gehaltstabelle_alt!$B$4,Gehaltstabelle_alt!$E$4,IF(F374&lt;=Gehaltstabelle_alt!$B$5,Gehaltstabelle_alt!$E$5,IF(F374&lt;=Gehaltstabelle_alt!$B$6,Gehaltstabelle_alt!$E$6,Gehaltstabelle_alt!$E$7)))))+IF(F374="","",IF(AND(E374&gt;Gehaltstabelle_alt!$C$10,C374="a"),Gehaltstabelle_alt!$E$11,Gehaltstabelle_alt!$E$10))+Gehaltsrechner!$G$10)</f>
        <v/>
      </c>
      <c r="H374" t="str">
        <f>IF(G374="","",Gehaltsrechner!$G$9)</f>
        <v/>
      </c>
      <c r="I374" t="str">
        <f t="shared" si="32"/>
        <v/>
      </c>
    </row>
    <row r="375" spans="1:9" x14ac:dyDescent="0.25">
      <c r="A375" t="str">
        <f t="shared" si="29"/>
        <v/>
      </c>
      <c r="B375" s="18" t="str">
        <f t="shared" si="33"/>
        <v/>
      </c>
      <c r="C375" t="str">
        <f t="shared" si="30"/>
        <v/>
      </c>
      <c r="D375" t="str">
        <f t="shared" si="31"/>
        <v/>
      </c>
      <c r="E375" t="str">
        <f>IF(D375="","",MIN(IF(ISNA(VLOOKUP(D375+E374,Gehaltstabelle_alt!$A$15:$A$18,1,FALSE)),D375+E374,IF(ISNA(VLOOKUP(D375+E374+1,Gehaltstabelle_alt!$A$15:$A$18,1,FALSE)),D375+E374+1,D375+E374+2))+IF(AND(B375=DATE(YEAR($G$5),MONTH($G$5),1),$G$4),2,0),MAX(Gehaltstabelle_alt!$H$5:$H$34)))</f>
        <v/>
      </c>
      <c r="F375" t="str">
        <f>IF(E375="","",HLOOKUP(C375,Gehaltstabelle_alt!$I$3:$R$34,E375+2,FALSE))</f>
        <v/>
      </c>
      <c r="G375" t="str">
        <f>IF(E375="","",IF(F375&lt;=Gehaltstabelle_alt!$B$2,Gehaltstabelle_alt!$E$2,IF(F375&lt;=Gehaltstabelle_alt!$B$3,Gehaltstabelle_alt!$E$3,IF(F375&lt;=Gehaltstabelle_alt!$B$4,Gehaltstabelle_alt!$E$4,IF(F375&lt;=Gehaltstabelle_alt!$B$5,Gehaltstabelle_alt!$E$5,IF(F375&lt;=Gehaltstabelle_alt!$B$6,Gehaltstabelle_alt!$E$6,Gehaltstabelle_alt!$E$7)))))+IF(F375="","",IF(AND(E375&gt;Gehaltstabelle_alt!$C$10,C375="a"),Gehaltstabelle_alt!$E$11,Gehaltstabelle_alt!$E$10))+Gehaltsrechner!$G$10)</f>
        <v/>
      </c>
      <c r="H375" t="str">
        <f>IF(G375="","",Gehaltsrechner!$G$9)</f>
        <v/>
      </c>
      <c r="I375" t="str">
        <f t="shared" si="32"/>
        <v/>
      </c>
    </row>
    <row r="376" spans="1:9" x14ac:dyDescent="0.25">
      <c r="A376" t="str">
        <f t="shared" si="29"/>
        <v/>
      </c>
      <c r="B376" s="18" t="str">
        <f t="shared" si="33"/>
        <v/>
      </c>
      <c r="C376" t="str">
        <f t="shared" si="30"/>
        <v/>
      </c>
      <c r="D376" t="str">
        <f t="shared" si="31"/>
        <v/>
      </c>
      <c r="E376" t="str">
        <f>IF(D376="","",MIN(IF(ISNA(VLOOKUP(D376+E375,Gehaltstabelle_alt!$A$15:$A$18,1,FALSE)),D376+E375,IF(ISNA(VLOOKUP(D376+E375+1,Gehaltstabelle_alt!$A$15:$A$18,1,FALSE)),D376+E375+1,D376+E375+2))+IF(AND(B376=DATE(YEAR($G$5),MONTH($G$5),1),$G$4),2,0),MAX(Gehaltstabelle_alt!$H$5:$H$34)))</f>
        <v/>
      </c>
      <c r="F376" t="str">
        <f>IF(E376="","",HLOOKUP(C376,Gehaltstabelle_alt!$I$3:$R$34,E376+2,FALSE))</f>
        <v/>
      </c>
      <c r="G376" t="str">
        <f>IF(E376="","",IF(F376&lt;=Gehaltstabelle_alt!$B$2,Gehaltstabelle_alt!$E$2,IF(F376&lt;=Gehaltstabelle_alt!$B$3,Gehaltstabelle_alt!$E$3,IF(F376&lt;=Gehaltstabelle_alt!$B$4,Gehaltstabelle_alt!$E$4,IF(F376&lt;=Gehaltstabelle_alt!$B$5,Gehaltstabelle_alt!$E$5,IF(F376&lt;=Gehaltstabelle_alt!$B$6,Gehaltstabelle_alt!$E$6,Gehaltstabelle_alt!$E$7)))))+IF(F376="","",IF(AND(E376&gt;Gehaltstabelle_alt!$C$10,C376="a"),Gehaltstabelle_alt!$E$11,Gehaltstabelle_alt!$E$10))+Gehaltsrechner!$G$10)</f>
        <v/>
      </c>
      <c r="H376" t="str">
        <f>IF(G376="","",Gehaltsrechner!$G$9)</f>
        <v/>
      </c>
      <c r="I376" t="str">
        <f t="shared" si="32"/>
        <v/>
      </c>
    </row>
    <row r="377" spans="1:9" x14ac:dyDescent="0.25">
      <c r="A377" t="str">
        <f t="shared" si="29"/>
        <v/>
      </c>
      <c r="B377" s="18" t="str">
        <f t="shared" si="33"/>
        <v/>
      </c>
      <c r="C377" t="str">
        <f t="shared" si="30"/>
        <v/>
      </c>
      <c r="D377" t="str">
        <f t="shared" si="31"/>
        <v/>
      </c>
      <c r="E377" t="str">
        <f>IF(D377="","",MIN(IF(ISNA(VLOOKUP(D377+E376,Gehaltstabelle_alt!$A$15:$A$18,1,FALSE)),D377+E376,IF(ISNA(VLOOKUP(D377+E376+1,Gehaltstabelle_alt!$A$15:$A$18,1,FALSE)),D377+E376+1,D377+E376+2))+IF(AND(B377=DATE(YEAR($G$5),MONTH($G$5),1),$G$4),2,0),MAX(Gehaltstabelle_alt!$H$5:$H$34)))</f>
        <v/>
      </c>
      <c r="F377" t="str">
        <f>IF(E377="","",HLOOKUP(C377,Gehaltstabelle_alt!$I$3:$R$34,E377+2,FALSE))</f>
        <v/>
      </c>
      <c r="G377" t="str">
        <f>IF(E377="","",IF(F377&lt;=Gehaltstabelle_alt!$B$2,Gehaltstabelle_alt!$E$2,IF(F377&lt;=Gehaltstabelle_alt!$B$3,Gehaltstabelle_alt!$E$3,IF(F377&lt;=Gehaltstabelle_alt!$B$4,Gehaltstabelle_alt!$E$4,IF(F377&lt;=Gehaltstabelle_alt!$B$5,Gehaltstabelle_alt!$E$5,IF(F377&lt;=Gehaltstabelle_alt!$B$6,Gehaltstabelle_alt!$E$6,Gehaltstabelle_alt!$E$7)))))+IF(F377="","",IF(AND(E377&gt;Gehaltstabelle_alt!$C$10,C377="a"),Gehaltstabelle_alt!$E$11,Gehaltstabelle_alt!$E$10))+Gehaltsrechner!$G$10)</f>
        <v/>
      </c>
      <c r="H377" t="str">
        <f>IF(G377="","",Gehaltsrechner!$G$9)</f>
        <v/>
      </c>
      <c r="I377" t="str">
        <f t="shared" si="32"/>
        <v/>
      </c>
    </row>
    <row r="378" spans="1:9" x14ac:dyDescent="0.25">
      <c r="A378" t="str">
        <f t="shared" si="29"/>
        <v/>
      </c>
      <c r="B378" s="18" t="str">
        <f t="shared" si="33"/>
        <v/>
      </c>
      <c r="C378" t="str">
        <f t="shared" si="30"/>
        <v/>
      </c>
      <c r="D378" t="str">
        <f t="shared" si="31"/>
        <v/>
      </c>
      <c r="E378" t="str">
        <f>IF(D378="","",MIN(IF(ISNA(VLOOKUP(D378+E377,Gehaltstabelle_alt!$A$15:$A$18,1,FALSE)),D378+E377,IF(ISNA(VLOOKUP(D378+E377+1,Gehaltstabelle_alt!$A$15:$A$18,1,FALSE)),D378+E377+1,D378+E377+2))+IF(AND(B378=DATE(YEAR($G$5),MONTH($G$5),1),$G$4),2,0),MAX(Gehaltstabelle_alt!$H$5:$H$34)))</f>
        <v/>
      </c>
      <c r="F378" t="str">
        <f>IF(E378="","",HLOOKUP(C378,Gehaltstabelle_alt!$I$3:$R$34,E378+2,FALSE))</f>
        <v/>
      </c>
      <c r="G378" t="str">
        <f>IF(E378="","",IF(F378&lt;=Gehaltstabelle_alt!$B$2,Gehaltstabelle_alt!$E$2,IF(F378&lt;=Gehaltstabelle_alt!$B$3,Gehaltstabelle_alt!$E$3,IF(F378&lt;=Gehaltstabelle_alt!$B$4,Gehaltstabelle_alt!$E$4,IF(F378&lt;=Gehaltstabelle_alt!$B$5,Gehaltstabelle_alt!$E$5,IF(F378&lt;=Gehaltstabelle_alt!$B$6,Gehaltstabelle_alt!$E$6,Gehaltstabelle_alt!$E$7)))))+IF(F378="","",IF(AND(E378&gt;Gehaltstabelle_alt!$C$10,C378="a"),Gehaltstabelle_alt!$E$11,Gehaltstabelle_alt!$E$10))+Gehaltsrechner!$G$10)</f>
        <v/>
      </c>
      <c r="H378" t="str">
        <f>IF(G378="","",Gehaltsrechner!$G$9)</f>
        <v/>
      </c>
      <c r="I378" t="str">
        <f t="shared" si="32"/>
        <v/>
      </c>
    </row>
    <row r="379" spans="1:9" x14ac:dyDescent="0.25">
      <c r="A379" t="str">
        <f t="shared" si="29"/>
        <v/>
      </c>
      <c r="B379" s="18" t="str">
        <f t="shared" si="33"/>
        <v/>
      </c>
      <c r="C379" t="str">
        <f t="shared" si="30"/>
        <v/>
      </c>
      <c r="D379" t="str">
        <f t="shared" si="31"/>
        <v/>
      </c>
      <c r="E379" t="str">
        <f>IF(D379="","",MIN(IF(ISNA(VLOOKUP(D379+E378,Gehaltstabelle_alt!$A$15:$A$18,1,FALSE)),D379+E378,IF(ISNA(VLOOKUP(D379+E378+1,Gehaltstabelle_alt!$A$15:$A$18,1,FALSE)),D379+E378+1,D379+E378+2))+IF(AND(B379=DATE(YEAR($G$5),MONTH($G$5),1),$G$4),2,0),MAX(Gehaltstabelle_alt!$H$5:$H$34)))</f>
        <v/>
      </c>
      <c r="F379" t="str">
        <f>IF(E379="","",HLOOKUP(C379,Gehaltstabelle_alt!$I$3:$R$34,E379+2,FALSE))</f>
        <v/>
      </c>
      <c r="G379" t="str">
        <f>IF(E379="","",IF(F379&lt;=Gehaltstabelle_alt!$B$2,Gehaltstabelle_alt!$E$2,IF(F379&lt;=Gehaltstabelle_alt!$B$3,Gehaltstabelle_alt!$E$3,IF(F379&lt;=Gehaltstabelle_alt!$B$4,Gehaltstabelle_alt!$E$4,IF(F379&lt;=Gehaltstabelle_alt!$B$5,Gehaltstabelle_alt!$E$5,IF(F379&lt;=Gehaltstabelle_alt!$B$6,Gehaltstabelle_alt!$E$6,Gehaltstabelle_alt!$E$7)))))+IF(F379="","",IF(AND(E379&gt;Gehaltstabelle_alt!$C$10,C379="a"),Gehaltstabelle_alt!$E$11,Gehaltstabelle_alt!$E$10))+Gehaltsrechner!$G$10)</f>
        <v/>
      </c>
      <c r="H379" t="str">
        <f>IF(G379="","",Gehaltsrechner!$G$9)</f>
        <v/>
      </c>
      <c r="I379" t="str">
        <f t="shared" si="32"/>
        <v/>
      </c>
    </row>
    <row r="380" spans="1:9" x14ac:dyDescent="0.25">
      <c r="A380" t="str">
        <f t="shared" si="29"/>
        <v/>
      </c>
      <c r="B380" s="18" t="str">
        <f t="shared" si="33"/>
        <v/>
      </c>
      <c r="C380" t="str">
        <f t="shared" si="30"/>
        <v/>
      </c>
      <c r="D380" t="str">
        <f t="shared" si="31"/>
        <v/>
      </c>
      <c r="E380" t="str">
        <f>IF(D380="","",MIN(IF(ISNA(VLOOKUP(D380+E379,Gehaltstabelle_alt!$A$15:$A$18,1,FALSE)),D380+E379,IF(ISNA(VLOOKUP(D380+E379+1,Gehaltstabelle_alt!$A$15:$A$18,1,FALSE)),D380+E379+1,D380+E379+2))+IF(AND(B380=DATE(YEAR($G$5),MONTH($G$5),1),$G$4),2,0),MAX(Gehaltstabelle_alt!$H$5:$H$34)))</f>
        <v/>
      </c>
      <c r="F380" t="str">
        <f>IF(E380="","",HLOOKUP(C380,Gehaltstabelle_alt!$I$3:$R$34,E380+2,FALSE))</f>
        <v/>
      </c>
      <c r="G380" t="str">
        <f>IF(E380="","",IF(F380&lt;=Gehaltstabelle_alt!$B$2,Gehaltstabelle_alt!$E$2,IF(F380&lt;=Gehaltstabelle_alt!$B$3,Gehaltstabelle_alt!$E$3,IF(F380&lt;=Gehaltstabelle_alt!$B$4,Gehaltstabelle_alt!$E$4,IF(F380&lt;=Gehaltstabelle_alt!$B$5,Gehaltstabelle_alt!$E$5,IF(F380&lt;=Gehaltstabelle_alt!$B$6,Gehaltstabelle_alt!$E$6,Gehaltstabelle_alt!$E$7)))))+IF(F380="","",IF(AND(E380&gt;Gehaltstabelle_alt!$C$10,C380="a"),Gehaltstabelle_alt!$E$11,Gehaltstabelle_alt!$E$10))+Gehaltsrechner!$G$10)</f>
        <v/>
      </c>
      <c r="H380" t="str">
        <f>IF(G380="","",Gehaltsrechner!$G$9)</f>
        <v/>
      </c>
      <c r="I380" t="str">
        <f t="shared" si="32"/>
        <v/>
      </c>
    </row>
    <row r="381" spans="1:9" x14ac:dyDescent="0.25">
      <c r="A381" t="str">
        <f t="shared" si="29"/>
        <v/>
      </c>
      <c r="B381" s="18" t="str">
        <f t="shared" si="33"/>
        <v/>
      </c>
      <c r="C381" t="str">
        <f t="shared" si="30"/>
        <v/>
      </c>
      <c r="D381" t="str">
        <f t="shared" si="31"/>
        <v/>
      </c>
      <c r="E381" t="str">
        <f>IF(D381="","",MIN(IF(ISNA(VLOOKUP(D381+E380,Gehaltstabelle_alt!$A$15:$A$18,1,FALSE)),D381+E380,IF(ISNA(VLOOKUP(D381+E380+1,Gehaltstabelle_alt!$A$15:$A$18,1,FALSE)),D381+E380+1,D381+E380+2))+IF(AND(B381=DATE(YEAR($G$5),MONTH($G$5),1),$G$4),2,0),MAX(Gehaltstabelle_alt!$H$5:$H$34)))</f>
        <v/>
      </c>
      <c r="F381" t="str">
        <f>IF(E381="","",HLOOKUP(C381,Gehaltstabelle_alt!$I$3:$R$34,E381+2,FALSE))</f>
        <v/>
      </c>
      <c r="G381" t="str">
        <f>IF(E381="","",IF(F381&lt;=Gehaltstabelle_alt!$B$2,Gehaltstabelle_alt!$E$2,IF(F381&lt;=Gehaltstabelle_alt!$B$3,Gehaltstabelle_alt!$E$3,IF(F381&lt;=Gehaltstabelle_alt!$B$4,Gehaltstabelle_alt!$E$4,IF(F381&lt;=Gehaltstabelle_alt!$B$5,Gehaltstabelle_alt!$E$5,IF(F381&lt;=Gehaltstabelle_alt!$B$6,Gehaltstabelle_alt!$E$6,Gehaltstabelle_alt!$E$7)))))+IF(F381="","",IF(AND(E381&gt;Gehaltstabelle_alt!$C$10,C381="a"),Gehaltstabelle_alt!$E$11,Gehaltstabelle_alt!$E$10))+Gehaltsrechner!$G$10)</f>
        <v/>
      </c>
      <c r="H381" t="str">
        <f>IF(G381="","",Gehaltsrechner!$G$9)</f>
        <v/>
      </c>
      <c r="I381" t="str">
        <f t="shared" si="32"/>
        <v/>
      </c>
    </row>
    <row r="382" spans="1:9" x14ac:dyDescent="0.25">
      <c r="A382" t="str">
        <f t="shared" si="29"/>
        <v/>
      </c>
      <c r="B382" s="18" t="str">
        <f t="shared" si="33"/>
        <v/>
      </c>
      <c r="C382" t="str">
        <f t="shared" si="30"/>
        <v/>
      </c>
      <c r="D382" t="str">
        <f t="shared" si="31"/>
        <v/>
      </c>
      <c r="E382" t="str">
        <f>IF(D382="","",MIN(IF(ISNA(VLOOKUP(D382+E381,Gehaltstabelle_alt!$A$15:$A$18,1,FALSE)),D382+E381,IF(ISNA(VLOOKUP(D382+E381+1,Gehaltstabelle_alt!$A$15:$A$18,1,FALSE)),D382+E381+1,D382+E381+2))+IF(AND(B382=DATE(YEAR($G$5),MONTH($G$5),1),$G$4),2,0),MAX(Gehaltstabelle_alt!$H$5:$H$34)))</f>
        <v/>
      </c>
      <c r="F382" t="str">
        <f>IF(E382="","",HLOOKUP(C382,Gehaltstabelle_alt!$I$3:$R$34,E382+2,FALSE))</f>
        <v/>
      </c>
      <c r="G382" t="str">
        <f>IF(E382="","",IF(F382&lt;=Gehaltstabelle_alt!$B$2,Gehaltstabelle_alt!$E$2,IF(F382&lt;=Gehaltstabelle_alt!$B$3,Gehaltstabelle_alt!$E$3,IF(F382&lt;=Gehaltstabelle_alt!$B$4,Gehaltstabelle_alt!$E$4,IF(F382&lt;=Gehaltstabelle_alt!$B$5,Gehaltstabelle_alt!$E$5,IF(F382&lt;=Gehaltstabelle_alt!$B$6,Gehaltstabelle_alt!$E$6,Gehaltstabelle_alt!$E$7)))))+IF(F382="","",IF(AND(E382&gt;Gehaltstabelle_alt!$C$10,C382="a"),Gehaltstabelle_alt!$E$11,Gehaltstabelle_alt!$E$10))+Gehaltsrechner!$G$10)</f>
        <v/>
      </c>
      <c r="H382" t="str">
        <f>IF(G382="","",Gehaltsrechner!$G$9)</f>
        <v/>
      </c>
      <c r="I382" t="str">
        <f t="shared" si="32"/>
        <v/>
      </c>
    </row>
    <row r="383" spans="1:9" x14ac:dyDescent="0.25">
      <c r="A383" t="str">
        <f t="shared" si="29"/>
        <v/>
      </c>
      <c r="B383" s="18" t="str">
        <f t="shared" si="33"/>
        <v/>
      </c>
      <c r="C383" t="str">
        <f t="shared" si="30"/>
        <v/>
      </c>
      <c r="D383" t="str">
        <f t="shared" si="31"/>
        <v/>
      </c>
      <c r="E383" t="str">
        <f>IF(D383="","",MIN(IF(ISNA(VLOOKUP(D383+E382,Gehaltstabelle_alt!$A$15:$A$18,1,FALSE)),D383+E382,IF(ISNA(VLOOKUP(D383+E382+1,Gehaltstabelle_alt!$A$15:$A$18,1,FALSE)),D383+E382+1,D383+E382+2))+IF(AND(B383=DATE(YEAR($G$5),MONTH($G$5),1),$G$4),2,0),MAX(Gehaltstabelle_alt!$H$5:$H$34)))</f>
        <v/>
      </c>
      <c r="F383" t="str">
        <f>IF(E383="","",HLOOKUP(C383,Gehaltstabelle_alt!$I$3:$R$34,E383+2,FALSE))</f>
        <v/>
      </c>
      <c r="G383" t="str">
        <f>IF(E383="","",IF(F383&lt;=Gehaltstabelle_alt!$B$2,Gehaltstabelle_alt!$E$2,IF(F383&lt;=Gehaltstabelle_alt!$B$3,Gehaltstabelle_alt!$E$3,IF(F383&lt;=Gehaltstabelle_alt!$B$4,Gehaltstabelle_alt!$E$4,IF(F383&lt;=Gehaltstabelle_alt!$B$5,Gehaltstabelle_alt!$E$5,IF(F383&lt;=Gehaltstabelle_alt!$B$6,Gehaltstabelle_alt!$E$6,Gehaltstabelle_alt!$E$7)))))+IF(F383="","",IF(AND(E383&gt;Gehaltstabelle_alt!$C$10,C383="a"),Gehaltstabelle_alt!$E$11,Gehaltstabelle_alt!$E$10))+Gehaltsrechner!$G$10)</f>
        <v/>
      </c>
      <c r="H383" t="str">
        <f>IF(G383="","",Gehaltsrechner!$G$9)</f>
        <v/>
      </c>
      <c r="I383" t="str">
        <f t="shared" si="32"/>
        <v/>
      </c>
    </row>
    <row r="384" spans="1:9" x14ac:dyDescent="0.25">
      <c r="A384" t="str">
        <f t="shared" si="29"/>
        <v/>
      </c>
      <c r="B384" s="18" t="str">
        <f t="shared" si="33"/>
        <v/>
      </c>
      <c r="C384" t="str">
        <f t="shared" si="30"/>
        <v/>
      </c>
      <c r="D384" t="str">
        <f t="shared" si="31"/>
        <v/>
      </c>
      <c r="E384" t="str">
        <f>IF(D384="","",MIN(IF(ISNA(VLOOKUP(D384+E383,Gehaltstabelle_alt!$A$15:$A$18,1,FALSE)),D384+E383,IF(ISNA(VLOOKUP(D384+E383+1,Gehaltstabelle_alt!$A$15:$A$18,1,FALSE)),D384+E383+1,D384+E383+2))+IF(AND(B384=DATE(YEAR($G$5),MONTH($G$5),1),$G$4),2,0),MAX(Gehaltstabelle_alt!$H$5:$H$34)))</f>
        <v/>
      </c>
      <c r="F384" t="str">
        <f>IF(E384="","",HLOOKUP(C384,Gehaltstabelle_alt!$I$3:$R$34,E384+2,FALSE))</f>
        <v/>
      </c>
      <c r="G384" t="str">
        <f>IF(E384="","",IF(F384&lt;=Gehaltstabelle_alt!$B$2,Gehaltstabelle_alt!$E$2,IF(F384&lt;=Gehaltstabelle_alt!$B$3,Gehaltstabelle_alt!$E$3,IF(F384&lt;=Gehaltstabelle_alt!$B$4,Gehaltstabelle_alt!$E$4,IF(F384&lt;=Gehaltstabelle_alt!$B$5,Gehaltstabelle_alt!$E$5,IF(F384&lt;=Gehaltstabelle_alt!$B$6,Gehaltstabelle_alt!$E$6,Gehaltstabelle_alt!$E$7)))))+IF(F384="","",IF(AND(E384&gt;Gehaltstabelle_alt!$C$10,C384="a"),Gehaltstabelle_alt!$E$11,Gehaltstabelle_alt!$E$10))+Gehaltsrechner!$G$10)</f>
        <v/>
      </c>
      <c r="H384" t="str">
        <f>IF(G384="","",Gehaltsrechner!$G$9)</f>
        <v/>
      </c>
      <c r="I384" t="str">
        <f t="shared" si="32"/>
        <v/>
      </c>
    </row>
    <row r="385" spans="1:9" x14ac:dyDescent="0.25">
      <c r="A385" t="str">
        <f t="shared" si="29"/>
        <v/>
      </c>
      <c r="B385" s="18" t="str">
        <f t="shared" si="33"/>
        <v/>
      </c>
      <c r="C385" t="str">
        <f t="shared" si="30"/>
        <v/>
      </c>
      <c r="D385" t="str">
        <f t="shared" si="31"/>
        <v/>
      </c>
      <c r="E385" t="str">
        <f>IF(D385="","",MIN(IF(ISNA(VLOOKUP(D385+E384,Gehaltstabelle_alt!$A$15:$A$18,1,FALSE)),D385+E384,IF(ISNA(VLOOKUP(D385+E384+1,Gehaltstabelle_alt!$A$15:$A$18,1,FALSE)),D385+E384+1,D385+E384+2))+IF(AND(B385=DATE(YEAR($G$5),MONTH($G$5),1),$G$4),2,0),MAX(Gehaltstabelle_alt!$H$5:$H$34)))</f>
        <v/>
      </c>
      <c r="F385" t="str">
        <f>IF(E385="","",HLOOKUP(C385,Gehaltstabelle_alt!$I$3:$R$34,E385+2,FALSE))</f>
        <v/>
      </c>
      <c r="G385" t="str">
        <f>IF(E385="","",IF(F385&lt;=Gehaltstabelle_alt!$B$2,Gehaltstabelle_alt!$E$2,IF(F385&lt;=Gehaltstabelle_alt!$B$3,Gehaltstabelle_alt!$E$3,IF(F385&lt;=Gehaltstabelle_alt!$B$4,Gehaltstabelle_alt!$E$4,IF(F385&lt;=Gehaltstabelle_alt!$B$5,Gehaltstabelle_alt!$E$5,IF(F385&lt;=Gehaltstabelle_alt!$B$6,Gehaltstabelle_alt!$E$6,Gehaltstabelle_alt!$E$7)))))+IF(F385="","",IF(AND(E385&gt;Gehaltstabelle_alt!$C$10,C385="a"),Gehaltstabelle_alt!$E$11,Gehaltstabelle_alt!$E$10))+Gehaltsrechner!$G$10)</f>
        <v/>
      </c>
      <c r="H385" t="str">
        <f>IF(G385="","",Gehaltsrechner!$G$9)</f>
        <v/>
      </c>
      <c r="I385" t="str">
        <f t="shared" si="32"/>
        <v/>
      </c>
    </row>
    <row r="386" spans="1:9" x14ac:dyDescent="0.25">
      <c r="A386" t="str">
        <f t="shared" si="29"/>
        <v/>
      </c>
      <c r="B386" s="18" t="str">
        <f t="shared" si="33"/>
        <v/>
      </c>
      <c r="C386" t="str">
        <f t="shared" si="30"/>
        <v/>
      </c>
      <c r="D386" t="str">
        <f t="shared" si="31"/>
        <v/>
      </c>
      <c r="E386" t="str">
        <f>IF(D386="","",MIN(IF(ISNA(VLOOKUP(D386+E385,Gehaltstabelle_alt!$A$15:$A$18,1,FALSE)),D386+E385,IF(ISNA(VLOOKUP(D386+E385+1,Gehaltstabelle_alt!$A$15:$A$18,1,FALSE)),D386+E385+1,D386+E385+2))+IF(AND(B386=DATE(YEAR($G$5),MONTH($G$5),1),$G$4),2,0),MAX(Gehaltstabelle_alt!$H$5:$H$34)))</f>
        <v/>
      </c>
      <c r="F386" t="str">
        <f>IF(E386="","",HLOOKUP(C386,Gehaltstabelle_alt!$I$3:$R$34,E386+2,FALSE))</f>
        <v/>
      </c>
      <c r="G386" t="str">
        <f>IF(E386="","",IF(F386&lt;=Gehaltstabelle_alt!$B$2,Gehaltstabelle_alt!$E$2,IF(F386&lt;=Gehaltstabelle_alt!$B$3,Gehaltstabelle_alt!$E$3,IF(F386&lt;=Gehaltstabelle_alt!$B$4,Gehaltstabelle_alt!$E$4,IF(F386&lt;=Gehaltstabelle_alt!$B$5,Gehaltstabelle_alt!$E$5,IF(F386&lt;=Gehaltstabelle_alt!$B$6,Gehaltstabelle_alt!$E$6,Gehaltstabelle_alt!$E$7)))))+IF(F386="","",IF(AND(E386&gt;Gehaltstabelle_alt!$C$10,C386="a"),Gehaltstabelle_alt!$E$11,Gehaltstabelle_alt!$E$10))+Gehaltsrechner!$G$10)</f>
        <v/>
      </c>
      <c r="H386" t="str">
        <f>IF(G386="","",Gehaltsrechner!$G$9)</f>
        <v/>
      </c>
      <c r="I386" t="str">
        <f t="shared" si="32"/>
        <v/>
      </c>
    </row>
    <row r="387" spans="1:9" x14ac:dyDescent="0.25">
      <c r="A387" t="str">
        <f t="shared" si="29"/>
        <v/>
      </c>
      <c r="B387" s="18" t="str">
        <f t="shared" si="33"/>
        <v/>
      </c>
      <c r="C387" t="str">
        <f t="shared" si="30"/>
        <v/>
      </c>
      <c r="D387" t="str">
        <f t="shared" si="31"/>
        <v/>
      </c>
      <c r="E387" t="str">
        <f>IF(D387="","",MIN(IF(ISNA(VLOOKUP(D387+E386,Gehaltstabelle_alt!$A$15:$A$18,1,FALSE)),D387+E386,IF(ISNA(VLOOKUP(D387+E386+1,Gehaltstabelle_alt!$A$15:$A$18,1,FALSE)),D387+E386+1,D387+E386+2))+IF(AND(B387=DATE(YEAR($G$5),MONTH($G$5),1),$G$4),2,0),MAX(Gehaltstabelle_alt!$H$5:$H$34)))</f>
        <v/>
      </c>
      <c r="F387" t="str">
        <f>IF(E387="","",HLOOKUP(C387,Gehaltstabelle_alt!$I$3:$R$34,E387+2,FALSE))</f>
        <v/>
      </c>
      <c r="G387" t="str">
        <f>IF(E387="","",IF(F387&lt;=Gehaltstabelle_alt!$B$2,Gehaltstabelle_alt!$E$2,IF(F387&lt;=Gehaltstabelle_alt!$B$3,Gehaltstabelle_alt!$E$3,IF(F387&lt;=Gehaltstabelle_alt!$B$4,Gehaltstabelle_alt!$E$4,IF(F387&lt;=Gehaltstabelle_alt!$B$5,Gehaltstabelle_alt!$E$5,IF(F387&lt;=Gehaltstabelle_alt!$B$6,Gehaltstabelle_alt!$E$6,Gehaltstabelle_alt!$E$7)))))+IF(F387="","",IF(AND(E387&gt;Gehaltstabelle_alt!$C$10,C387="a"),Gehaltstabelle_alt!$E$11,Gehaltstabelle_alt!$E$10))+Gehaltsrechner!$G$10)</f>
        <v/>
      </c>
      <c r="H387" t="str">
        <f>IF(G387="","",Gehaltsrechner!$G$9)</f>
        <v/>
      </c>
      <c r="I387" t="str">
        <f t="shared" si="32"/>
        <v/>
      </c>
    </row>
    <row r="388" spans="1:9" x14ac:dyDescent="0.25">
      <c r="A388" t="str">
        <f t="shared" si="29"/>
        <v/>
      </c>
      <c r="B388" s="18" t="str">
        <f t="shared" si="33"/>
        <v/>
      </c>
      <c r="C388" t="str">
        <f t="shared" si="30"/>
        <v/>
      </c>
      <c r="D388" t="str">
        <f t="shared" si="31"/>
        <v/>
      </c>
      <c r="E388" t="str">
        <f>IF(D388="","",MIN(IF(ISNA(VLOOKUP(D388+E387,Gehaltstabelle_alt!$A$15:$A$18,1,FALSE)),D388+E387,IF(ISNA(VLOOKUP(D388+E387+1,Gehaltstabelle_alt!$A$15:$A$18,1,FALSE)),D388+E387+1,D388+E387+2))+IF(AND(B388=DATE(YEAR($G$5),MONTH($G$5),1),$G$4),2,0),MAX(Gehaltstabelle_alt!$H$5:$H$34)))</f>
        <v/>
      </c>
      <c r="F388" t="str">
        <f>IF(E388="","",HLOOKUP(C388,Gehaltstabelle_alt!$I$3:$R$34,E388+2,FALSE))</f>
        <v/>
      </c>
      <c r="G388" t="str">
        <f>IF(E388="","",IF(F388&lt;=Gehaltstabelle_alt!$B$2,Gehaltstabelle_alt!$E$2,IF(F388&lt;=Gehaltstabelle_alt!$B$3,Gehaltstabelle_alt!$E$3,IF(F388&lt;=Gehaltstabelle_alt!$B$4,Gehaltstabelle_alt!$E$4,IF(F388&lt;=Gehaltstabelle_alt!$B$5,Gehaltstabelle_alt!$E$5,IF(F388&lt;=Gehaltstabelle_alt!$B$6,Gehaltstabelle_alt!$E$6,Gehaltstabelle_alt!$E$7)))))+IF(F388="","",IF(AND(E388&gt;Gehaltstabelle_alt!$C$10,C388="a"),Gehaltstabelle_alt!$E$11,Gehaltstabelle_alt!$E$10))+Gehaltsrechner!$G$10)</f>
        <v/>
      </c>
      <c r="H388" t="str">
        <f>IF(G388="","",Gehaltsrechner!$G$9)</f>
        <v/>
      </c>
      <c r="I388" t="str">
        <f t="shared" si="32"/>
        <v/>
      </c>
    </row>
    <row r="389" spans="1:9" x14ac:dyDescent="0.25">
      <c r="A389" t="str">
        <f t="shared" si="29"/>
        <v/>
      </c>
      <c r="B389" s="18" t="str">
        <f t="shared" si="33"/>
        <v/>
      </c>
      <c r="C389" t="str">
        <f t="shared" si="30"/>
        <v/>
      </c>
      <c r="D389" t="str">
        <f t="shared" si="31"/>
        <v/>
      </c>
      <c r="E389" t="str">
        <f>IF(D389="","",MIN(IF(ISNA(VLOOKUP(D389+E388,Gehaltstabelle_alt!$A$15:$A$18,1,FALSE)),D389+E388,IF(ISNA(VLOOKUP(D389+E388+1,Gehaltstabelle_alt!$A$15:$A$18,1,FALSE)),D389+E388+1,D389+E388+2))+IF(AND(B389=DATE(YEAR($G$5),MONTH($G$5),1),$G$4),2,0),MAX(Gehaltstabelle_alt!$H$5:$H$34)))</f>
        <v/>
      </c>
      <c r="F389" t="str">
        <f>IF(E389="","",HLOOKUP(C389,Gehaltstabelle_alt!$I$3:$R$34,E389+2,FALSE))</f>
        <v/>
      </c>
      <c r="G389" t="str">
        <f>IF(E389="","",IF(F389&lt;=Gehaltstabelle_alt!$B$2,Gehaltstabelle_alt!$E$2,IF(F389&lt;=Gehaltstabelle_alt!$B$3,Gehaltstabelle_alt!$E$3,IF(F389&lt;=Gehaltstabelle_alt!$B$4,Gehaltstabelle_alt!$E$4,IF(F389&lt;=Gehaltstabelle_alt!$B$5,Gehaltstabelle_alt!$E$5,IF(F389&lt;=Gehaltstabelle_alt!$B$6,Gehaltstabelle_alt!$E$6,Gehaltstabelle_alt!$E$7)))))+IF(F389="","",IF(AND(E389&gt;Gehaltstabelle_alt!$C$10,C389="a"),Gehaltstabelle_alt!$E$11,Gehaltstabelle_alt!$E$10))+Gehaltsrechner!$G$10)</f>
        <v/>
      </c>
      <c r="H389" t="str">
        <f>IF(G389="","",Gehaltsrechner!$G$9)</f>
        <v/>
      </c>
      <c r="I389" t="str">
        <f t="shared" si="32"/>
        <v/>
      </c>
    </row>
    <row r="390" spans="1:9" x14ac:dyDescent="0.25">
      <c r="A390" t="str">
        <f t="shared" si="29"/>
        <v/>
      </c>
      <c r="B390" s="18" t="str">
        <f t="shared" si="33"/>
        <v/>
      </c>
      <c r="C390" t="str">
        <f t="shared" si="30"/>
        <v/>
      </c>
      <c r="D390" t="str">
        <f t="shared" si="31"/>
        <v/>
      </c>
      <c r="E390" t="str">
        <f>IF(D390="","",MIN(IF(ISNA(VLOOKUP(D390+E389,Gehaltstabelle_alt!$A$15:$A$18,1,FALSE)),D390+E389,IF(ISNA(VLOOKUP(D390+E389+1,Gehaltstabelle_alt!$A$15:$A$18,1,FALSE)),D390+E389+1,D390+E389+2))+IF(AND(B390=DATE(YEAR($G$5),MONTH($G$5),1),$G$4),2,0),MAX(Gehaltstabelle_alt!$H$5:$H$34)))</f>
        <v/>
      </c>
      <c r="F390" t="str">
        <f>IF(E390="","",HLOOKUP(C390,Gehaltstabelle_alt!$I$3:$R$34,E390+2,FALSE))</f>
        <v/>
      </c>
      <c r="G390" t="str">
        <f>IF(E390="","",IF(F390&lt;=Gehaltstabelle_alt!$B$2,Gehaltstabelle_alt!$E$2,IF(F390&lt;=Gehaltstabelle_alt!$B$3,Gehaltstabelle_alt!$E$3,IF(F390&lt;=Gehaltstabelle_alt!$B$4,Gehaltstabelle_alt!$E$4,IF(F390&lt;=Gehaltstabelle_alt!$B$5,Gehaltstabelle_alt!$E$5,IF(F390&lt;=Gehaltstabelle_alt!$B$6,Gehaltstabelle_alt!$E$6,Gehaltstabelle_alt!$E$7)))))+IF(F390="","",IF(AND(E390&gt;Gehaltstabelle_alt!$C$10,C390="a"),Gehaltstabelle_alt!$E$11,Gehaltstabelle_alt!$E$10))+Gehaltsrechner!$G$10)</f>
        <v/>
      </c>
      <c r="H390" t="str">
        <f>IF(G390="","",Gehaltsrechner!$G$9)</f>
        <v/>
      </c>
      <c r="I390" t="str">
        <f t="shared" si="32"/>
        <v/>
      </c>
    </row>
    <row r="391" spans="1:9" x14ac:dyDescent="0.25">
      <c r="A391" t="str">
        <f t="shared" si="29"/>
        <v/>
      </c>
      <c r="B391" s="18" t="str">
        <f t="shared" si="33"/>
        <v/>
      </c>
      <c r="C391" t="str">
        <f t="shared" si="30"/>
        <v/>
      </c>
      <c r="D391" t="str">
        <f t="shared" si="31"/>
        <v/>
      </c>
      <c r="E391" t="str">
        <f>IF(D391="","",MIN(IF(ISNA(VLOOKUP(D391+E390,Gehaltstabelle_alt!$A$15:$A$18,1,FALSE)),D391+E390,IF(ISNA(VLOOKUP(D391+E390+1,Gehaltstabelle_alt!$A$15:$A$18,1,FALSE)),D391+E390+1,D391+E390+2))+IF(AND(B391=DATE(YEAR($G$5),MONTH($G$5),1),$G$4),2,0),MAX(Gehaltstabelle_alt!$H$5:$H$34)))</f>
        <v/>
      </c>
      <c r="F391" t="str">
        <f>IF(E391="","",HLOOKUP(C391,Gehaltstabelle_alt!$I$3:$R$34,E391+2,FALSE))</f>
        <v/>
      </c>
      <c r="G391" t="str">
        <f>IF(E391="","",IF(F391&lt;=Gehaltstabelle_alt!$B$2,Gehaltstabelle_alt!$E$2,IF(F391&lt;=Gehaltstabelle_alt!$B$3,Gehaltstabelle_alt!$E$3,IF(F391&lt;=Gehaltstabelle_alt!$B$4,Gehaltstabelle_alt!$E$4,IF(F391&lt;=Gehaltstabelle_alt!$B$5,Gehaltstabelle_alt!$E$5,IF(F391&lt;=Gehaltstabelle_alt!$B$6,Gehaltstabelle_alt!$E$6,Gehaltstabelle_alt!$E$7)))))+IF(F391="","",IF(AND(E391&gt;Gehaltstabelle_alt!$C$10,C391="a"),Gehaltstabelle_alt!$E$11,Gehaltstabelle_alt!$E$10))+Gehaltsrechner!$G$10)</f>
        <v/>
      </c>
      <c r="H391" t="str">
        <f>IF(G391="","",Gehaltsrechner!$G$9)</f>
        <v/>
      </c>
      <c r="I391" t="str">
        <f t="shared" si="32"/>
        <v/>
      </c>
    </row>
    <row r="392" spans="1:9" x14ac:dyDescent="0.25">
      <c r="A392" t="str">
        <f t="shared" si="29"/>
        <v/>
      </c>
      <c r="B392" s="18" t="str">
        <f t="shared" si="33"/>
        <v/>
      </c>
      <c r="C392" t="str">
        <f t="shared" si="30"/>
        <v/>
      </c>
      <c r="D392" t="str">
        <f t="shared" si="31"/>
        <v/>
      </c>
      <c r="E392" t="str">
        <f>IF(D392="","",MIN(IF(ISNA(VLOOKUP(D392+E391,Gehaltstabelle_alt!$A$15:$A$18,1,FALSE)),D392+E391,IF(ISNA(VLOOKUP(D392+E391+1,Gehaltstabelle_alt!$A$15:$A$18,1,FALSE)),D392+E391+1,D392+E391+2))+IF(AND(B392=DATE(YEAR($G$5),MONTH($G$5),1),$G$4),2,0),MAX(Gehaltstabelle_alt!$H$5:$H$34)))</f>
        <v/>
      </c>
      <c r="F392" t="str">
        <f>IF(E392="","",HLOOKUP(C392,Gehaltstabelle_alt!$I$3:$R$34,E392+2,FALSE))</f>
        <v/>
      </c>
      <c r="G392" t="str">
        <f>IF(E392="","",IF(F392&lt;=Gehaltstabelle_alt!$B$2,Gehaltstabelle_alt!$E$2,IF(F392&lt;=Gehaltstabelle_alt!$B$3,Gehaltstabelle_alt!$E$3,IF(F392&lt;=Gehaltstabelle_alt!$B$4,Gehaltstabelle_alt!$E$4,IF(F392&lt;=Gehaltstabelle_alt!$B$5,Gehaltstabelle_alt!$E$5,IF(F392&lt;=Gehaltstabelle_alt!$B$6,Gehaltstabelle_alt!$E$6,Gehaltstabelle_alt!$E$7)))))+IF(F392="","",IF(AND(E392&gt;Gehaltstabelle_alt!$C$10,C392="a"),Gehaltstabelle_alt!$E$11,Gehaltstabelle_alt!$E$10))+Gehaltsrechner!$G$10)</f>
        <v/>
      </c>
      <c r="H392" t="str">
        <f>IF(G392="","",Gehaltsrechner!$G$9)</f>
        <v/>
      </c>
      <c r="I392" t="str">
        <f t="shared" si="32"/>
        <v/>
      </c>
    </row>
    <row r="393" spans="1:9" x14ac:dyDescent="0.25">
      <c r="A393" t="str">
        <f t="shared" si="29"/>
        <v/>
      </c>
      <c r="B393" s="18" t="str">
        <f t="shared" si="33"/>
        <v/>
      </c>
      <c r="C393" t="str">
        <f t="shared" si="30"/>
        <v/>
      </c>
      <c r="D393" t="str">
        <f t="shared" si="31"/>
        <v/>
      </c>
      <c r="E393" t="str">
        <f>IF(D393="","",MIN(IF(ISNA(VLOOKUP(D393+E392,Gehaltstabelle_alt!$A$15:$A$18,1,FALSE)),D393+E392,IF(ISNA(VLOOKUP(D393+E392+1,Gehaltstabelle_alt!$A$15:$A$18,1,FALSE)),D393+E392+1,D393+E392+2))+IF(AND(B393=DATE(YEAR($G$5),MONTH($G$5),1),$G$4),2,0),MAX(Gehaltstabelle_alt!$H$5:$H$34)))</f>
        <v/>
      </c>
      <c r="F393" t="str">
        <f>IF(E393="","",HLOOKUP(C393,Gehaltstabelle_alt!$I$3:$R$34,E393+2,FALSE))</f>
        <v/>
      </c>
      <c r="G393" t="str">
        <f>IF(E393="","",IF(F393&lt;=Gehaltstabelle_alt!$B$2,Gehaltstabelle_alt!$E$2,IF(F393&lt;=Gehaltstabelle_alt!$B$3,Gehaltstabelle_alt!$E$3,IF(F393&lt;=Gehaltstabelle_alt!$B$4,Gehaltstabelle_alt!$E$4,IF(F393&lt;=Gehaltstabelle_alt!$B$5,Gehaltstabelle_alt!$E$5,IF(F393&lt;=Gehaltstabelle_alt!$B$6,Gehaltstabelle_alt!$E$6,Gehaltstabelle_alt!$E$7)))))+IF(F393="","",IF(AND(E393&gt;Gehaltstabelle_alt!$C$10,C393="a"),Gehaltstabelle_alt!$E$11,Gehaltstabelle_alt!$E$10))+Gehaltsrechner!$G$10)</f>
        <v/>
      </c>
      <c r="H393" t="str">
        <f>IF(G393="","",Gehaltsrechner!$G$9)</f>
        <v/>
      </c>
      <c r="I393" t="str">
        <f t="shared" si="32"/>
        <v/>
      </c>
    </row>
    <row r="394" spans="1:9" x14ac:dyDescent="0.25">
      <c r="A394" t="str">
        <f t="shared" ref="A394:A457" si="34">IF(C394="","",YEAR(B394))</f>
        <v/>
      </c>
      <c r="B394" s="18" t="str">
        <f t="shared" si="33"/>
        <v/>
      </c>
      <c r="C394" t="str">
        <f t="shared" ref="C394:C457" si="35">IF(B394="","",$J$3)</f>
        <v/>
      </c>
      <c r="D394" t="str">
        <f t="shared" ref="D394:D457" si="36">IF(B394="","",IF(B394&lt;$G$6,0,IF(AND(MOD(YEAR(B394)-YEAR($G$6),2)=0,MONTH($G$6)=MONTH(B394)),1,0)))</f>
        <v/>
      </c>
      <c r="E394" t="str">
        <f>IF(D394="","",MIN(IF(ISNA(VLOOKUP(D394+E393,Gehaltstabelle_alt!$A$15:$A$18,1,FALSE)),D394+E393,IF(ISNA(VLOOKUP(D394+E393+1,Gehaltstabelle_alt!$A$15:$A$18,1,FALSE)),D394+E393+1,D394+E393+2))+IF(AND(B394=DATE(YEAR($G$5),MONTH($G$5),1),$G$4),2,0),MAX(Gehaltstabelle_alt!$H$5:$H$34)))</f>
        <v/>
      </c>
      <c r="F394" t="str">
        <f>IF(E394="","",HLOOKUP(C394,Gehaltstabelle_alt!$I$3:$R$34,E394+2,FALSE))</f>
        <v/>
      </c>
      <c r="G394" t="str">
        <f>IF(E394="","",IF(F394&lt;=Gehaltstabelle_alt!$B$2,Gehaltstabelle_alt!$E$2,IF(F394&lt;=Gehaltstabelle_alt!$B$3,Gehaltstabelle_alt!$E$3,IF(F394&lt;=Gehaltstabelle_alt!$B$4,Gehaltstabelle_alt!$E$4,IF(F394&lt;=Gehaltstabelle_alt!$B$5,Gehaltstabelle_alt!$E$5,IF(F394&lt;=Gehaltstabelle_alt!$B$6,Gehaltstabelle_alt!$E$6,Gehaltstabelle_alt!$E$7)))))+IF(F394="","",IF(AND(E394&gt;Gehaltstabelle_alt!$C$10,C394="a"),Gehaltstabelle_alt!$E$11,Gehaltstabelle_alt!$E$10))+Gehaltsrechner!$G$10)</f>
        <v/>
      </c>
      <c r="H394" t="str">
        <f>IF(G394="","",Gehaltsrechner!$G$9)</f>
        <v/>
      </c>
      <c r="I394" t="str">
        <f t="shared" ref="I394:I457" si="37">IF(B394="","",(F394+G394)/12*14+H394)</f>
        <v/>
      </c>
    </row>
    <row r="395" spans="1:9" x14ac:dyDescent="0.25">
      <c r="A395" t="str">
        <f t="shared" si="34"/>
        <v/>
      </c>
      <c r="B395" s="18" t="str">
        <f t="shared" ref="B395:B458" si="38">IF(B394="","",IF(DATE(YEAR(B394),MONTH(B394)+1,1)&gt;=$G$2,"",DATE(YEAR(B394),MONTH(B394)+1,1)))</f>
        <v/>
      </c>
      <c r="C395" t="str">
        <f t="shared" si="35"/>
        <v/>
      </c>
      <c r="D395" t="str">
        <f t="shared" si="36"/>
        <v/>
      </c>
      <c r="E395" t="str">
        <f>IF(D395="","",MIN(IF(ISNA(VLOOKUP(D395+E394,Gehaltstabelle_alt!$A$15:$A$18,1,FALSE)),D395+E394,IF(ISNA(VLOOKUP(D395+E394+1,Gehaltstabelle_alt!$A$15:$A$18,1,FALSE)),D395+E394+1,D395+E394+2))+IF(AND(B395=DATE(YEAR($G$5),MONTH($G$5),1),$G$4),2,0),MAX(Gehaltstabelle_alt!$H$5:$H$34)))</f>
        <v/>
      </c>
      <c r="F395" t="str">
        <f>IF(E395="","",HLOOKUP(C395,Gehaltstabelle_alt!$I$3:$R$34,E395+2,FALSE))</f>
        <v/>
      </c>
      <c r="G395" t="str">
        <f>IF(E395="","",IF(F395&lt;=Gehaltstabelle_alt!$B$2,Gehaltstabelle_alt!$E$2,IF(F395&lt;=Gehaltstabelle_alt!$B$3,Gehaltstabelle_alt!$E$3,IF(F395&lt;=Gehaltstabelle_alt!$B$4,Gehaltstabelle_alt!$E$4,IF(F395&lt;=Gehaltstabelle_alt!$B$5,Gehaltstabelle_alt!$E$5,IF(F395&lt;=Gehaltstabelle_alt!$B$6,Gehaltstabelle_alt!$E$6,Gehaltstabelle_alt!$E$7)))))+IF(F395="","",IF(AND(E395&gt;Gehaltstabelle_alt!$C$10,C395="a"),Gehaltstabelle_alt!$E$11,Gehaltstabelle_alt!$E$10))+Gehaltsrechner!$G$10)</f>
        <v/>
      </c>
      <c r="H395" t="str">
        <f>IF(G395="","",Gehaltsrechner!$G$9)</f>
        <v/>
      </c>
      <c r="I395" t="str">
        <f t="shared" si="37"/>
        <v/>
      </c>
    </row>
    <row r="396" spans="1:9" x14ac:dyDescent="0.25">
      <c r="A396" t="str">
        <f t="shared" si="34"/>
        <v/>
      </c>
      <c r="B396" s="18" t="str">
        <f t="shared" si="38"/>
        <v/>
      </c>
      <c r="C396" t="str">
        <f t="shared" si="35"/>
        <v/>
      </c>
      <c r="D396" t="str">
        <f t="shared" si="36"/>
        <v/>
      </c>
      <c r="E396" t="str">
        <f>IF(D396="","",MIN(IF(ISNA(VLOOKUP(D396+E395,Gehaltstabelle_alt!$A$15:$A$18,1,FALSE)),D396+E395,IF(ISNA(VLOOKUP(D396+E395+1,Gehaltstabelle_alt!$A$15:$A$18,1,FALSE)),D396+E395+1,D396+E395+2))+IF(AND(B396=DATE(YEAR($G$5),MONTH($G$5),1),$G$4),2,0),MAX(Gehaltstabelle_alt!$H$5:$H$34)))</f>
        <v/>
      </c>
      <c r="F396" t="str">
        <f>IF(E396="","",HLOOKUP(C396,Gehaltstabelle_alt!$I$3:$R$34,E396+2,FALSE))</f>
        <v/>
      </c>
      <c r="G396" t="str">
        <f>IF(E396="","",IF(F396&lt;=Gehaltstabelle_alt!$B$2,Gehaltstabelle_alt!$E$2,IF(F396&lt;=Gehaltstabelle_alt!$B$3,Gehaltstabelle_alt!$E$3,IF(F396&lt;=Gehaltstabelle_alt!$B$4,Gehaltstabelle_alt!$E$4,IF(F396&lt;=Gehaltstabelle_alt!$B$5,Gehaltstabelle_alt!$E$5,IF(F396&lt;=Gehaltstabelle_alt!$B$6,Gehaltstabelle_alt!$E$6,Gehaltstabelle_alt!$E$7)))))+IF(F396="","",IF(AND(E396&gt;Gehaltstabelle_alt!$C$10,C396="a"),Gehaltstabelle_alt!$E$11,Gehaltstabelle_alt!$E$10))+Gehaltsrechner!$G$10)</f>
        <v/>
      </c>
      <c r="H396" t="str">
        <f>IF(G396="","",Gehaltsrechner!$G$9)</f>
        <v/>
      </c>
      <c r="I396" t="str">
        <f t="shared" si="37"/>
        <v/>
      </c>
    </row>
    <row r="397" spans="1:9" x14ac:dyDescent="0.25">
      <c r="A397" t="str">
        <f t="shared" si="34"/>
        <v/>
      </c>
      <c r="B397" s="18" t="str">
        <f t="shared" si="38"/>
        <v/>
      </c>
      <c r="C397" t="str">
        <f t="shared" si="35"/>
        <v/>
      </c>
      <c r="D397" t="str">
        <f t="shared" si="36"/>
        <v/>
      </c>
      <c r="E397" t="str">
        <f>IF(D397="","",MIN(IF(ISNA(VLOOKUP(D397+E396,Gehaltstabelle_alt!$A$15:$A$18,1,FALSE)),D397+E396,IF(ISNA(VLOOKUP(D397+E396+1,Gehaltstabelle_alt!$A$15:$A$18,1,FALSE)),D397+E396+1,D397+E396+2))+IF(AND(B397=DATE(YEAR($G$5),MONTH($G$5),1),$G$4),2,0),MAX(Gehaltstabelle_alt!$H$5:$H$34)))</f>
        <v/>
      </c>
      <c r="F397" t="str">
        <f>IF(E397="","",HLOOKUP(C397,Gehaltstabelle_alt!$I$3:$R$34,E397+2,FALSE))</f>
        <v/>
      </c>
      <c r="G397" t="str">
        <f>IF(E397="","",IF(F397&lt;=Gehaltstabelle_alt!$B$2,Gehaltstabelle_alt!$E$2,IF(F397&lt;=Gehaltstabelle_alt!$B$3,Gehaltstabelle_alt!$E$3,IF(F397&lt;=Gehaltstabelle_alt!$B$4,Gehaltstabelle_alt!$E$4,IF(F397&lt;=Gehaltstabelle_alt!$B$5,Gehaltstabelle_alt!$E$5,IF(F397&lt;=Gehaltstabelle_alt!$B$6,Gehaltstabelle_alt!$E$6,Gehaltstabelle_alt!$E$7)))))+IF(F397="","",IF(AND(E397&gt;Gehaltstabelle_alt!$C$10,C397="a"),Gehaltstabelle_alt!$E$11,Gehaltstabelle_alt!$E$10))+Gehaltsrechner!$G$10)</f>
        <v/>
      </c>
      <c r="H397" t="str">
        <f>IF(G397="","",Gehaltsrechner!$G$9)</f>
        <v/>
      </c>
      <c r="I397" t="str">
        <f t="shared" si="37"/>
        <v/>
      </c>
    </row>
    <row r="398" spans="1:9" x14ac:dyDescent="0.25">
      <c r="A398" t="str">
        <f t="shared" si="34"/>
        <v/>
      </c>
      <c r="B398" s="18" t="str">
        <f t="shared" si="38"/>
        <v/>
      </c>
      <c r="C398" t="str">
        <f t="shared" si="35"/>
        <v/>
      </c>
      <c r="D398" t="str">
        <f t="shared" si="36"/>
        <v/>
      </c>
      <c r="E398" t="str">
        <f>IF(D398="","",MIN(IF(ISNA(VLOOKUP(D398+E397,Gehaltstabelle_alt!$A$15:$A$18,1,FALSE)),D398+E397,IF(ISNA(VLOOKUP(D398+E397+1,Gehaltstabelle_alt!$A$15:$A$18,1,FALSE)),D398+E397+1,D398+E397+2))+IF(AND(B398=DATE(YEAR($G$5),MONTH($G$5),1),$G$4),2,0),MAX(Gehaltstabelle_alt!$H$5:$H$34)))</f>
        <v/>
      </c>
      <c r="F398" t="str">
        <f>IF(E398="","",HLOOKUP(C398,Gehaltstabelle_alt!$I$3:$R$34,E398+2,FALSE))</f>
        <v/>
      </c>
      <c r="G398" t="str">
        <f>IF(E398="","",IF(F398&lt;=Gehaltstabelle_alt!$B$2,Gehaltstabelle_alt!$E$2,IF(F398&lt;=Gehaltstabelle_alt!$B$3,Gehaltstabelle_alt!$E$3,IF(F398&lt;=Gehaltstabelle_alt!$B$4,Gehaltstabelle_alt!$E$4,IF(F398&lt;=Gehaltstabelle_alt!$B$5,Gehaltstabelle_alt!$E$5,IF(F398&lt;=Gehaltstabelle_alt!$B$6,Gehaltstabelle_alt!$E$6,Gehaltstabelle_alt!$E$7)))))+IF(F398="","",IF(AND(E398&gt;Gehaltstabelle_alt!$C$10,C398="a"),Gehaltstabelle_alt!$E$11,Gehaltstabelle_alt!$E$10))+Gehaltsrechner!$G$10)</f>
        <v/>
      </c>
      <c r="H398" t="str">
        <f>IF(G398="","",Gehaltsrechner!$G$9)</f>
        <v/>
      </c>
      <c r="I398" t="str">
        <f t="shared" si="37"/>
        <v/>
      </c>
    </row>
    <row r="399" spans="1:9" x14ac:dyDescent="0.25">
      <c r="A399" t="str">
        <f t="shared" si="34"/>
        <v/>
      </c>
      <c r="B399" s="18" t="str">
        <f t="shared" si="38"/>
        <v/>
      </c>
      <c r="C399" t="str">
        <f t="shared" si="35"/>
        <v/>
      </c>
      <c r="D399" t="str">
        <f t="shared" si="36"/>
        <v/>
      </c>
      <c r="E399" t="str">
        <f>IF(D399="","",MIN(IF(ISNA(VLOOKUP(D399+E398,Gehaltstabelle_alt!$A$15:$A$18,1,FALSE)),D399+E398,IF(ISNA(VLOOKUP(D399+E398+1,Gehaltstabelle_alt!$A$15:$A$18,1,FALSE)),D399+E398+1,D399+E398+2))+IF(AND(B399=DATE(YEAR($G$5),MONTH($G$5),1),$G$4),2,0),MAX(Gehaltstabelle_alt!$H$5:$H$34)))</f>
        <v/>
      </c>
      <c r="F399" t="str">
        <f>IF(E399="","",HLOOKUP(C399,Gehaltstabelle_alt!$I$3:$R$34,E399+2,FALSE))</f>
        <v/>
      </c>
      <c r="G399" t="str">
        <f>IF(E399="","",IF(F399&lt;=Gehaltstabelle_alt!$B$2,Gehaltstabelle_alt!$E$2,IF(F399&lt;=Gehaltstabelle_alt!$B$3,Gehaltstabelle_alt!$E$3,IF(F399&lt;=Gehaltstabelle_alt!$B$4,Gehaltstabelle_alt!$E$4,IF(F399&lt;=Gehaltstabelle_alt!$B$5,Gehaltstabelle_alt!$E$5,IF(F399&lt;=Gehaltstabelle_alt!$B$6,Gehaltstabelle_alt!$E$6,Gehaltstabelle_alt!$E$7)))))+IF(F399="","",IF(AND(E399&gt;Gehaltstabelle_alt!$C$10,C399="a"),Gehaltstabelle_alt!$E$11,Gehaltstabelle_alt!$E$10))+Gehaltsrechner!$G$10)</f>
        <v/>
      </c>
      <c r="H399" t="str">
        <f>IF(G399="","",Gehaltsrechner!$G$9)</f>
        <v/>
      </c>
      <c r="I399" t="str">
        <f t="shared" si="37"/>
        <v/>
      </c>
    </row>
    <row r="400" spans="1:9" x14ac:dyDescent="0.25">
      <c r="A400" t="str">
        <f t="shared" si="34"/>
        <v/>
      </c>
      <c r="B400" s="18" t="str">
        <f t="shared" si="38"/>
        <v/>
      </c>
      <c r="C400" t="str">
        <f t="shared" si="35"/>
        <v/>
      </c>
      <c r="D400" t="str">
        <f t="shared" si="36"/>
        <v/>
      </c>
      <c r="E400" t="str">
        <f>IF(D400="","",MIN(IF(ISNA(VLOOKUP(D400+E399,Gehaltstabelle_alt!$A$15:$A$18,1,FALSE)),D400+E399,IF(ISNA(VLOOKUP(D400+E399+1,Gehaltstabelle_alt!$A$15:$A$18,1,FALSE)),D400+E399+1,D400+E399+2))+IF(AND(B400=DATE(YEAR($G$5),MONTH($G$5),1),$G$4),2,0),MAX(Gehaltstabelle_alt!$H$5:$H$34)))</f>
        <v/>
      </c>
      <c r="F400" t="str">
        <f>IF(E400="","",HLOOKUP(C400,Gehaltstabelle_alt!$I$3:$R$34,E400+2,FALSE))</f>
        <v/>
      </c>
      <c r="G400" t="str">
        <f>IF(E400="","",IF(F400&lt;=Gehaltstabelle_alt!$B$2,Gehaltstabelle_alt!$E$2,IF(F400&lt;=Gehaltstabelle_alt!$B$3,Gehaltstabelle_alt!$E$3,IF(F400&lt;=Gehaltstabelle_alt!$B$4,Gehaltstabelle_alt!$E$4,IF(F400&lt;=Gehaltstabelle_alt!$B$5,Gehaltstabelle_alt!$E$5,IF(F400&lt;=Gehaltstabelle_alt!$B$6,Gehaltstabelle_alt!$E$6,Gehaltstabelle_alt!$E$7)))))+IF(F400="","",IF(AND(E400&gt;Gehaltstabelle_alt!$C$10,C400="a"),Gehaltstabelle_alt!$E$11,Gehaltstabelle_alt!$E$10))+Gehaltsrechner!$G$10)</f>
        <v/>
      </c>
      <c r="H400" t="str">
        <f>IF(G400="","",Gehaltsrechner!$G$9)</f>
        <v/>
      </c>
      <c r="I400" t="str">
        <f t="shared" si="37"/>
        <v/>
      </c>
    </row>
    <row r="401" spans="1:9" x14ac:dyDescent="0.25">
      <c r="A401" t="str">
        <f t="shared" si="34"/>
        <v/>
      </c>
      <c r="B401" s="18" t="str">
        <f t="shared" si="38"/>
        <v/>
      </c>
      <c r="C401" t="str">
        <f t="shared" si="35"/>
        <v/>
      </c>
      <c r="D401" t="str">
        <f t="shared" si="36"/>
        <v/>
      </c>
      <c r="E401" t="str">
        <f>IF(D401="","",MIN(IF(ISNA(VLOOKUP(D401+E400,Gehaltstabelle_alt!$A$15:$A$18,1,FALSE)),D401+E400,IF(ISNA(VLOOKUP(D401+E400+1,Gehaltstabelle_alt!$A$15:$A$18,1,FALSE)),D401+E400+1,D401+E400+2))+IF(AND(B401=DATE(YEAR($G$5),MONTH($G$5),1),$G$4),2,0),MAX(Gehaltstabelle_alt!$H$5:$H$34)))</f>
        <v/>
      </c>
      <c r="F401" t="str">
        <f>IF(E401="","",HLOOKUP(C401,Gehaltstabelle_alt!$I$3:$R$34,E401+2,FALSE))</f>
        <v/>
      </c>
      <c r="G401" t="str">
        <f>IF(E401="","",IF(F401&lt;=Gehaltstabelle_alt!$B$2,Gehaltstabelle_alt!$E$2,IF(F401&lt;=Gehaltstabelle_alt!$B$3,Gehaltstabelle_alt!$E$3,IF(F401&lt;=Gehaltstabelle_alt!$B$4,Gehaltstabelle_alt!$E$4,IF(F401&lt;=Gehaltstabelle_alt!$B$5,Gehaltstabelle_alt!$E$5,IF(F401&lt;=Gehaltstabelle_alt!$B$6,Gehaltstabelle_alt!$E$6,Gehaltstabelle_alt!$E$7)))))+IF(F401="","",IF(AND(E401&gt;Gehaltstabelle_alt!$C$10,C401="a"),Gehaltstabelle_alt!$E$11,Gehaltstabelle_alt!$E$10))+Gehaltsrechner!$G$10)</f>
        <v/>
      </c>
      <c r="H401" t="str">
        <f>IF(G401="","",Gehaltsrechner!$G$9)</f>
        <v/>
      </c>
      <c r="I401" t="str">
        <f t="shared" si="37"/>
        <v/>
      </c>
    </row>
    <row r="402" spans="1:9" x14ac:dyDescent="0.25">
      <c r="A402" t="str">
        <f t="shared" si="34"/>
        <v/>
      </c>
      <c r="B402" s="18" t="str">
        <f t="shared" si="38"/>
        <v/>
      </c>
      <c r="C402" t="str">
        <f t="shared" si="35"/>
        <v/>
      </c>
      <c r="D402" t="str">
        <f t="shared" si="36"/>
        <v/>
      </c>
      <c r="E402" t="str">
        <f>IF(D402="","",MIN(IF(ISNA(VLOOKUP(D402+E401,Gehaltstabelle_alt!$A$15:$A$18,1,FALSE)),D402+E401,IF(ISNA(VLOOKUP(D402+E401+1,Gehaltstabelle_alt!$A$15:$A$18,1,FALSE)),D402+E401+1,D402+E401+2))+IF(AND(B402=DATE(YEAR($G$5),MONTH($G$5),1),$G$4),2,0),MAX(Gehaltstabelle_alt!$H$5:$H$34)))</f>
        <v/>
      </c>
      <c r="F402" t="str">
        <f>IF(E402="","",HLOOKUP(C402,Gehaltstabelle_alt!$I$3:$R$34,E402+2,FALSE))</f>
        <v/>
      </c>
      <c r="G402" t="str">
        <f>IF(E402="","",IF(F402&lt;=Gehaltstabelle_alt!$B$2,Gehaltstabelle_alt!$E$2,IF(F402&lt;=Gehaltstabelle_alt!$B$3,Gehaltstabelle_alt!$E$3,IF(F402&lt;=Gehaltstabelle_alt!$B$4,Gehaltstabelle_alt!$E$4,IF(F402&lt;=Gehaltstabelle_alt!$B$5,Gehaltstabelle_alt!$E$5,IF(F402&lt;=Gehaltstabelle_alt!$B$6,Gehaltstabelle_alt!$E$6,Gehaltstabelle_alt!$E$7)))))+IF(F402="","",IF(AND(E402&gt;Gehaltstabelle_alt!$C$10,C402="a"),Gehaltstabelle_alt!$E$11,Gehaltstabelle_alt!$E$10))+Gehaltsrechner!$G$10)</f>
        <v/>
      </c>
      <c r="H402" t="str">
        <f>IF(G402="","",Gehaltsrechner!$G$9)</f>
        <v/>
      </c>
      <c r="I402" t="str">
        <f t="shared" si="37"/>
        <v/>
      </c>
    </row>
    <row r="403" spans="1:9" x14ac:dyDescent="0.25">
      <c r="A403" t="str">
        <f t="shared" si="34"/>
        <v/>
      </c>
      <c r="B403" s="18" t="str">
        <f t="shared" si="38"/>
        <v/>
      </c>
      <c r="C403" t="str">
        <f t="shared" si="35"/>
        <v/>
      </c>
      <c r="D403" t="str">
        <f t="shared" si="36"/>
        <v/>
      </c>
      <c r="E403" t="str">
        <f>IF(D403="","",MIN(IF(ISNA(VLOOKUP(D403+E402,Gehaltstabelle_alt!$A$15:$A$18,1,FALSE)),D403+E402,IF(ISNA(VLOOKUP(D403+E402+1,Gehaltstabelle_alt!$A$15:$A$18,1,FALSE)),D403+E402+1,D403+E402+2))+IF(AND(B403=DATE(YEAR($G$5),MONTH($G$5),1),$G$4),2,0),MAX(Gehaltstabelle_alt!$H$5:$H$34)))</f>
        <v/>
      </c>
      <c r="F403" t="str">
        <f>IF(E403="","",HLOOKUP(C403,Gehaltstabelle_alt!$I$3:$R$34,E403+2,FALSE))</f>
        <v/>
      </c>
      <c r="G403" t="str">
        <f>IF(E403="","",IF(F403&lt;=Gehaltstabelle_alt!$B$2,Gehaltstabelle_alt!$E$2,IF(F403&lt;=Gehaltstabelle_alt!$B$3,Gehaltstabelle_alt!$E$3,IF(F403&lt;=Gehaltstabelle_alt!$B$4,Gehaltstabelle_alt!$E$4,IF(F403&lt;=Gehaltstabelle_alt!$B$5,Gehaltstabelle_alt!$E$5,IF(F403&lt;=Gehaltstabelle_alt!$B$6,Gehaltstabelle_alt!$E$6,Gehaltstabelle_alt!$E$7)))))+IF(F403="","",IF(AND(E403&gt;Gehaltstabelle_alt!$C$10,C403="a"),Gehaltstabelle_alt!$E$11,Gehaltstabelle_alt!$E$10))+Gehaltsrechner!$G$10)</f>
        <v/>
      </c>
      <c r="H403" t="str">
        <f>IF(G403="","",Gehaltsrechner!$G$9)</f>
        <v/>
      </c>
      <c r="I403" t="str">
        <f t="shared" si="37"/>
        <v/>
      </c>
    </row>
    <row r="404" spans="1:9" x14ac:dyDescent="0.25">
      <c r="A404" t="str">
        <f t="shared" si="34"/>
        <v/>
      </c>
      <c r="B404" s="18" t="str">
        <f t="shared" si="38"/>
        <v/>
      </c>
      <c r="C404" t="str">
        <f t="shared" si="35"/>
        <v/>
      </c>
      <c r="D404" t="str">
        <f t="shared" si="36"/>
        <v/>
      </c>
      <c r="E404" t="str">
        <f>IF(D404="","",MIN(IF(ISNA(VLOOKUP(D404+E403,Gehaltstabelle_alt!$A$15:$A$18,1,FALSE)),D404+E403,IF(ISNA(VLOOKUP(D404+E403+1,Gehaltstabelle_alt!$A$15:$A$18,1,FALSE)),D404+E403+1,D404+E403+2))+IF(AND(B404=DATE(YEAR($G$5),MONTH($G$5),1),$G$4),2,0),MAX(Gehaltstabelle_alt!$H$5:$H$34)))</f>
        <v/>
      </c>
      <c r="F404" t="str">
        <f>IF(E404="","",HLOOKUP(C404,Gehaltstabelle_alt!$I$3:$R$34,E404+2,FALSE))</f>
        <v/>
      </c>
      <c r="G404" t="str">
        <f>IF(E404="","",IF(F404&lt;=Gehaltstabelle_alt!$B$2,Gehaltstabelle_alt!$E$2,IF(F404&lt;=Gehaltstabelle_alt!$B$3,Gehaltstabelle_alt!$E$3,IF(F404&lt;=Gehaltstabelle_alt!$B$4,Gehaltstabelle_alt!$E$4,IF(F404&lt;=Gehaltstabelle_alt!$B$5,Gehaltstabelle_alt!$E$5,IF(F404&lt;=Gehaltstabelle_alt!$B$6,Gehaltstabelle_alt!$E$6,Gehaltstabelle_alt!$E$7)))))+IF(F404="","",IF(AND(E404&gt;Gehaltstabelle_alt!$C$10,C404="a"),Gehaltstabelle_alt!$E$11,Gehaltstabelle_alt!$E$10))+Gehaltsrechner!$G$10)</f>
        <v/>
      </c>
      <c r="H404" t="str">
        <f>IF(G404="","",Gehaltsrechner!$G$9)</f>
        <v/>
      </c>
      <c r="I404" t="str">
        <f t="shared" si="37"/>
        <v/>
      </c>
    </row>
    <row r="405" spans="1:9" x14ac:dyDescent="0.25">
      <c r="A405" t="str">
        <f t="shared" si="34"/>
        <v/>
      </c>
      <c r="B405" s="18" t="str">
        <f t="shared" si="38"/>
        <v/>
      </c>
      <c r="C405" t="str">
        <f t="shared" si="35"/>
        <v/>
      </c>
      <c r="D405" t="str">
        <f t="shared" si="36"/>
        <v/>
      </c>
      <c r="E405" t="str">
        <f>IF(D405="","",MIN(IF(ISNA(VLOOKUP(D405+E404,Gehaltstabelle_alt!$A$15:$A$18,1,FALSE)),D405+E404,IF(ISNA(VLOOKUP(D405+E404+1,Gehaltstabelle_alt!$A$15:$A$18,1,FALSE)),D405+E404+1,D405+E404+2))+IF(AND(B405=DATE(YEAR($G$5),MONTH($G$5),1),$G$4),2,0),MAX(Gehaltstabelle_alt!$H$5:$H$34)))</f>
        <v/>
      </c>
      <c r="F405" t="str">
        <f>IF(E405="","",HLOOKUP(C405,Gehaltstabelle_alt!$I$3:$R$34,E405+2,FALSE))</f>
        <v/>
      </c>
      <c r="G405" t="str">
        <f>IF(E405="","",IF(F405&lt;=Gehaltstabelle_alt!$B$2,Gehaltstabelle_alt!$E$2,IF(F405&lt;=Gehaltstabelle_alt!$B$3,Gehaltstabelle_alt!$E$3,IF(F405&lt;=Gehaltstabelle_alt!$B$4,Gehaltstabelle_alt!$E$4,IF(F405&lt;=Gehaltstabelle_alt!$B$5,Gehaltstabelle_alt!$E$5,IF(F405&lt;=Gehaltstabelle_alt!$B$6,Gehaltstabelle_alt!$E$6,Gehaltstabelle_alt!$E$7)))))+IF(F405="","",IF(AND(E405&gt;Gehaltstabelle_alt!$C$10,C405="a"),Gehaltstabelle_alt!$E$11,Gehaltstabelle_alt!$E$10))+Gehaltsrechner!$G$10)</f>
        <v/>
      </c>
      <c r="H405" t="str">
        <f>IF(G405="","",Gehaltsrechner!$G$9)</f>
        <v/>
      </c>
      <c r="I405" t="str">
        <f t="shared" si="37"/>
        <v/>
      </c>
    </row>
    <row r="406" spans="1:9" x14ac:dyDescent="0.25">
      <c r="A406" t="str">
        <f t="shared" si="34"/>
        <v/>
      </c>
      <c r="B406" s="18" t="str">
        <f t="shared" si="38"/>
        <v/>
      </c>
      <c r="C406" t="str">
        <f t="shared" si="35"/>
        <v/>
      </c>
      <c r="D406" t="str">
        <f t="shared" si="36"/>
        <v/>
      </c>
      <c r="E406" t="str">
        <f>IF(D406="","",MIN(IF(ISNA(VLOOKUP(D406+E405,Gehaltstabelle_alt!$A$15:$A$18,1,FALSE)),D406+E405,IF(ISNA(VLOOKUP(D406+E405+1,Gehaltstabelle_alt!$A$15:$A$18,1,FALSE)),D406+E405+1,D406+E405+2))+IF(AND(B406=DATE(YEAR($G$5),MONTH($G$5),1),$G$4),2,0),MAX(Gehaltstabelle_alt!$H$5:$H$34)))</f>
        <v/>
      </c>
      <c r="F406" t="str">
        <f>IF(E406="","",HLOOKUP(C406,Gehaltstabelle_alt!$I$3:$R$34,E406+2,FALSE))</f>
        <v/>
      </c>
      <c r="G406" t="str">
        <f>IF(E406="","",IF(F406&lt;=Gehaltstabelle_alt!$B$2,Gehaltstabelle_alt!$E$2,IF(F406&lt;=Gehaltstabelle_alt!$B$3,Gehaltstabelle_alt!$E$3,IF(F406&lt;=Gehaltstabelle_alt!$B$4,Gehaltstabelle_alt!$E$4,IF(F406&lt;=Gehaltstabelle_alt!$B$5,Gehaltstabelle_alt!$E$5,IF(F406&lt;=Gehaltstabelle_alt!$B$6,Gehaltstabelle_alt!$E$6,Gehaltstabelle_alt!$E$7)))))+IF(F406="","",IF(AND(E406&gt;Gehaltstabelle_alt!$C$10,C406="a"),Gehaltstabelle_alt!$E$11,Gehaltstabelle_alt!$E$10))+Gehaltsrechner!$G$10)</f>
        <v/>
      </c>
      <c r="H406" t="str">
        <f>IF(G406="","",Gehaltsrechner!$G$9)</f>
        <v/>
      </c>
      <c r="I406" t="str">
        <f t="shared" si="37"/>
        <v/>
      </c>
    </row>
    <row r="407" spans="1:9" x14ac:dyDescent="0.25">
      <c r="A407" t="str">
        <f t="shared" si="34"/>
        <v/>
      </c>
      <c r="B407" s="18" t="str">
        <f t="shared" si="38"/>
        <v/>
      </c>
      <c r="C407" t="str">
        <f t="shared" si="35"/>
        <v/>
      </c>
      <c r="D407" t="str">
        <f t="shared" si="36"/>
        <v/>
      </c>
      <c r="E407" t="str">
        <f>IF(D407="","",MIN(IF(ISNA(VLOOKUP(D407+E406,Gehaltstabelle_alt!$A$15:$A$18,1,FALSE)),D407+E406,IF(ISNA(VLOOKUP(D407+E406+1,Gehaltstabelle_alt!$A$15:$A$18,1,FALSE)),D407+E406+1,D407+E406+2))+IF(AND(B407=DATE(YEAR($G$5),MONTH($G$5),1),$G$4),2,0),MAX(Gehaltstabelle_alt!$H$5:$H$34)))</f>
        <v/>
      </c>
      <c r="F407" t="str">
        <f>IF(E407="","",HLOOKUP(C407,Gehaltstabelle_alt!$I$3:$R$34,E407+2,FALSE))</f>
        <v/>
      </c>
      <c r="G407" t="str">
        <f>IF(E407="","",IF(F407&lt;=Gehaltstabelle_alt!$B$2,Gehaltstabelle_alt!$E$2,IF(F407&lt;=Gehaltstabelle_alt!$B$3,Gehaltstabelle_alt!$E$3,IF(F407&lt;=Gehaltstabelle_alt!$B$4,Gehaltstabelle_alt!$E$4,IF(F407&lt;=Gehaltstabelle_alt!$B$5,Gehaltstabelle_alt!$E$5,IF(F407&lt;=Gehaltstabelle_alt!$B$6,Gehaltstabelle_alt!$E$6,Gehaltstabelle_alt!$E$7)))))+IF(F407="","",IF(AND(E407&gt;Gehaltstabelle_alt!$C$10,C407="a"),Gehaltstabelle_alt!$E$11,Gehaltstabelle_alt!$E$10))+Gehaltsrechner!$G$10)</f>
        <v/>
      </c>
      <c r="H407" t="str">
        <f>IF(G407="","",Gehaltsrechner!$G$9)</f>
        <v/>
      </c>
      <c r="I407" t="str">
        <f t="shared" si="37"/>
        <v/>
      </c>
    </row>
    <row r="408" spans="1:9" x14ac:dyDescent="0.25">
      <c r="A408" t="str">
        <f t="shared" si="34"/>
        <v/>
      </c>
      <c r="B408" s="18" t="str">
        <f t="shared" si="38"/>
        <v/>
      </c>
      <c r="C408" t="str">
        <f t="shared" si="35"/>
        <v/>
      </c>
      <c r="D408" t="str">
        <f t="shared" si="36"/>
        <v/>
      </c>
      <c r="E408" t="str">
        <f>IF(D408="","",MIN(IF(ISNA(VLOOKUP(D408+E407,Gehaltstabelle_alt!$A$15:$A$18,1,FALSE)),D408+E407,IF(ISNA(VLOOKUP(D408+E407+1,Gehaltstabelle_alt!$A$15:$A$18,1,FALSE)),D408+E407+1,D408+E407+2))+IF(AND(B408=DATE(YEAR($G$5),MONTH($G$5),1),$G$4),2,0),MAX(Gehaltstabelle_alt!$H$5:$H$34)))</f>
        <v/>
      </c>
      <c r="F408" t="str">
        <f>IF(E408="","",HLOOKUP(C408,Gehaltstabelle_alt!$I$3:$R$34,E408+2,FALSE))</f>
        <v/>
      </c>
      <c r="G408" t="str">
        <f>IF(E408="","",IF(F408&lt;=Gehaltstabelle_alt!$B$2,Gehaltstabelle_alt!$E$2,IF(F408&lt;=Gehaltstabelle_alt!$B$3,Gehaltstabelle_alt!$E$3,IF(F408&lt;=Gehaltstabelle_alt!$B$4,Gehaltstabelle_alt!$E$4,IF(F408&lt;=Gehaltstabelle_alt!$B$5,Gehaltstabelle_alt!$E$5,IF(F408&lt;=Gehaltstabelle_alt!$B$6,Gehaltstabelle_alt!$E$6,Gehaltstabelle_alt!$E$7)))))+IF(F408="","",IF(AND(E408&gt;Gehaltstabelle_alt!$C$10,C408="a"),Gehaltstabelle_alt!$E$11,Gehaltstabelle_alt!$E$10))+Gehaltsrechner!$G$10)</f>
        <v/>
      </c>
      <c r="H408" t="str">
        <f>IF(G408="","",Gehaltsrechner!$G$9)</f>
        <v/>
      </c>
      <c r="I408" t="str">
        <f t="shared" si="37"/>
        <v/>
      </c>
    </row>
    <row r="409" spans="1:9" x14ac:dyDescent="0.25">
      <c r="A409" t="str">
        <f t="shared" si="34"/>
        <v/>
      </c>
      <c r="B409" s="18" t="str">
        <f t="shared" si="38"/>
        <v/>
      </c>
      <c r="C409" t="str">
        <f t="shared" si="35"/>
        <v/>
      </c>
      <c r="D409" t="str">
        <f t="shared" si="36"/>
        <v/>
      </c>
      <c r="E409" t="str">
        <f>IF(D409="","",MIN(IF(ISNA(VLOOKUP(D409+E408,Gehaltstabelle_alt!$A$15:$A$18,1,FALSE)),D409+E408,IF(ISNA(VLOOKUP(D409+E408+1,Gehaltstabelle_alt!$A$15:$A$18,1,FALSE)),D409+E408+1,D409+E408+2))+IF(AND(B409=DATE(YEAR($G$5),MONTH($G$5),1),$G$4),2,0),MAX(Gehaltstabelle_alt!$H$5:$H$34)))</f>
        <v/>
      </c>
      <c r="F409" t="str">
        <f>IF(E409="","",HLOOKUP(C409,Gehaltstabelle_alt!$I$3:$R$34,E409+2,FALSE))</f>
        <v/>
      </c>
      <c r="G409" t="str">
        <f>IF(E409="","",IF(F409&lt;=Gehaltstabelle_alt!$B$2,Gehaltstabelle_alt!$E$2,IF(F409&lt;=Gehaltstabelle_alt!$B$3,Gehaltstabelle_alt!$E$3,IF(F409&lt;=Gehaltstabelle_alt!$B$4,Gehaltstabelle_alt!$E$4,IF(F409&lt;=Gehaltstabelle_alt!$B$5,Gehaltstabelle_alt!$E$5,IF(F409&lt;=Gehaltstabelle_alt!$B$6,Gehaltstabelle_alt!$E$6,Gehaltstabelle_alt!$E$7)))))+IF(F409="","",IF(AND(E409&gt;Gehaltstabelle_alt!$C$10,C409="a"),Gehaltstabelle_alt!$E$11,Gehaltstabelle_alt!$E$10))+Gehaltsrechner!$G$10)</f>
        <v/>
      </c>
      <c r="H409" t="str">
        <f>IF(G409="","",Gehaltsrechner!$G$9)</f>
        <v/>
      </c>
      <c r="I409" t="str">
        <f t="shared" si="37"/>
        <v/>
      </c>
    </row>
    <row r="410" spans="1:9" x14ac:dyDescent="0.25">
      <c r="A410" t="str">
        <f t="shared" si="34"/>
        <v/>
      </c>
      <c r="B410" s="18" t="str">
        <f t="shared" si="38"/>
        <v/>
      </c>
      <c r="C410" t="str">
        <f t="shared" si="35"/>
        <v/>
      </c>
      <c r="D410" t="str">
        <f t="shared" si="36"/>
        <v/>
      </c>
      <c r="E410" t="str">
        <f>IF(D410="","",MIN(IF(ISNA(VLOOKUP(D410+E409,Gehaltstabelle_alt!$A$15:$A$18,1,FALSE)),D410+E409,IF(ISNA(VLOOKUP(D410+E409+1,Gehaltstabelle_alt!$A$15:$A$18,1,FALSE)),D410+E409+1,D410+E409+2))+IF(AND(B410=DATE(YEAR($G$5),MONTH($G$5),1),$G$4),2,0),MAX(Gehaltstabelle_alt!$H$5:$H$34)))</f>
        <v/>
      </c>
      <c r="F410" t="str">
        <f>IF(E410="","",HLOOKUP(C410,Gehaltstabelle_alt!$I$3:$R$34,E410+2,FALSE))</f>
        <v/>
      </c>
      <c r="G410" t="str">
        <f>IF(E410="","",IF(F410&lt;=Gehaltstabelle_alt!$B$2,Gehaltstabelle_alt!$E$2,IF(F410&lt;=Gehaltstabelle_alt!$B$3,Gehaltstabelle_alt!$E$3,IF(F410&lt;=Gehaltstabelle_alt!$B$4,Gehaltstabelle_alt!$E$4,IF(F410&lt;=Gehaltstabelle_alt!$B$5,Gehaltstabelle_alt!$E$5,IF(F410&lt;=Gehaltstabelle_alt!$B$6,Gehaltstabelle_alt!$E$6,Gehaltstabelle_alt!$E$7)))))+IF(F410="","",IF(AND(E410&gt;Gehaltstabelle_alt!$C$10,C410="a"),Gehaltstabelle_alt!$E$11,Gehaltstabelle_alt!$E$10))+Gehaltsrechner!$G$10)</f>
        <v/>
      </c>
      <c r="H410" t="str">
        <f>IF(G410="","",Gehaltsrechner!$G$9)</f>
        <v/>
      </c>
      <c r="I410" t="str">
        <f t="shared" si="37"/>
        <v/>
      </c>
    </row>
    <row r="411" spans="1:9" x14ac:dyDescent="0.25">
      <c r="A411" t="str">
        <f t="shared" si="34"/>
        <v/>
      </c>
      <c r="B411" s="18" t="str">
        <f t="shared" si="38"/>
        <v/>
      </c>
      <c r="C411" t="str">
        <f t="shared" si="35"/>
        <v/>
      </c>
      <c r="D411" t="str">
        <f t="shared" si="36"/>
        <v/>
      </c>
      <c r="E411" t="str">
        <f>IF(D411="","",MIN(IF(ISNA(VLOOKUP(D411+E410,Gehaltstabelle_alt!$A$15:$A$18,1,FALSE)),D411+E410,IF(ISNA(VLOOKUP(D411+E410+1,Gehaltstabelle_alt!$A$15:$A$18,1,FALSE)),D411+E410+1,D411+E410+2))+IF(AND(B411=DATE(YEAR($G$5),MONTH($G$5),1),$G$4),2,0),MAX(Gehaltstabelle_alt!$H$5:$H$34)))</f>
        <v/>
      </c>
      <c r="F411" t="str">
        <f>IF(E411="","",HLOOKUP(C411,Gehaltstabelle_alt!$I$3:$R$34,E411+2,FALSE))</f>
        <v/>
      </c>
      <c r="G411" t="str">
        <f>IF(E411="","",IF(F411&lt;=Gehaltstabelle_alt!$B$2,Gehaltstabelle_alt!$E$2,IF(F411&lt;=Gehaltstabelle_alt!$B$3,Gehaltstabelle_alt!$E$3,IF(F411&lt;=Gehaltstabelle_alt!$B$4,Gehaltstabelle_alt!$E$4,IF(F411&lt;=Gehaltstabelle_alt!$B$5,Gehaltstabelle_alt!$E$5,IF(F411&lt;=Gehaltstabelle_alt!$B$6,Gehaltstabelle_alt!$E$6,Gehaltstabelle_alt!$E$7)))))+IF(F411="","",IF(AND(E411&gt;Gehaltstabelle_alt!$C$10,C411="a"),Gehaltstabelle_alt!$E$11,Gehaltstabelle_alt!$E$10))+Gehaltsrechner!$G$10)</f>
        <v/>
      </c>
      <c r="H411" t="str">
        <f>IF(G411="","",Gehaltsrechner!$G$9)</f>
        <v/>
      </c>
      <c r="I411" t="str">
        <f t="shared" si="37"/>
        <v/>
      </c>
    </row>
    <row r="412" spans="1:9" x14ac:dyDescent="0.25">
      <c r="A412" t="str">
        <f t="shared" si="34"/>
        <v/>
      </c>
      <c r="B412" s="18" t="str">
        <f t="shared" si="38"/>
        <v/>
      </c>
      <c r="C412" t="str">
        <f t="shared" si="35"/>
        <v/>
      </c>
      <c r="D412" t="str">
        <f t="shared" si="36"/>
        <v/>
      </c>
      <c r="E412" t="str">
        <f>IF(D412="","",MIN(IF(ISNA(VLOOKUP(D412+E411,Gehaltstabelle_alt!$A$15:$A$18,1,FALSE)),D412+E411,IF(ISNA(VLOOKUP(D412+E411+1,Gehaltstabelle_alt!$A$15:$A$18,1,FALSE)),D412+E411+1,D412+E411+2))+IF(AND(B412=DATE(YEAR($G$5),MONTH($G$5),1),$G$4),2,0),MAX(Gehaltstabelle_alt!$H$5:$H$34)))</f>
        <v/>
      </c>
      <c r="F412" t="str">
        <f>IF(E412="","",HLOOKUP(C412,Gehaltstabelle_alt!$I$3:$R$34,E412+2,FALSE))</f>
        <v/>
      </c>
      <c r="G412" t="str">
        <f>IF(E412="","",IF(F412&lt;=Gehaltstabelle_alt!$B$2,Gehaltstabelle_alt!$E$2,IF(F412&lt;=Gehaltstabelle_alt!$B$3,Gehaltstabelle_alt!$E$3,IF(F412&lt;=Gehaltstabelle_alt!$B$4,Gehaltstabelle_alt!$E$4,IF(F412&lt;=Gehaltstabelle_alt!$B$5,Gehaltstabelle_alt!$E$5,IF(F412&lt;=Gehaltstabelle_alt!$B$6,Gehaltstabelle_alt!$E$6,Gehaltstabelle_alt!$E$7)))))+IF(F412="","",IF(AND(E412&gt;Gehaltstabelle_alt!$C$10,C412="a"),Gehaltstabelle_alt!$E$11,Gehaltstabelle_alt!$E$10))+Gehaltsrechner!$G$10)</f>
        <v/>
      </c>
      <c r="H412" t="str">
        <f>IF(G412="","",Gehaltsrechner!$G$9)</f>
        <v/>
      </c>
      <c r="I412" t="str">
        <f t="shared" si="37"/>
        <v/>
      </c>
    </row>
    <row r="413" spans="1:9" x14ac:dyDescent="0.25">
      <c r="A413" t="str">
        <f t="shared" si="34"/>
        <v/>
      </c>
      <c r="B413" s="18" t="str">
        <f t="shared" si="38"/>
        <v/>
      </c>
      <c r="C413" t="str">
        <f t="shared" si="35"/>
        <v/>
      </c>
      <c r="D413" t="str">
        <f t="shared" si="36"/>
        <v/>
      </c>
      <c r="E413" t="str">
        <f>IF(D413="","",MIN(IF(ISNA(VLOOKUP(D413+E412,Gehaltstabelle_alt!$A$15:$A$18,1,FALSE)),D413+E412,IF(ISNA(VLOOKUP(D413+E412+1,Gehaltstabelle_alt!$A$15:$A$18,1,FALSE)),D413+E412+1,D413+E412+2))+IF(AND(B413=DATE(YEAR($G$5),MONTH($G$5),1),$G$4),2,0),MAX(Gehaltstabelle_alt!$H$5:$H$34)))</f>
        <v/>
      </c>
      <c r="F413" t="str">
        <f>IF(E413="","",HLOOKUP(C413,Gehaltstabelle_alt!$I$3:$R$34,E413+2,FALSE))</f>
        <v/>
      </c>
      <c r="G413" t="str">
        <f>IF(E413="","",IF(F413&lt;=Gehaltstabelle_alt!$B$2,Gehaltstabelle_alt!$E$2,IF(F413&lt;=Gehaltstabelle_alt!$B$3,Gehaltstabelle_alt!$E$3,IF(F413&lt;=Gehaltstabelle_alt!$B$4,Gehaltstabelle_alt!$E$4,IF(F413&lt;=Gehaltstabelle_alt!$B$5,Gehaltstabelle_alt!$E$5,IF(F413&lt;=Gehaltstabelle_alt!$B$6,Gehaltstabelle_alt!$E$6,Gehaltstabelle_alt!$E$7)))))+IF(F413="","",IF(AND(E413&gt;Gehaltstabelle_alt!$C$10,C413="a"),Gehaltstabelle_alt!$E$11,Gehaltstabelle_alt!$E$10))+Gehaltsrechner!$G$10)</f>
        <v/>
      </c>
      <c r="H413" t="str">
        <f>IF(G413="","",Gehaltsrechner!$G$9)</f>
        <v/>
      </c>
      <c r="I413" t="str">
        <f t="shared" si="37"/>
        <v/>
      </c>
    </row>
    <row r="414" spans="1:9" x14ac:dyDescent="0.25">
      <c r="A414" t="str">
        <f t="shared" si="34"/>
        <v/>
      </c>
      <c r="B414" s="18" t="str">
        <f t="shared" si="38"/>
        <v/>
      </c>
      <c r="C414" t="str">
        <f t="shared" si="35"/>
        <v/>
      </c>
      <c r="D414" t="str">
        <f t="shared" si="36"/>
        <v/>
      </c>
      <c r="E414" t="str">
        <f>IF(D414="","",MIN(IF(ISNA(VLOOKUP(D414+E413,Gehaltstabelle_alt!$A$15:$A$18,1,FALSE)),D414+E413,IF(ISNA(VLOOKUP(D414+E413+1,Gehaltstabelle_alt!$A$15:$A$18,1,FALSE)),D414+E413+1,D414+E413+2))+IF(AND(B414=DATE(YEAR($G$5),MONTH($G$5),1),$G$4),2,0),MAX(Gehaltstabelle_alt!$H$5:$H$34)))</f>
        <v/>
      </c>
      <c r="F414" t="str">
        <f>IF(E414="","",HLOOKUP(C414,Gehaltstabelle_alt!$I$3:$R$34,E414+2,FALSE))</f>
        <v/>
      </c>
      <c r="G414" t="str">
        <f>IF(E414="","",IF(F414&lt;=Gehaltstabelle_alt!$B$2,Gehaltstabelle_alt!$E$2,IF(F414&lt;=Gehaltstabelle_alt!$B$3,Gehaltstabelle_alt!$E$3,IF(F414&lt;=Gehaltstabelle_alt!$B$4,Gehaltstabelle_alt!$E$4,IF(F414&lt;=Gehaltstabelle_alt!$B$5,Gehaltstabelle_alt!$E$5,IF(F414&lt;=Gehaltstabelle_alt!$B$6,Gehaltstabelle_alt!$E$6,Gehaltstabelle_alt!$E$7)))))+IF(F414="","",IF(AND(E414&gt;Gehaltstabelle_alt!$C$10,C414="a"),Gehaltstabelle_alt!$E$11,Gehaltstabelle_alt!$E$10))+Gehaltsrechner!$G$10)</f>
        <v/>
      </c>
      <c r="H414" t="str">
        <f>IF(G414="","",Gehaltsrechner!$G$9)</f>
        <v/>
      </c>
      <c r="I414" t="str">
        <f t="shared" si="37"/>
        <v/>
      </c>
    </row>
    <row r="415" spans="1:9" x14ac:dyDescent="0.25">
      <c r="A415" t="str">
        <f t="shared" si="34"/>
        <v/>
      </c>
      <c r="B415" s="18" t="str">
        <f t="shared" si="38"/>
        <v/>
      </c>
      <c r="C415" t="str">
        <f t="shared" si="35"/>
        <v/>
      </c>
      <c r="D415" t="str">
        <f t="shared" si="36"/>
        <v/>
      </c>
      <c r="E415" t="str">
        <f>IF(D415="","",MIN(IF(ISNA(VLOOKUP(D415+E414,Gehaltstabelle_alt!$A$15:$A$18,1,FALSE)),D415+E414,IF(ISNA(VLOOKUP(D415+E414+1,Gehaltstabelle_alt!$A$15:$A$18,1,FALSE)),D415+E414+1,D415+E414+2))+IF(AND(B415=DATE(YEAR($G$5),MONTH($G$5),1),$G$4),2,0),MAX(Gehaltstabelle_alt!$H$5:$H$34)))</f>
        <v/>
      </c>
      <c r="F415" t="str">
        <f>IF(E415="","",HLOOKUP(C415,Gehaltstabelle_alt!$I$3:$R$34,E415+2,FALSE))</f>
        <v/>
      </c>
      <c r="G415" t="str">
        <f>IF(E415="","",IF(F415&lt;=Gehaltstabelle_alt!$B$2,Gehaltstabelle_alt!$E$2,IF(F415&lt;=Gehaltstabelle_alt!$B$3,Gehaltstabelle_alt!$E$3,IF(F415&lt;=Gehaltstabelle_alt!$B$4,Gehaltstabelle_alt!$E$4,IF(F415&lt;=Gehaltstabelle_alt!$B$5,Gehaltstabelle_alt!$E$5,IF(F415&lt;=Gehaltstabelle_alt!$B$6,Gehaltstabelle_alt!$E$6,Gehaltstabelle_alt!$E$7)))))+IF(F415="","",IF(AND(E415&gt;Gehaltstabelle_alt!$C$10,C415="a"),Gehaltstabelle_alt!$E$11,Gehaltstabelle_alt!$E$10))+Gehaltsrechner!$G$10)</f>
        <v/>
      </c>
      <c r="H415" t="str">
        <f>IF(G415="","",Gehaltsrechner!$G$9)</f>
        <v/>
      </c>
      <c r="I415" t="str">
        <f t="shared" si="37"/>
        <v/>
      </c>
    </row>
    <row r="416" spans="1:9" x14ac:dyDescent="0.25">
      <c r="A416" t="str">
        <f t="shared" si="34"/>
        <v/>
      </c>
      <c r="B416" s="18" t="str">
        <f t="shared" si="38"/>
        <v/>
      </c>
      <c r="C416" t="str">
        <f t="shared" si="35"/>
        <v/>
      </c>
      <c r="D416" t="str">
        <f t="shared" si="36"/>
        <v/>
      </c>
      <c r="E416" t="str">
        <f>IF(D416="","",MIN(IF(ISNA(VLOOKUP(D416+E415,Gehaltstabelle_alt!$A$15:$A$18,1,FALSE)),D416+E415,IF(ISNA(VLOOKUP(D416+E415+1,Gehaltstabelle_alt!$A$15:$A$18,1,FALSE)),D416+E415+1,D416+E415+2))+IF(AND(B416=DATE(YEAR($G$5),MONTH($G$5),1),$G$4),2,0),MAX(Gehaltstabelle_alt!$H$5:$H$34)))</f>
        <v/>
      </c>
      <c r="F416" t="str">
        <f>IF(E416="","",HLOOKUP(C416,Gehaltstabelle_alt!$I$3:$R$34,E416+2,FALSE))</f>
        <v/>
      </c>
      <c r="G416" t="str">
        <f>IF(E416="","",IF(F416&lt;=Gehaltstabelle_alt!$B$2,Gehaltstabelle_alt!$E$2,IF(F416&lt;=Gehaltstabelle_alt!$B$3,Gehaltstabelle_alt!$E$3,IF(F416&lt;=Gehaltstabelle_alt!$B$4,Gehaltstabelle_alt!$E$4,IF(F416&lt;=Gehaltstabelle_alt!$B$5,Gehaltstabelle_alt!$E$5,IF(F416&lt;=Gehaltstabelle_alt!$B$6,Gehaltstabelle_alt!$E$6,Gehaltstabelle_alt!$E$7)))))+IF(F416="","",IF(AND(E416&gt;Gehaltstabelle_alt!$C$10,C416="a"),Gehaltstabelle_alt!$E$11,Gehaltstabelle_alt!$E$10))+Gehaltsrechner!$G$10)</f>
        <v/>
      </c>
      <c r="H416" t="str">
        <f>IF(G416="","",Gehaltsrechner!$G$9)</f>
        <v/>
      </c>
      <c r="I416" t="str">
        <f t="shared" si="37"/>
        <v/>
      </c>
    </row>
    <row r="417" spans="1:9" x14ac:dyDescent="0.25">
      <c r="A417" t="str">
        <f t="shared" si="34"/>
        <v/>
      </c>
      <c r="B417" s="18" t="str">
        <f t="shared" si="38"/>
        <v/>
      </c>
      <c r="C417" t="str">
        <f t="shared" si="35"/>
        <v/>
      </c>
      <c r="D417" t="str">
        <f t="shared" si="36"/>
        <v/>
      </c>
      <c r="E417" t="str">
        <f>IF(D417="","",MIN(IF(ISNA(VLOOKUP(D417+E416,Gehaltstabelle_alt!$A$15:$A$18,1,FALSE)),D417+E416,IF(ISNA(VLOOKUP(D417+E416+1,Gehaltstabelle_alt!$A$15:$A$18,1,FALSE)),D417+E416+1,D417+E416+2))+IF(AND(B417=DATE(YEAR($G$5),MONTH($G$5),1),$G$4),2,0),MAX(Gehaltstabelle_alt!$H$5:$H$34)))</f>
        <v/>
      </c>
      <c r="F417" t="str">
        <f>IF(E417="","",HLOOKUP(C417,Gehaltstabelle_alt!$I$3:$R$34,E417+2,FALSE))</f>
        <v/>
      </c>
      <c r="G417" t="str">
        <f>IF(E417="","",IF(F417&lt;=Gehaltstabelle_alt!$B$2,Gehaltstabelle_alt!$E$2,IF(F417&lt;=Gehaltstabelle_alt!$B$3,Gehaltstabelle_alt!$E$3,IF(F417&lt;=Gehaltstabelle_alt!$B$4,Gehaltstabelle_alt!$E$4,IF(F417&lt;=Gehaltstabelle_alt!$B$5,Gehaltstabelle_alt!$E$5,IF(F417&lt;=Gehaltstabelle_alt!$B$6,Gehaltstabelle_alt!$E$6,Gehaltstabelle_alt!$E$7)))))+IF(F417="","",IF(AND(E417&gt;Gehaltstabelle_alt!$C$10,C417="a"),Gehaltstabelle_alt!$E$11,Gehaltstabelle_alt!$E$10))+Gehaltsrechner!$G$10)</f>
        <v/>
      </c>
      <c r="H417" t="str">
        <f>IF(G417="","",Gehaltsrechner!$G$9)</f>
        <v/>
      </c>
      <c r="I417" t="str">
        <f t="shared" si="37"/>
        <v/>
      </c>
    </row>
    <row r="418" spans="1:9" x14ac:dyDescent="0.25">
      <c r="A418" t="str">
        <f t="shared" si="34"/>
        <v/>
      </c>
      <c r="B418" s="18" t="str">
        <f t="shared" si="38"/>
        <v/>
      </c>
      <c r="C418" t="str">
        <f t="shared" si="35"/>
        <v/>
      </c>
      <c r="D418" t="str">
        <f t="shared" si="36"/>
        <v/>
      </c>
      <c r="E418" t="str">
        <f>IF(D418="","",MIN(IF(ISNA(VLOOKUP(D418+E417,Gehaltstabelle_alt!$A$15:$A$18,1,FALSE)),D418+E417,IF(ISNA(VLOOKUP(D418+E417+1,Gehaltstabelle_alt!$A$15:$A$18,1,FALSE)),D418+E417+1,D418+E417+2))+IF(AND(B418=DATE(YEAR($G$5),MONTH($G$5),1),$G$4),2,0),MAX(Gehaltstabelle_alt!$H$5:$H$34)))</f>
        <v/>
      </c>
      <c r="F418" t="str">
        <f>IF(E418="","",HLOOKUP(C418,Gehaltstabelle_alt!$I$3:$R$34,E418+2,FALSE))</f>
        <v/>
      </c>
      <c r="G418" t="str">
        <f>IF(E418="","",IF(F418&lt;=Gehaltstabelle_alt!$B$2,Gehaltstabelle_alt!$E$2,IF(F418&lt;=Gehaltstabelle_alt!$B$3,Gehaltstabelle_alt!$E$3,IF(F418&lt;=Gehaltstabelle_alt!$B$4,Gehaltstabelle_alt!$E$4,IF(F418&lt;=Gehaltstabelle_alt!$B$5,Gehaltstabelle_alt!$E$5,IF(F418&lt;=Gehaltstabelle_alt!$B$6,Gehaltstabelle_alt!$E$6,Gehaltstabelle_alt!$E$7)))))+IF(F418="","",IF(AND(E418&gt;Gehaltstabelle_alt!$C$10,C418="a"),Gehaltstabelle_alt!$E$11,Gehaltstabelle_alt!$E$10))+Gehaltsrechner!$G$10)</f>
        <v/>
      </c>
      <c r="H418" t="str">
        <f>IF(G418="","",Gehaltsrechner!$G$9)</f>
        <v/>
      </c>
      <c r="I418" t="str">
        <f t="shared" si="37"/>
        <v/>
      </c>
    </row>
    <row r="419" spans="1:9" x14ac:dyDescent="0.25">
      <c r="A419" t="str">
        <f t="shared" si="34"/>
        <v/>
      </c>
      <c r="B419" s="18" t="str">
        <f t="shared" si="38"/>
        <v/>
      </c>
      <c r="C419" t="str">
        <f t="shared" si="35"/>
        <v/>
      </c>
      <c r="D419" t="str">
        <f t="shared" si="36"/>
        <v/>
      </c>
      <c r="E419" t="str">
        <f>IF(D419="","",MIN(IF(ISNA(VLOOKUP(D419+E418,Gehaltstabelle_alt!$A$15:$A$18,1,FALSE)),D419+E418,IF(ISNA(VLOOKUP(D419+E418+1,Gehaltstabelle_alt!$A$15:$A$18,1,FALSE)),D419+E418+1,D419+E418+2))+IF(AND(B419=DATE(YEAR($G$5),MONTH($G$5),1),$G$4),2,0),MAX(Gehaltstabelle_alt!$H$5:$H$34)))</f>
        <v/>
      </c>
      <c r="F419" t="str">
        <f>IF(E419="","",HLOOKUP(C419,Gehaltstabelle_alt!$I$3:$R$34,E419+2,FALSE))</f>
        <v/>
      </c>
      <c r="G419" t="str">
        <f>IF(E419="","",IF(F419&lt;=Gehaltstabelle_alt!$B$2,Gehaltstabelle_alt!$E$2,IF(F419&lt;=Gehaltstabelle_alt!$B$3,Gehaltstabelle_alt!$E$3,IF(F419&lt;=Gehaltstabelle_alt!$B$4,Gehaltstabelle_alt!$E$4,IF(F419&lt;=Gehaltstabelle_alt!$B$5,Gehaltstabelle_alt!$E$5,IF(F419&lt;=Gehaltstabelle_alt!$B$6,Gehaltstabelle_alt!$E$6,Gehaltstabelle_alt!$E$7)))))+IF(F419="","",IF(AND(E419&gt;Gehaltstabelle_alt!$C$10,C419="a"),Gehaltstabelle_alt!$E$11,Gehaltstabelle_alt!$E$10))+Gehaltsrechner!$G$10)</f>
        <v/>
      </c>
      <c r="H419" t="str">
        <f>IF(G419="","",Gehaltsrechner!$G$9)</f>
        <v/>
      </c>
      <c r="I419" t="str">
        <f t="shared" si="37"/>
        <v/>
      </c>
    </row>
    <row r="420" spans="1:9" x14ac:dyDescent="0.25">
      <c r="A420" t="str">
        <f t="shared" si="34"/>
        <v/>
      </c>
      <c r="B420" s="18" t="str">
        <f t="shared" si="38"/>
        <v/>
      </c>
      <c r="C420" t="str">
        <f t="shared" si="35"/>
        <v/>
      </c>
      <c r="D420" t="str">
        <f t="shared" si="36"/>
        <v/>
      </c>
      <c r="E420" t="str">
        <f>IF(D420="","",MIN(IF(ISNA(VLOOKUP(D420+E419,Gehaltstabelle_alt!$A$15:$A$18,1,FALSE)),D420+E419,IF(ISNA(VLOOKUP(D420+E419+1,Gehaltstabelle_alt!$A$15:$A$18,1,FALSE)),D420+E419+1,D420+E419+2))+IF(AND(B420=DATE(YEAR($G$5),MONTH($G$5),1),$G$4),2,0),MAX(Gehaltstabelle_alt!$H$5:$H$34)))</f>
        <v/>
      </c>
      <c r="F420" t="str">
        <f>IF(E420="","",HLOOKUP(C420,Gehaltstabelle_alt!$I$3:$R$34,E420+2,FALSE))</f>
        <v/>
      </c>
      <c r="G420" t="str">
        <f>IF(E420="","",IF(F420&lt;=Gehaltstabelle_alt!$B$2,Gehaltstabelle_alt!$E$2,IF(F420&lt;=Gehaltstabelle_alt!$B$3,Gehaltstabelle_alt!$E$3,IF(F420&lt;=Gehaltstabelle_alt!$B$4,Gehaltstabelle_alt!$E$4,IF(F420&lt;=Gehaltstabelle_alt!$B$5,Gehaltstabelle_alt!$E$5,IF(F420&lt;=Gehaltstabelle_alt!$B$6,Gehaltstabelle_alt!$E$6,Gehaltstabelle_alt!$E$7)))))+IF(F420="","",IF(AND(E420&gt;Gehaltstabelle_alt!$C$10,C420="a"),Gehaltstabelle_alt!$E$11,Gehaltstabelle_alt!$E$10))+Gehaltsrechner!$G$10)</f>
        <v/>
      </c>
      <c r="H420" t="str">
        <f>IF(G420="","",Gehaltsrechner!$G$9)</f>
        <v/>
      </c>
      <c r="I420" t="str">
        <f t="shared" si="37"/>
        <v/>
      </c>
    </row>
    <row r="421" spans="1:9" x14ac:dyDescent="0.25">
      <c r="A421" t="str">
        <f t="shared" si="34"/>
        <v/>
      </c>
      <c r="B421" s="18" t="str">
        <f t="shared" si="38"/>
        <v/>
      </c>
      <c r="C421" t="str">
        <f t="shared" si="35"/>
        <v/>
      </c>
      <c r="D421" t="str">
        <f t="shared" si="36"/>
        <v/>
      </c>
      <c r="E421" t="str">
        <f>IF(D421="","",MIN(IF(ISNA(VLOOKUP(D421+E420,Gehaltstabelle_alt!$A$15:$A$18,1,FALSE)),D421+E420,IF(ISNA(VLOOKUP(D421+E420+1,Gehaltstabelle_alt!$A$15:$A$18,1,FALSE)),D421+E420+1,D421+E420+2))+IF(AND(B421=DATE(YEAR($G$5),MONTH($G$5),1),$G$4),2,0),MAX(Gehaltstabelle_alt!$H$5:$H$34)))</f>
        <v/>
      </c>
      <c r="F421" t="str">
        <f>IF(E421="","",HLOOKUP(C421,Gehaltstabelle_alt!$I$3:$R$34,E421+2,FALSE))</f>
        <v/>
      </c>
      <c r="G421" t="str">
        <f>IF(E421="","",IF(F421&lt;=Gehaltstabelle_alt!$B$2,Gehaltstabelle_alt!$E$2,IF(F421&lt;=Gehaltstabelle_alt!$B$3,Gehaltstabelle_alt!$E$3,IF(F421&lt;=Gehaltstabelle_alt!$B$4,Gehaltstabelle_alt!$E$4,IF(F421&lt;=Gehaltstabelle_alt!$B$5,Gehaltstabelle_alt!$E$5,IF(F421&lt;=Gehaltstabelle_alt!$B$6,Gehaltstabelle_alt!$E$6,Gehaltstabelle_alt!$E$7)))))+IF(F421="","",IF(AND(E421&gt;Gehaltstabelle_alt!$C$10,C421="a"),Gehaltstabelle_alt!$E$11,Gehaltstabelle_alt!$E$10))+Gehaltsrechner!$G$10)</f>
        <v/>
      </c>
      <c r="H421" t="str">
        <f>IF(G421="","",Gehaltsrechner!$G$9)</f>
        <v/>
      </c>
      <c r="I421" t="str">
        <f t="shared" si="37"/>
        <v/>
      </c>
    </row>
    <row r="422" spans="1:9" x14ac:dyDescent="0.25">
      <c r="A422" t="str">
        <f t="shared" si="34"/>
        <v/>
      </c>
      <c r="B422" s="18" t="str">
        <f t="shared" si="38"/>
        <v/>
      </c>
      <c r="C422" t="str">
        <f t="shared" si="35"/>
        <v/>
      </c>
      <c r="D422" t="str">
        <f t="shared" si="36"/>
        <v/>
      </c>
      <c r="E422" t="str">
        <f>IF(D422="","",MIN(IF(ISNA(VLOOKUP(D422+E421,Gehaltstabelle_alt!$A$15:$A$18,1,FALSE)),D422+E421,IF(ISNA(VLOOKUP(D422+E421+1,Gehaltstabelle_alt!$A$15:$A$18,1,FALSE)),D422+E421+1,D422+E421+2))+IF(AND(B422=DATE(YEAR($G$5),MONTH($G$5),1),$G$4),2,0),MAX(Gehaltstabelle_alt!$H$5:$H$34)))</f>
        <v/>
      </c>
      <c r="F422" t="str">
        <f>IF(E422="","",HLOOKUP(C422,Gehaltstabelle_alt!$I$3:$R$34,E422+2,FALSE))</f>
        <v/>
      </c>
      <c r="G422" t="str">
        <f>IF(E422="","",IF(F422&lt;=Gehaltstabelle_alt!$B$2,Gehaltstabelle_alt!$E$2,IF(F422&lt;=Gehaltstabelle_alt!$B$3,Gehaltstabelle_alt!$E$3,IF(F422&lt;=Gehaltstabelle_alt!$B$4,Gehaltstabelle_alt!$E$4,IF(F422&lt;=Gehaltstabelle_alt!$B$5,Gehaltstabelle_alt!$E$5,IF(F422&lt;=Gehaltstabelle_alt!$B$6,Gehaltstabelle_alt!$E$6,Gehaltstabelle_alt!$E$7)))))+IF(F422="","",IF(AND(E422&gt;Gehaltstabelle_alt!$C$10,C422="a"),Gehaltstabelle_alt!$E$11,Gehaltstabelle_alt!$E$10))+Gehaltsrechner!$G$10)</f>
        <v/>
      </c>
      <c r="H422" t="str">
        <f>IF(G422="","",Gehaltsrechner!$G$9)</f>
        <v/>
      </c>
      <c r="I422" t="str">
        <f t="shared" si="37"/>
        <v/>
      </c>
    </row>
    <row r="423" spans="1:9" x14ac:dyDescent="0.25">
      <c r="A423" t="str">
        <f t="shared" si="34"/>
        <v/>
      </c>
      <c r="B423" s="18" t="str">
        <f t="shared" si="38"/>
        <v/>
      </c>
      <c r="C423" t="str">
        <f t="shared" si="35"/>
        <v/>
      </c>
      <c r="D423" t="str">
        <f t="shared" si="36"/>
        <v/>
      </c>
      <c r="E423" t="str">
        <f>IF(D423="","",MIN(IF(ISNA(VLOOKUP(D423+E422,Gehaltstabelle_alt!$A$15:$A$18,1,FALSE)),D423+E422,IF(ISNA(VLOOKUP(D423+E422+1,Gehaltstabelle_alt!$A$15:$A$18,1,FALSE)),D423+E422+1,D423+E422+2))+IF(AND(B423=DATE(YEAR($G$5),MONTH($G$5),1),$G$4),2,0),MAX(Gehaltstabelle_alt!$H$5:$H$34)))</f>
        <v/>
      </c>
      <c r="F423" t="str">
        <f>IF(E423="","",HLOOKUP(C423,Gehaltstabelle_alt!$I$3:$R$34,E423+2,FALSE))</f>
        <v/>
      </c>
      <c r="G423" t="str">
        <f>IF(E423="","",IF(F423&lt;=Gehaltstabelle_alt!$B$2,Gehaltstabelle_alt!$E$2,IF(F423&lt;=Gehaltstabelle_alt!$B$3,Gehaltstabelle_alt!$E$3,IF(F423&lt;=Gehaltstabelle_alt!$B$4,Gehaltstabelle_alt!$E$4,IF(F423&lt;=Gehaltstabelle_alt!$B$5,Gehaltstabelle_alt!$E$5,IF(F423&lt;=Gehaltstabelle_alt!$B$6,Gehaltstabelle_alt!$E$6,Gehaltstabelle_alt!$E$7)))))+IF(F423="","",IF(AND(E423&gt;Gehaltstabelle_alt!$C$10,C423="a"),Gehaltstabelle_alt!$E$11,Gehaltstabelle_alt!$E$10))+Gehaltsrechner!$G$10)</f>
        <v/>
      </c>
      <c r="H423" t="str">
        <f>IF(G423="","",Gehaltsrechner!$G$9)</f>
        <v/>
      </c>
      <c r="I423" t="str">
        <f t="shared" si="37"/>
        <v/>
      </c>
    </row>
    <row r="424" spans="1:9" x14ac:dyDescent="0.25">
      <c r="A424" t="str">
        <f t="shared" si="34"/>
        <v/>
      </c>
      <c r="B424" s="18" t="str">
        <f t="shared" si="38"/>
        <v/>
      </c>
      <c r="C424" t="str">
        <f t="shared" si="35"/>
        <v/>
      </c>
      <c r="D424" t="str">
        <f t="shared" si="36"/>
        <v/>
      </c>
      <c r="E424" t="str">
        <f>IF(D424="","",MIN(IF(ISNA(VLOOKUP(D424+E423,Gehaltstabelle_alt!$A$15:$A$18,1,FALSE)),D424+E423,IF(ISNA(VLOOKUP(D424+E423+1,Gehaltstabelle_alt!$A$15:$A$18,1,FALSE)),D424+E423+1,D424+E423+2))+IF(AND(B424=DATE(YEAR($G$5),MONTH($G$5),1),$G$4),2,0),MAX(Gehaltstabelle_alt!$H$5:$H$34)))</f>
        <v/>
      </c>
      <c r="F424" t="str">
        <f>IF(E424="","",HLOOKUP(C424,Gehaltstabelle_alt!$I$3:$R$34,E424+2,FALSE))</f>
        <v/>
      </c>
      <c r="G424" t="str">
        <f>IF(E424="","",IF(F424&lt;=Gehaltstabelle_alt!$B$2,Gehaltstabelle_alt!$E$2,IF(F424&lt;=Gehaltstabelle_alt!$B$3,Gehaltstabelle_alt!$E$3,IF(F424&lt;=Gehaltstabelle_alt!$B$4,Gehaltstabelle_alt!$E$4,IF(F424&lt;=Gehaltstabelle_alt!$B$5,Gehaltstabelle_alt!$E$5,IF(F424&lt;=Gehaltstabelle_alt!$B$6,Gehaltstabelle_alt!$E$6,Gehaltstabelle_alt!$E$7)))))+IF(F424="","",IF(AND(E424&gt;Gehaltstabelle_alt!$C$10,C424="a"),Gehaltstabelle_alt!$E$11,Gehaltstabelle_alt!$E$10))+Gehaltsrechner!$G$10)</f>
        <v/>
      </c>
      <c r="H424" t="str">
        <f>IF(G424="","",Gehaltsrechner!$G$9)</f>
        <v/>
      </c>
      <c r="I424" t="str">
        <f t="shared" si="37"/>
        <v/>
      </c>
    </row>
    <row r="425" spans="1:9" x14ac:dyDescent="0.25">
      <c r="A425" t="str">
        <f t="shared" si="34"/>
        <v/>
      </c>
      <c r="B425" s="18" t="str">
        <f t="shared" si="38"/>
        <v/>
      </c>
      <c r="C425" t="str">
        <f t="shared" si="35"/>
        <v/>
      </c>
      <c r="D425" t="str">
        <f t="shared" si="36"/>
        <v/>
      </c>
      <c r="E425" t="str">
        <f>IF(D425="","",MIN(IF(ISNA(VLOOKUP(D425+E424,Gehaltstabelle_alt!$A$15:$A$18,1,FALSE)),D425+E424,IF(ISNA(VLOOKUP(D425+E424+1,Gehaltstabelle_alt!$A$15:$A$18,1,FALSE)),D425+E424+1,D425+E424+2))+IF(AND(B425=DATE(YEAR($G$5),MONTH($G$5),1),$G$4),2,0),MAX(Gehaltstabelle_alt!$H$5:$H$34)))</f>
        <v/>
      </c>
      <c r="F425" t="str">
        <f>IF(E425="","",HLOOKUP(C425,Gehaltstabelle_alt!$I$3:$R$34,E425+2,FALSE))</f>
        <v/>
      </c>
      <c r="G425" t="str">
        <f>IF(E425="","",IF(F425&lt;=Gehaltstabelle_alt!$B$2,Gehaltstabelle_alt!$E$2,IF(F425&lt;=Gehaltstabelle_alt!$B$3,Gehaltstabelle_alt!$E$3,IF(F425&lt;=Gehaltstabelle_alt!$B$4,Gehaltstabelle_alt!$E$4,IF(F425&lt;=Gehaltstabelle_alt!$B$5,Gehaltstabelle_alt!$E$5,IF(F425&lt;=Gehaltstabelle_alt!$B$6,Gehaltstabelle_alt!$E$6,Gehaltstabelle_alt!$E$7)))))+IF(F425="","",IF(AND(E425&gt;Gehaltstabelle_alt!$C$10,C425="a"),Gehaltstabelle_alt!$E$11,Gehaltstabelle_alt!$E$10))+Gehaltsrechner!$G$10)</f>
        <v/>
      </c>
      <c r="H425" t="str">
        <f>IF(G425="","",Gehaltsrechner!$G$9)</f>
        <v/>
      </c>
      <c r="I425" t="str">
        <f t="shared" si="37"/>
        <v/>
      </c>
    </row>
    <row r="426" spans="1:9" x14ac:dyDescent="0.25">
      <c r="A426" t="str">
        <f t="shared" si="34"/>
        <v/>
      </c>
      <c r="B426" s="18" t="str">
        <f t="shared" si="38"/>
        <v/>
      </c>
      <c r="C426" t="str">
        <f t="shared" si="35"/>
        <v/>
      </c>
      <c r="D426" t="str">
        <f t="shared" si="36"/>
        <v/>
      </c>
      <c r="E426" t="str">
        <f>IF(D426="","",MIN(IF(ISNA(VLOOKUP(D426+E425,Gehaltstabelle_alt!$A$15:$A$18,1,FALSE)),D426+E425,IF(ISNA(VLOOKUP(D426+E425+1,Gehaltstabelle_alt!$A$15:$A$18,1,FALSE)),D426+E425+1,D426+E425+2))+IF(AND(B426=DATE(YEAR($G$5),MONTH($G$5),1),$G$4),2,0),MAX(Gehaltstabelle_alt!$H$5:$H$34)))</f>
        <v/>
      </c>
      <c r="F426" t="str">
        <f>IF(E426="","",HLOOKUP(C426,Gehaltstabelle_alt!$I$3:$R$34,E426+2,FALSE))</f>
        <v/>
      </c>
      <c r="G426" t="str">
        <f>IF(E426="","",IF(F426&lt;=Gehaltstabelle_alt!$B$2,Gehaltstabelle_alt!$E$2,IF(F426&lt;=Gehaltstabelle_alt!$B$3,Gehaltstabelle_alt!$E$3,IF(F426&lt;=Gehaltstabelle_alt!$B$4,Gehaltstabelle_alt!$E$4,IF(F426&lt;=Gehaltstabelle_alt!$B$5,Gehaltstabelle_alt!$E$5,IF(F426&lt;=Gehaltstabelle_alt!$B$6,Gehaltstabelle_alt!$E$6,Gehaltstabelle_alt!$E$7)))))+IF(F426="","",IF(AND(E426&gt;Gehaltstabelle_alt!$C$10,C426="a"),Gehaltstabelle_alt!$E$11,Gehaltstabelle_alt!$E$10))+Gehaltsrechner!$G$10)</f>
        <v/>
      </c>
      <c r="H426" t="str">
        <f>IF(G426="","",Gehaltsrechner!$G$9)</f>
        <v/>
      </c>
      <c r="I426" t="str">
        <f t="shared" si="37"/>
        <v/>
      </c>
    </row>
    <row r="427" spans="1:9" x14ac:dyDescent="0.25">
      <c r="A427" t="str">
        <f t="shared" si="34"/>
        <v/>
      </c>
      <c r="B427" s="18" t="str">
        <f t="shared" si="38"/>
        <v/>
      </c>
      <c r="C427" t="str">
        <f t="shared" si="35"/>
        <v/>
      </c>
      <c r="D427" t="str">
        <f t="shared" si="36"/>
        <v/>
      </c>
      <c r="E427" t="str">
        <f>IF(D427="","",MIN(IF(ISNA(VLOOKUP(D427+E426,Gehaltstabelle_alt!$A$15:$A$18,1,FALSE)),D427+E426,IF(ISNA(VLOOKUP(D427+E426+1,Gehaltstabelle_alt!$A$15:$A$18,1,FALSE)),D427+E426+1,D427+E426+2))+IF(AND(B427=DATE(YEAR($G$5),MONTH($G$5),1),$G$4),2,0),MAX(Gehaltstabelle_alt!$H$5:$H$34)))</f>
        <v/>
      </c>
      <c r="F427" t="str">
        <f>IF(E427="","",HLOOKUP(C427,Gehaltstabelle_alt!$I$3:$R$34,E427+2,FALSE))</f>
        <v/>
      </c>
      <c r="G427" t="str">
        <f>IF(E427="","",IF(F427&lt;=Gehaltstabelle_alt!$B$2,Gehaltstabelle_alt!$E$2,IF(F427&lt;=Gehaltstabelle_alt!$B$3,Gehaltstabelle_alt!$E$3,IF(F427&lt;=Gehaltstabelle_alt!$B$4,Gehaltstabelle_alt!$E$4,IF(F427&lt;=Gehaltstabelle_alt!$B$5,Gehaltstabelle_alt!$E$5,IF(F427&lt;=Gehaltstabelle_alt!$B$6,Gehaltstabelle_alt!$E$6,Gehaltstabelle_alt!$E$7)))))+IF(F427="","",IF(AND(E427&gt;Gehaltstabelle_alt!$C$10,C427="a"),Gehaltstabelle_alt!$E$11,Gehaltstabelle_alt!$E$10))+Gehaltsrechner!$G$10)</f>
        <v/>
      </c>
      <c r="H427" t="str">
        <f>IF(G427="","",Gehaltsrechner!$G$9)</f>
        <v/>
      </c>
      <c r="I427" t="str">
        <f t="shared" si="37"/>
        <v/>
      </c>
    </row>
    <row r="428" spans="1:9" x14ac:dyDescent="0.25">
      <c r="A428" t="str">
        <f t="shared" si="34"/>
        <v/>
      </c>
      <c r="B428" s="18" t="str">
        <f t="shared" si="38"/>
        <v/>
      </c>
      <c r="C428" t="str">
        <f t="shared" si="35"/>
        <v/>
      </c>
      <c r="D428" t="str">
        <f t="shared" si="36"/>
        <v/>
      </c>
      <c r="E428" t="str">
        <f>IF(D428="","",MIN(IF(ISNA(VLOOKUP(D428+E427,Gehaltstabelle_alt!$A$15:$A$18,1,FALSE)),D428+E427,IF(ISNA(VLOOKUP(D428+E427+1,Gehaltstabelle_alt!$A$15:$A$18,1,FALSE)),D428+E427+1,D428+E427+2))+IF(AND(B428=DATE(YEAR($G$5),MONTH($G$5),1),$G$4),2,0),MAX(Gehaltstabelle_alt!$H$5:$H$34)))</f>
        <v/>
      </c>
      <c r="F428" t="str">
        <f>IF(E428="","",HLOOKUP(C428,Gehaltstabelle_alt!$I$3:$R$34,E428+2,FALSE))</f>
        <v/>
      </c>
      <c r="G428" t="str">
        <f>IF(E428="","",IF(F428&lt;=Gehaltstabelle_alt!$B$2,Gehaltstabelle_alt!$E$2,IF(F428&lt;=Gehaltstabelle_alt!$B$3,Gehaltstabelle_alt!$E$3,IF(F428&lt;=Gehaltstabelle_alt!$B$4,Gehaltstabelle_alt!$E$4,IF(F428&lt;=Gehaltstabelle_alt!$B$5,Gehaltstabelle_alt!$E$5,IF(F428&lt;=Gehaltstabelle_alt!$B$6,Gehaltstabelle_alt!$E$6,Gehaltstabelle_alt!$E$7)))))+IF(F428="","",IF(AND(E428&gt;Gehaltstabelle_alt!$C$10,C428="a"),Gehaltstabelle_alt!$E$11,Gehaltstabelle_alt!$E$10))+Gehaltsrechner!$G$10)</f>
        <v/>
      </c>
      <c r="H428" t="str">
        <f>IF(G428="","",Gehaltsrechner!$G$9)</f>
        <v/>
      </c>
      <c r="I428" t="str">
        <f t="shared" si="37"/>
        <v/>
      </c>
    </row>
    <row r="429" spans="1:9" x14ac:dyDescent="0.25">
      <c r="A429" t="str">
        <f t="shared" si="34"/>
        <v/>
      </c>
      <c r="B429" s="18" t="str">
        <f t="shared" si="38"/>
        <v/>
      </c>
      <c r="C429" t="str">
        <f t="shared" si="35"/>
        <v/>
      </c>
      <c r="D429" t="str">
        <f t="shared" si="36"/>
        <v/>
      </c>
      <c r="E429" t="str">
        <f>IF(D429="","",MIN(IF(ISNA(VLOOKUP(D429+E428,Gehaltstabelle_alt!$A$15:$A$18,1,FALSE)),D429+E428,IF(ISNA(VLOOKUP(D429+E428+1,Gehaltstabelle_alt!$A$15:$A$18,1,FALSE)),D429+E428+1,D429+E428+2))+IF(AND(B429=DATE(YEAR($G$5),MONTH($G$5),1),$G$4),2,0),MAX(Gehaltstabelle_alt!$H$5:$H$34)))</f>
        <v/>
      </c>
      <c r="F429" t="str">
        <f>IF(E429="","",HLOOKUP(C429,Gehaltstabelle_alt!$I$3:$R$34,E429+2,FALSE))</f>
        <v/>
      </c>
      <c r="G429" t="str">
        <f>IF(E429="","",IF(F429&lt;=Gehaltstabelle_alt!$B$2,Gehaltstabelle_alt!$E$2,IF(F429&lt;=Gehaltstabelle_alt!$B$3,Gehaltstabelle_alt!$E$3,IF(F429&lt;=Gehaltstabelle_alt!$B$4,Gehaltstabelle_alt!$E$4,IF(F429&lt;=Gehaltstabelle_alt!$B$5,Gehaltstabelle_alt!$E$5,IF(F429&lt;=Gehaltstabelle_alt!$B$6,Gehaltstabelle_alt!$E$6,Gehaltstabelle_alt!$E$7)))))+IF(F429="","",IF(AND(E429&gt;Gehaltstabelle_alt!$C$10,C429="a"),Gehaltstabelle_alt!$E$11,Gehaltstabelle_alt!$E$10))+Gehaltsrechner!$G$10)</f>
        <v/>
      </c>
      <c r="H429" t="str">
        <f>IF(G429="","",Gehaltsrechner!$G$9)</f>
        <v/>
      </c>
      <c r="I429" t="str">
        <f t="shared" si="37"/>
        <v/>
      </c>
    </row>
    <row r="430" spans="1:9" x14ac:dyDescent="0.25">
      <c r="A430" t="str">
        <f t="shared" si="34"/>
        <v/>
      </c>
      <c r="B430" s="18" t="str">
        <f t="shared" si="38"/>
        <v/>
      </c>
      <c r="C430" t="str">
        <f t="shared" si="35"/>
        <v/>
      </c>
      <c r="D430" t="str">
        <f t="shared" si="36"/>
        <v/>
      </c>
      <c r="E430" t="str">
        <f>IF(D430="","",MIN(IF(ISNA(VLOOKUP(D430+E429,Gehaltstabelle_alt!$A$15:$A$18,1,FALSE)),D430+E429,IF(ISNA(VLOOKUP(D430+E429+1,Gehaltstabelle_alt!$A$15:$A$18,1,FALSE)),D430+E429+1,D430+E429+2))+IF(AND(B430=DATE(YEAR($G$5),MONTH($G$5),1),$G$4),2,0),MAX(Gehaltstabelle_alt!$H$5:$H$34)))</f>
        <v/>
      </c>
      <c r="F430" t="str">
        <f>IF(E430="","",HLOOKUP(C430,Gehaltstabelle_alt!$I$3:$R$34,E430+2,FALSE))</f>
        <v/>
      </c>
      <c r="G430" t="str">
        <f>IF(E430="","",IF(F430&lt;=Gehaltstabelle_alt!$B$2,Gehaltstabelle_alt!$E$2,IF(F430&lt;=Gehaltstabelle_alt!$B$3,Gehaltstabelle_alt!$E$3,IF(F430&lt;=Gehaltstabelle_alt!$B$4,Gehaltstabelle_alt!$E$4,IF(F430&lt;=Gehaltstabelle_alt!$B$5,Gehaltstabelle_alt!$E$5,IF(F430&lt;=Gehaltstabelle_alt!$B$6,Gehaltstabelle_alt!$E$6,Gehaltstabelle_alt!$E$7)))))+IF(F430="","",IF(AND(E430&gt;Gehaltstabelle_alt!$C$10,C430="a"),Gehaltstabelle_alt!$E$11,Gehaltstabelle_alt!$E$10))+Gehaltsrechner!$G$10)</f>
        <v/>
      </c>
      <c r="H430" t="str">
        <f>IF(G430="","",Gehaltsrechner!$G$9)</f>
        <v/>
      </c>
      <c r="I430" t="str">
        <f t="shared" si="37"/>
        <v/>
      </c>
    </row>
    <row r="431" spans="1:9" x14ac:dyDescent="0.25">
      <c r="A431" t="str">
        <f t="shared" si="34"/>
        <v/>
      </c>
      <c r="B431" s="18" t="str">
        <f t="shared" si="38"/>
        <v/>
      </c>
      <c r="C431" t="str">
        <f t="shared" si="35"/>
        <v/>
      </c>
      <c r="D431" t="str">
        <f t="shared" si="36"/>
        <v/>
      </c>
      <c r="E431" t="str">
        <f>IF(D431="","",MIN(IF(ISNA(VLOOKUP(D431+E430,Gehaltstabelle_alt!$A$15:$A$18,1,FALSE)),D431+E430,IF(ISNA(VLOOKUP(D431+E430+1,Gehaltstabelle_alt!$A$15:$A$18,1,FALSE)),D431+E430+1,D431+E430+2))+IF(AND(B431=DATE(YEAR($G$5),MONTH($G$5),1),$G$4),2,0),MAX(Gehaltstabelle_alt!$H$5:$H$34)))</f>
        <v/>
      </c>
      <c r="F431" t="str">
        <f>IF(E431="","",HLOOKUP(C431,Gehaltstabelle_alt!$I$3:$R$34,E431+2,FALSE))</f>
        <v/>
      </c>
      <c r="G431" t="str">
        <f>IF(E431="","",IF(F431&lt;=Gehaltstabelle_alt!$B$2,Gehaltstabelle_alt!$E$2,IF(F431&lt;=Gehaltstabelle_alt!$B$3,Gehaltstabelle_alt!$E$3,IF(F431&lt;=Gehaltstabelle_alt!$B$4,Gehaltstabelle_alt!$E$4,IF(F431&lt;=Gehaltstabelle_alt!$B$5,Gehaltstabelle_alt!$E$5,IF(F431&lt;=Gehaltstabelle_alt!$B$6,Gehaltstabelle_alt!$E$6,Gehaltstabelle_alt!$E$7)))))+IF(F431="","",IF(AND(E431&gt;Gehaltstabelle_alt!$C$10,C431="a"),Gehaltstabelle_alt!$E$11,Gehaltstabelle_alt!$E$10))+Gehaltsrechner!$G$10)</f>
        <v/>
      </c>
      <c r="H431" t="str">
        <f>IF(G431="","",Gehaltsrechner!$G$9)</f>
        <v/>
      </c>
      <c r="I431" t="str">
        <f t="shared" si="37"/>
        <v/>
      </c>
    </row>
    <row r="432" spans="1:9" x14ac:dyDescent="0.25">
      <c r="A432" t="str">
        <f t="shared" si="34"/>
        <v/>
      </c>
      <c r="B432" s="18" t="str">
        <f t="shared" si="38"/>
        <v/>
      </c>
      <c r="C432" t="str">
        <f t="shared" si="35"/>
        <v/>
      </c>
      <c r="D432" t="str">
        <f t="shared" si="36"/>
        <v/>
      </c>
      <c r="E432" t="str">
        <f>IF(D432="","",MIN(IF(ISNA(VLOOKUP(D432+E431,Gehaltstabelle_alt!$A$15:$A$18,1,FALSE)),D432+E431,IF(ISNA(VLOOKUP(D432+E431+1,Gehaltstabelle_alt!$A$15:$A$18,1,FALSE)),D432+E431+1,D432+E431+2))+IF(AND(B432=DATE(YEAR($G$5),MONTH($G$5),1),$G$4),2,0),MAX(Gehaltstabelle_alt!$H$5:$H$34)))</f>
        <v/>
      </c>
      <c r="F432" t="str">
        <f>IF(E432="","",HLOOKUP(C432,Gehaltstabelle_alt!$I$3:$R$34,E432+2,FALSE))</f>
        <v/>
      </c>
      <c r="G432" t="str">
        <f>IF(E432="","",IF(F432&lt;=Gehaltstabelle_alt!$B$2,Gehaltstabelle_alt!$E$2,IF(F432&lt;=Gehaltstabelle_alt!$B$3,Gehaltstabelle_alt!$E$3,IF(F432&lt;=Gehaltstabelle_alt!$B$4,Gehaltstabelle_alt!$E$4,IF(F432&lt;=Gehaltstabelle_alt!$B$5,Gehaltstabelle_alt!$E$5,IF(F432&lt;=Gehaltstabelle_alt!$B$6,Gehaltstabelle_alt!$E$6,Gehaltstabelle_alt!$E$7)))))+IF(F432="","",IF(AND(E432&gt;Gehaltstabelle_alt!$C$10,C432="a"),Gehaltstabelle_alt!$E$11,Gehaltstabelle_alt!$E$10))+Gehaltsrechner!$G$10)</f>
        <v/>
      </c>
      <c r="H432" t="str">
        <f>IF(G432="","",Gehaltsrechner!$G$9)</f>
        <v/>
      </c>
      <c r="I432" t="str">
        <f t="shared" si="37"/>
        <v/>
      </c>
    </row>
    <row r="433" spans="1:9" x14ac:dyDescent="0.25">
      <c r="A433" t="str">
        <f t="shared" si="34"/>
        <v/>
      </c>
      <c r="B433" s="18" t="str">
        <f t="shared" si="38"/>
        <v/>
      </c>
      <c r="C433" t="str">
        <f t="shared" si="35"/>
        <v/>
      </c>
      <c r="D433" t="str">
        <f t="shared" si="36"/>
        <v/>
      </c>
      <c r="E433" t="str">
        <f>IF(D433="","",MIN(IF(ISNA(VLOOKUP(D433+E432,Gehaltstabelle_alt!$A$15:$A$18,1,FALSE)),D433+E432,IF(ISNA(VLOOKUP(D433+E432+1,Gehaltstabelle_alt!$A$15:$A$18,1,FALSE)),D433+E432+1,D433+E432+2))+IF(AND(B433=DATE(YEAR($G$5),MONTH($G$5),1),$G$4),2,0),MAX(Gehaltstabelle_alt!$H$5:$H$34)))</f>
        <v/>
      </c>
      <c r="F433" t="str">
        <f>IF(E433="","",HLOOKUP(C433,Gehaltstabelle_alt!$I$3:$R$34,E433+2,FALSE))</f>
        <v/>
      </c>
      <c r="G433" t="str">
        <f>IF(E433="","",IF(F433&lt;=Gehaltstabelle_alt!$B$2,Gehaltstabelle_alt!$E$2,IF(F433&lt;=Gehaltstabelle_alt!$B$3,Gehaltstabelle_alt!$E$3,IF(F433&lt;=Gehaltstabelle_alt!$B$4,Gehaltstabelle_alt!$E$4,IF(F433&lt;=Gehaltstabelle_alt!$B$5,Gehaltstabelle_alt!$E$5,IF(F433&lt;=Gehaltstabelle_alt!$B$6,Gehaltstabelle_alt!$E$6,Gehaltstabelle_alt!$E$7)))))+IF(F433="","",IF(AND(E433&gt;Gehaltstabelle_alt!$C$10,C433="a"),Gehaltstabelle_alt!$E$11,Gehaltstabelle_alt!$E$10))+Gehaltsrechner!$G$10)</f>
        <v/>
      </c>
      <c r="H433" t="str">
        <f>IF(G433="","",Gehaltsrechner!$G$9)</f>
        <v/>
      </c>
      <c r="I433" t="str">
        <f t="shared" si="37"/>
        <v/>
      </c>
    </row>
    <row r="434" spans="1:9" x14ac:dyDescent="0.25">
      <c r="A434" t="str">
        <f t="shared" si="34"/>
        <v/>
      </c>
      <c r="B434" s="18" t="str">
        <f t="shared" si="38"/>
        <v/>
      </c>
      <c r="C434" t="str">
        <f t="shared" si="35"/>
        <v/>
      </c>
      <c r="D434" t="str">
        <f t="shared" si="36"/>
        <v/>
      </c>
      <c r="E434" t="str">
        <f>IF(D434="","",MIN(IF(ISNA(VLOOKUP(D434+E433,Gehaltstabelle_alt!$A$15:$A$18,1,FALSE)),D434+E433,IF(ISNA(VLOOKUP(D434+E433+1,Gehaltstabelle_alt!$A$15:$A$18,1,FALSE)),D434+E433+1,D434+E433+2))+IF(AND(B434=DATE(YEAR($G$5),MONTH($G$5),1),$G$4),2,0),MAX(Gehaltstabelle_alt!$H$5:$H$34)))</f>
        <v/>
      </c>
      <c r="F434" t="str">
        <f>IF(E434="","",HLOOKUP(C434,Gehaltstabelle_alt!$I$3:$R$34,E434+2,FALSE))</f>
        <v/>
      </c>
      <c r="G434" t="str">
        <f>IF(E434="","",IF(F434&lt;=Gehaltstabelle_alt!$B$2,Gehaltstabelle_alt!$E$2,IF(F434&lt;=Gehaltstabelle_alt!$B$3,Gehaltstabelle_alt!$E$3,IF(F434&lt;=Gehaltstabelle_alt!$B$4,Gehaltstabelle_alt!$E$4,IF(F434&lt;=Gehaltstabelle_alt!$B$5,Gehaltstabelle_alt!$E$5,IF(F434&lt;=Gehaltstabelle_alt!$B$6,Gehaltstabelle_alt!$E$6,Gehaltstabelle_alt!$E$7)))))+IF(F434="","",IF(AND(E434&gt;Gehaltstabelle_alt!$C$10,C434="a"),Gehaltstabelle_alt!$E$11,Gehaltstabelle_alt!$E$10))+Gehaltsrechner!$G$10)</f>
        <v/>
      </c>
      <c r="H434" t="str">
        <f>IF(G434="","",Gehaltsrechner!$G$9)</f>
        <v/>
      </c>
      <c r="I434" t="str">
        <f t="shared" si="37"/>
        <v/>
      </c>
    </row>
    <row r="435" spans="1:9" x14ac:dyDescent="0.25">
      <c r="A435" t="str">
        <f t="shared" si="34"/>
        <v/>
      </c>
      <c r="B435" s="18" t="str">
        <f t="shared" si="38"/>
        <v/>
      </c>
      <c r="C435" t="str">
        <f t="shared" si="35"/>
        <v/>
      </c>
      <c r="D435" t="str">
        <f t="shared" si="36"/>
        <v/>
      </c>
      <c r="E435" t="str">
        <f>IF(D435="","",MIN(IF(ISNA(VLOOKUP(D435+E434,Gehaltstabelle_alt!$A$15:$A$18,1,FALSE)),D435+E434,IF(ISNA(VLOOKUP(D435+E434+1,Gehaltstabelle_alt!$A$15:$A$18,1,FALSE)),D435+E434+1,D435+E434+2))+IF(AND(B435=DATE(YEAR($G$5),MONTH($G$5),1),$G$4),2,0),MAX(Gehaltstabelle_alt!$H$5:$H$34)))</f>
        <v/>
      </c>
      <c r="F435" t="str">
        <f>IF(E435="","",HLOOKUP(C435,Gehaltstabelle_alt!$I$3:$R$34,E435+2,FALSE))</f>
        <v/>
      </c>
      <c r="G435" t="str">
        <f>IF(E435="","",IF(F435&lt;=Gehaltstabelle_alt!$B$2,Gehaltstabelle_alt!$E$2,IF(F435&lt;=Gehaltstabelle_alt!$B$3,Gehaltstabelle_alt!$E$3,IF(F435&lt;=Gehaltstabelle_alt!$B$4,Gehaltstabelle_alt!$E$4,IF(F435&lt;=Gehaltstabelle_alt!$B$5,Gehaltstabelle_alt!$E$5,IF(F435&lt;=Gehaltstabelle_alt!$B$6,Gehaltstabelle_alt!$E$6,Gehaltstabelle_alt!$E$7)))))+IF(F435="","",IF(AND(E435&gt;Gehaltstabelle_alt!$C$10,C435="a"),Gehaltstabelle_alt!$E$11,Gehaltstabelle_alt!$E$10))+Gehaltsrechner!$G$10)</f>
        <v/>
      </c>
      <c r="H435" t="str">
        <f>IF(G435="","",Gehaltsrechner!$G$9)</f>
        <v/>
      </c>
      <c r="I435" t="str">
        <f t="shared" si="37"/>
        <v/>
      </c>
    </row>
    <row r="436" spans="1:9" x14ac:dyDescent="0.25">
      <c r="A436" t="str">
        <f t="shared" si="34"/>
        <v/>
      </c>
      <c r="B436" s="18" t="str">
        <f t="shared" si="38"/>
        <v/>
      </c>
      <c r="C436" t="str">
        <f t="shared" si="35"/>
        <v/>
      </c>
      <c r="D436" t="str">
        <f t="shared" si="36"/>
        <v/>
      </c>
      <c r="E436" t="str">
        <f>IF(D436="","",MIN(IF(ISNA(VLOOKUP(D436+E435,Gehaltstabelle_alt!$A$15:$A$18,1,FALSE)),D436+E435,IF(ISNA(VLOOKUP(D436+E435+1,Gehaltstabelle_alt!$A$15:$A$18,1,FALSE)),D436+E435+1,D436+E435+2))+IF(AND(B436=DATE(YEAR($G$5),MONTH($G$5),1),$G$4),2,0),MAX(Gehaltstabelle_alt!$H$5:$H$34)))</f>
        <v/>
      </c>
      <c r="F436" t="str">
        <f>IF(E436="","",HLOOKUP(C436,Gehaltstabelle_alt!$I$3:$R$34,E436+2,FALSE))</f>
        <v/>
      </c>
      <c r="G436" t="str">
        <f>IF(E436="","",IF(F436&lt;=Gehaltstabelle_alt!$B$2,Gehaltstabelle_alt!$E$2,IF(F436&lt;=Gehaltstabelle_alt!$B$3,Gehaltstabelle_alt!$E$3,IF(F436&lt;=Gehaltstabelle_alt!$B$4,Gehaltstabelle_alt!$E$4,IF(F436&lt;=Gehaltstabelle_alt!$B$5,Gehaltstabelle_alt!$E$5,IF(F436&lt;=Gehaltstabelle_alt!$B$6,Gehaltstabelle_alt!$E$6,Gehaltstabelle_alt!$E$7)))))+IF(F436="","",IF(AND(E436&gt;Gehaltstabelle_alt!$C$10,C436="a"),Gehaltstabelle_alt!$E$11,Gehaltstabelle_alt!$E$10))+Gehaltsrechner!$G$10)</f>
        <v/>
      </c>
      <c r="H436" t="str">
        <f>IF(G436="","",Gehaltsrechner!$G$9)</f>
        <v/>
      </c>
      <c r="I436" t="str">
        <f t="shared" si="37"/>
        <v/>
      </c>
    </row>
    <row r="437" spans="1:9" x14ac:dyDescent="0.25">
      <c r="A437" t="str">
        <f t="shared" si="34"/>
        <v/>
      </c>
      <c r="B437" s="18" t="str">
        <f t="shared" si="38"/>
        <v/>
      </c>
      <c r="C437" t="str">
        <f t="shared" si="35"/>
        <v/>
      </c>
      <c r="D437" t="str">
        <f t="shared" si="36"/>
        <v/>
      </c>
      <c r="E437" t="str">
        <f>IF(D437="","",MIN(IF(ISNA(VLOOKUP(D437+E436,Gehaltstabelle_alt!$A$15:$A$18,1,FALSE)),D437+E436,IF(ISNA(VLOOKUP(D437+E436+1,Gehaltstabelle_alt!$A$15:$A$18,1,FALSE)),D437+E436+1,D437+E436+2))+IF(AND(B437=DATE(YEAR($G$5),MONTH($G$5),1),$G$4),2,0),MAX(Gehaltstabelle_alt!$H$5:$H$34)))</f>
        <v/>
      </c>
      <c r="F437" t="str">
        <f>IF(E437="","",HLOOKUP(C437,Gehaltstabelle_alt!$I$3:$R$34,E437+2,FALSE))</f>
        <v/>
      </c>
      <c r="G437" t="str">
        <f>IF(E437="","",IF(F437&lt;=Gehaltstabelle_alt!$B$2,Gehaltstabelle_alt!$E$2,IF(F437&lt;=Gehaltstabelle_alt!$B$3,Gehaltstabelle_alt!$E$3,IF(F437&lt;=Gehaltstabelle_alt!$B$4,Gehaltstabelle_alt!$E$4,IF(F437&lt;=Gehaltstabelle_alt!$B$5,Gehaltstabelle_alt!$E$5,IF(F437&lt;=Gehaltstabelle_alt!$B$6,Gehaltstabelle_alt!$E$6,Gehaltstabelle_alt!$E$7)))))+IF(F437="","",IF(AND(E437&gt;Gehaltstabelle_alt!$C$10,C437="a"),Gehaltstabelle_alt!$E$11,Gehaltstabelle_alt!$E$10))+Gehaltsrechner!$G$10)</f>
        <v/>
      </c>
      <c r="H437" t="str">
        <f>IF(G437="","",Gehaltsrechner!$G$9)</f>
        <v/>
      </c>
      <c r="I437" t="str">
        <f t="shared" si="37"/>
        <v/>
      </c>
    </row>
    <row r="438" spans="1:9" x14ac:dyDescent="0.25">
      <c r="A438" t="str">
        <f t="shared" si="34"/>
        <v/>
      </c>
      <c r="B438" s="18" t="str">
        <f t="shared" si="38"/>
        <v/>
      </c>
      <c r="C438" t="str">
        <f t="shared" si="35"/>
        <v/>
      </c>
      <c r="D438" t="str">
        <f t="shared" si="36"/>
        <v/>
      </c>
      <c r="E438" t="str">
        <f>IF(D438="","",MIN(IF(ISNA(VLOOKUP(D438+E437,Gehaltstabelle_alt!$A$15:$A$18,1,FALSE)),D438+E437,IF(ISNA(VLOOKUP(D438+E437+1,Gehaltstabelle_alt!$A$15:$A$18,1,FALSE)),D438+E437+1,D438+E437+2))+IF(AND(B438=DATE(YEAR($G$5),MONTH($G$5),1),$G$4),2,0),MAX(Gehaltstabelle_alt!$H$5:$H$34)))</f>
        <v/>
      </c>
      <c r="F438" t="str">
        <f>IF(E438="","",HLOOKUP(C438,Gehaltstabelle_alt!$I$3:$R$34,E438+2,FALSE))</f>
        <v/>
      </c>
      <c r="G438" t="str">
        <f>IF(E438="","",IF(F438&lt;=Gehaltstabelle_alt!$B$2,Gehaltstabelle_alt!$E$2,IF(F438&lt;=Gehaltstabelle_alt!$B$3,Gehaltstabelle_alt!$E$3,IF(F438&lt;=Gehaltstabelle_alt!$B$4,Gehaltstabelle_alt!$E$4,IF(F438&lt;=Gehaltstabelle_alt!$B$5,Gehaltstabelle_alt!$E$5,IF(F438&lt;=Gehaltstabelle_alt!$B$6,Gehaltstabelle_alt!$E$6,Gehaltstabelle_alt!$E$7)))))+IF(F438="","",IF(AND(E438&gt;Gehaltstabelle_alt!$C$10,C438="a"),Gehaltstabelle_alt!$E$11,Gehaltstabelle_alt!$E$10))+Gehaltsrechner!$G$10)</f>
        <v/>
      </c>
      <c r="H438" t="str">
        <f>IF(G438="","",Gehaltsrechner!$G$9)</f>
        <v/>
      </c>
      <c r="I438" t="str">
        <f t="shared" si="37"/>
        <v/>
      </c>
    </row>
    <row r="439" spans="1:9" x14ac:dyDescent="0.25">
      <c r="A439" t="str">
        <f t="shared" si="34"/>
        <v/>
      </c>
      <c r="B439" s="18" t="str">
        <f t="shared" si="38"/>
        <v/>
      </c>
      <c r="C439" t="str">
        <f t="shared" si="35"/>
        <v/>
      </c>
      <c r="D439" t="str">
        <f t="shared" si="36"/>
        <v/>
      </c>
      <c r="E439" t="str">
        <f>IF(D439="","",MIN(IF(ISNA(VLOOKUP(D439+E438,Gehaltstabelle_alt!$A$15:$A$18,1,FALSE)),D439+E438,IF(ISNA(VLOOKUP(D439+E438+1,Gehaltstabelle_alt!$A$15:$A$18,1,FALSE)),D439+E438+1,D439+E438+2))+IF(AND(B439=DATE(YEAR($G$5),MONTH($G$5),1),$G$4),2,0),MAX(Gehaltstabelle_alt!$H$5:$H$34)))</f>
        <v/>
      </c>
      <c r="F439" t="str">
        <f>IF(E439="","",HLOOKUP(C439,Gehaltstabelle_alt!$I$3:$R$34,E439+2,FALSE))</f>
        <v/>
      </c>
      <c r="G439" t="str">
        <f>IF(E439="","",IF(F439&lt;=Gehaltstabelle_alt!$B$2,Gehaltstabelle_alt!$E$2,IF(F439&lt;=Gehaltstabelle_alt!$B$3,Gehaltstabelle_alt!$E$3,IF(F439&lt;=Gehaltstabelle_alt!$B$4,Gehaltstabelle_alt!$E$4,IF(F439&lt;=Gehaltstabelle_alt!$B$5,Gehaltstabelle_alt!$E$5,IF(F439&lt;=Gehaltstabelle_alt!$B$6,Gehaltstabelle_alt!$E$6,Gehaltstabelle_alt!$E$7)))))+IF(F439="","",IF(AND(E439&gt;Gehaltstabelle_alt!$C$10,C439="a"),Gehaltstabelle_alt!$E$11,Gehaltstabelle_alt!$E$10))+Gehaltsrechner!$G$10)</f>
        <v/>
      </c>
      <c r="H439" t="str">
        <f>IF(G439="","",Gehaltsrechner!$G$9)</f>
        <v/>
      </c>
      <c r="I439" t="str">
        <f t="shared" si="37"/>
        <v/>
      </c>
    </row>
    <row r="440" spans="1:9" x14ac:dyDescent="0.25">
      <c r="A440" t="str">
        <f t="shared" si="34"/>
        <v/>
      </c>
      <c r="B440" s="18" t="str">
        <f t="shared" si="38"/>
        <v/>
      </c>
      <c r="C440" t="str">
        <f t="shared" si="35"/>
        <v/>
      </c>
      <c r="D440" t="str">
        <f t="shared" si="36"/>
        <v/>
      </c>
      <c r="E440" t="str">
        <f>IF(D440="","",MIN(IF(ISNA(VLOOKUP(D440+E439,Gehaltstabelle_alt!$A$15:$A$18,1,FALSE)),D440+E439,IF(ISNA(VLOOKUP(D440+E439+1,Gehaltstabelle_alt!$A$15:$A$18,1,FALSE)),D440+E439+1,D440+E439+2))+IF(AND(B440=DATE(YEAR($G$5),MONTH($G$5),1),$G$4),2,0),MAX(Gehaltstabelle_alt!$H$5:$H$34)))</f>
        <v/>
      </c>
      <c r="F440" t="str">
        <f>IF(E440="","",HLOOKUP(C440,Gehaltstabelle_alt!$I$3:$R$34,E440+2,FALSE))</f>
        <v/>
      </c>
      <c r="G440" t="str">
        <f>IF(E440="","",IF(F440&lt;=Gehaltstabelle_alt!$B$2,Gehaltstabelle_alt!$E$2,IF(F440&lt;=Gehaltstabelle_alt!$B$3,Gehaltstabelle_alt!$E$3,IF(F440&lt;=Gehaltstabelle_alt!$B$4,Gehaltstabelle_alt!$E$4,IF(F440&lt;=Gehaltstabelle_alt!$B$5,Gehaltstabelle_alt!$E$5,IF(F440&lt;=Gehaltstabelle_alt!$B$6,Gehaltstabelle_alt!$E$6,Gehaltstabelle_alt!$E$7)))))+IF(F440="","",IF(AND(E440&gt;Gehaltstabelle_alt!$C$10,C440="a"),Gehaltstabelle_alt!$E$11,Gehaltstabelle_alt!$E$10))+Gehaltsrechner!$G$10)</f>
        <v/>
      </c>
      <c r="H440" t="str">
        <f>IF(G440="","",Gehaltsrechner!$G$9)</f>
        <v/>
      </c>
      <c r="I440" t="str">
        <f t="shared" si="37"/>
        <v/>
      </c>
    </row>
    <row r="441" spans="1:9" x14ac:dyDescent="0.25">
      <c r="A441" t="str">
        <f t="shared" si="34"/>
        <v/>
      </c>
      <c r="B441" s="18" t="str">
        <f t="shared" si="38"/>
        <v/>
      </c>
      <c r="C441" t="str">
        <f t="shared" si="35"/>
        <v/>
      </c>
      <c r="D441" t="str">
        <f t="shared" si="36"/>
        <v/>
      </c>
      <c r="E441" t="str">
        <f>IF(D441="","",MIN(IF(ISNA(VLOOKUP(D441+E440,Gehaltstabelle_alt!$A$15:$A$18,1,FALSE)),D441+E440,IF(ISNA(VLOOKUP(D441+E440+1,Gehaltstabelle_alt!$A$15:$A$18,1,FALSE)),D441+E440+1,D441+E440+2))+IF(AND(B441=DATE(YEAR($G$5),MONTH($G$5),1),$G$4),2,0),MAX(Gehaltstabelle_alt!$H$5:$H$34)))</f>
        <v/>
      </c>
      <c r="F441" t="str">
        <f>IF(E441="","",HLOOKUP(C441,Gehaltstabelle_alt!$I$3:$R$34,E441+2,FALSE))</f>
        <v/>
      </c>
      <c r="G441" t="str">
        <f>IF(E441="","",IF(F441&lt;=Gehaltstabelle_alt!$B$2,Gehaltstabelle_alt!$E$2,IF(F441&lt;=Gehaltstabelle_alt!$B$3,Gehaltstabelle_alt!$E$3,IF(F441&lt;=Gehaltstabelle_alt!$B$4,Gehaltstabelle_alt!$E$4,IF(F441&lt;=Gehaltstabelle_alt!$B$5,Gehaltstabelle_alt!$E$5,IF(F441&lt;=Gehaltstabelle_alt!$B$6,Gehaltstabelle_alt!$E$6,Gehaltstabelle_alt!$E$7)))))+IF(F441="","",IF(AND(E441&gt;Gehaltstabelle_alt!$C$10,C441="a"),Gehaltstabelle_alt!$E$11,Gehaltstabelle_alt!$E$10))+Gehaltsrechner!$G$10)</f>
        <v/>
      </c>
      <c r="H441" t="str">
        <f>IF(G441="","",Gehaltsrechner!$G$9)</f>
        <v/>
      </c>
      <c r="I441" t="str">
        <f t="shared" si="37"/>
        <v/>
      </c>
    </row>
    <row r="442" spans="1:9" x14ac:dyDescent="0.25">
      <c r="A442" t="str">
        <f t="shared" si="34"/>
        <v/>
      </c>
      <c r="B442" s="18" t="str">
        <f t="shared" si="38"/>
        <v/>
      </c>
      <c r="C442" t="str">
        <f t="shared" si="35"/>
        <v/>
      </c>
      <c r="D442" t="str">
        <f t="shared" si="36"/>
        <v/>
      </c>
      <c r="E442" t="str">
        <f>IF(D442="","",MIN(IF(ISNA(VLOOKUP(D442+E441,Gehaltstabelle_alt!$A$15:$A$18,1,FALSE)),D442+E441,IF(ISNA(VLOOKUP(D442+E441+1,Gehaltstabelle_alt!$A$15:$A$18,1,FALSE)),D442+E441+1,D442+E441+2))+IF(AND(B442=DATE(YEAR($G$5),MONTH($G$5),1),$G$4),2,0),MAX(Gehaltstabelle_alt!$H$5:$H$34)))</f>
        <v/>
      </c>
      <c r="F442" t="str">
        <f>IF(E442="","",HLOOKUP(C442,Gehaltstabelle_alt!$I$3:$R$34,E442+2,FALSE))</f>
        <v/>
      </c>
      <c r="G442" t="str">
        <f>IF(E442="","",IF(F442&lt;=Gehaltstabelle_alt!$B$2,Gehaltstabelle_alt!$E$2,IF(F442&lt;=Gehaltstabelle_alt!$B$3,Gehaltstabelle_alt!$E$3,IF(F442&lt;=Gehaltstabelle_alt!$B$4,Gehaltstabelle_alt!$E$4,IF(F442&lt;=Gehaltstabelle_alt!$B$5,Gehaltstabelle_alt!$E$5,IF(F442&lt;=Gehaltstabelle_alt!$B$6,Gehaltstabelle_alt!$E$6,Gehaltstabelle_alt!$E$7)))))+IF(F442="","",IF(AND(E442&gt;Gehaltstabelle_alt!$C$10,C442="a"),Gehaltstabelle_alt!$E$11,Gehaltstabelle_alt!$E$10))+Gehaltsrechner!$G$10)</f>
        <v/>
      </c>
      <c r="H442" t="str">
        <f>IF(G442="","",Gehaltsrechner!$G$9)</f>
        <v/>
      </c>
      <c r="I442" t="str">
        <f t="shared" si="37"/>
        <v/>
      </c>
    </row>
    <row r="443" spans="1:9" x14ac:dyDescent="0.25">
      <c r="A443" t="str">
        <f t="shared" si="34"/>
        <v/>
      </c>
      <c r="B443" s="18" t="str">
        <f t="shared" si="38"/>
        <v/>
      </c>
      <c r="C443" t="str">
        <f t="shared" si="35"/>
        <v/>
      </c>
      <c r="D443" t="str">
        <f t="shared" si="36"/>
        <v/>
      </c>
      <c r="E443" t="str">
        <f>IF(D443="","",MIN(IF(ISNA(VLOOKUP(D443+E442,Gehaltstabelle_alt!$A$15:$A$18,1,FALSE)),D443+E442,IF(ISNA(VLOOKUP(D443+E442+1,Gehaltstabelle_alt!$A$15:$A$18,1,FALSE)),D443+E442+1,D443+E442+2))+IF(AND(B443=DATE(YEAR($G$5),MONTH($G$5),1),$G$4),2,0),MAX(Gehaltstabelle_alt!$H$5:$H$34)))</f>
        <v/>
      </c>
      <c r="F443" t="str">
        <f>IF(E443="","",HLOOKUP(C443,Gehaltstabelle_alt!$I$3:$R$34,E443+2,FALSE))</f>
        <v/>
      </c>
      <c r="G443" t="str">
        <f>IF(E443="","",IF(F443&lt;=Gehaltstabelle_alt!$B$2,Gehaltstabelle_alt!$E$2,IF(F443&lt;=Gehaltstabelle_alt!$B$3,Gehaltstabelle_alt!$E$3,IF(F443&lt;=Gehaltstabelle_alt!$B$4,Gehaltstabelle_alt!$E$4,IF(F443&lt;=Gehaltstabelle_alt!$B$5,Gehaltstabelle_alt!$E$5,IF(F443&lt;=Gehaltstabelle_alt!$B$6,Gehaltstabelle_alt!$E$6,Gehaltstabelle_alt!$E$7)))))+IF(F443="","",IF(AND(E443&gt;Gehaltstabelle_alt!$C$10,C443="a"),Gehaltstabelle_alt!$E$11,Gehaltstabelle_alt!$E$10))+Gehaltsrechner!$G$10)</f>
        <v/>
      </c>
      <c r="H443" t="str">
        <f>IF(G443="","",Gehaltsrechner!$G$9)</f>
        <v/>
      </c>
      <c r="I443" t="str">
        <f t="shared" si="37"/>
        <v/>
      </c>
    </row>
    <row r="444" spans="1:9" x14ac:dyDescent="0.25">
      <c r="A444" t="str">
        <f t="shared" si="34"/>
        <v/>
      </c>
      <c r="B444" s="18" t="str">
        <f t="shared" si="38"/>
        <v/>
      </c>
      <c r="C444" t="str">
        <f t="shared" si="35"/>
        <v/>
      </c>
      <c r="D444" t="str">
        <f t="shared" si="36"/>
        <v/>
      </c>
      <c r="E444" t="str">
        <f>IF(D444="","",MIN(IF(ISNA(VLOOKUP(D444+E443,Gehaltstabelle_alt!$A$15:$A$18,1,FALSE)),D444+E443,IF(ISNA(VLOOKUP(D444+E443+1,Gehaltstabelle_alt!$A$15:$A$18,1,FALSE)),D444+E443+1,D444+E443+2))+IF(AND(B444=DATE(YEAR($G$5),MONTH($G$5),1),$G$4),2,0),MAX(Gehaltstabelle_alt!$H$5:$H$34)))</f>
        <v/>
      </c>
      <c r="F444" t="str">
        <f>IF(E444="","",HLOOKUP(C444,Gehaltstabelle_alt!$I$3:$R$34,E444+2,FALSE))</f>
        <v/>
      </c>
      <c r="G444" t="str">
        <f>IF(E444="","",IF(F444&lt;=Gehaltstabelle_alt!$B$2,Gehaltstabelle_alt!$E$2,IF(F444&lt;=Gehaltstabelle_alt!$B$3,Gehaltstabelle_alt!$E$3,IF(F444&lt;=Gehaltstabelle_alt!$B$4,Gehaltstabelle_alt!$E$4,IF(F444&lt;=Gehaltstabelle_alt!$B$5,Gehaltstabelle_alt!$E$5,IF(F444&lt;=Gehaltstabelle_alt!$B$6,Gehaltstabelle_alt!$E$6,Gehaltstabelle_alt!$E$7)))))+IF(F444="","",IF(AND(E444&gt;Gehaltstabelle_alt!$C$10,C444="a"),Gehaltstabelle_alt!$E$11,Gehaltstabelle_alt!$E$10))+Gehaltsrechner!$G$10)</f>
        <v/>
      </c>
      <c r="H444" t="str">
        <f>IF(G444="","",Gehaltsrechner!$G$9)</f>
        <v/>
      </c>
      <c r="I444" t="str">
        <f t="shared" si="37"/>
        <v/>
      </c>
    </row>
    <row r="445" spans="1:9" x14ac:dyDescent="0.25">
      <c r="A445" t="str">
        <f t="shared" si="34"/>
        <v/>
      </c>
      <c r="B445" s="18" t="str">
        <f t="shared" si="38"/>
        <v/>
      </c>
      <c r="C445" t="str">
        <f t="shared" si="35"/>
        <v/>
      </c>
      <c r="D445" t="str">
        <f t="shared" si="36"/>
        <v/>
      </c>
      <c r="E445" t="str">
        <f>IF(D445="","",MIN(IF(ISNA(VLOOKUP(D445+E444,Gehaltstabelle_alt!$A$15:$A$18,1,FALSE)),D445+E444,IF(ISNA(VLOOKUP(D445+E444+1,Gehaltstabelle_alt!$A$15:$A$18,1,FALSE)),D445+E444+1,D445+E444+2))+IF(AND(B445=DATE(YEAR($G$5),MONTH($G$5),1),$G$4),2,0),MAX(Gehaltstabelle_alt!$H$5:$H$34)))</f>
        <v/>
      </c>
      <c r="F445" t="str">
        <f>IF(E445="","",HLOOKUP(C445,Gehaltstabelle_alt!$I$3:$R$34,E445+2,FALSE))</f>
        <v/>
      </c>
      <c r="G445" t="str">
        <f>IF(E445="","",IF(F445&lt;=Gehaltstabelle_alt!$B$2,Gehaltstabelle_alt!$E$2,IF(F445&lt;=Gehaltstabelle_alt!$B$3,Gehaltstabelle_alt!$E$3,IF(F445&lt;=Gehaltstabelle_alt!$B$4,Gehaltstabelle_alt!$E$4,IF(F445&lt;=Gehaltstabelle_alt!$B$5,Gehaltstabelle_alt!$E$5,IF(F445&lt;=Gehaltstabelle_alt!$B$6,Gehaltstabelle_alt!$E$6,Gehaltstabelle_alt!$E$7)))))+IF(F445="","",IF(AND(E445&gt;Gehaltstabelle_alt!$C$10,C445="a"),Gehaltstabelle_alt!$E$11,Gehaltstabelle_alt!$E$10))+Gehaltsrechner!$G$10)</f>
        <v/>
      </c>
      <c r="H445" t="str">
        <f>IF(G445="","",Gehaltsrechner!$G$9)</f>
        <v/>
      </c>
      <c r="I445" t="str">
        <f t="shared" si="37"/>
        <v/>
      </c>
    </row>
    <row r="446" spans="1:9" x14ac:dyDescent="0.25">
      <c r="A446" t="str">
        <f t="shared" si="34"/>
        <v/>
      </c>
      <c r="B446" s="18" t="str">
        <f t="shared" si="38"/>
        <v/>
      </c>
      <c r="C446" t="str">
        <f t="shared" si="35"/>
        <v/>
      </c>
      <c r="D446" t="str">
        <f t="shared" si="36"/>
        <v/>
      </c>
      <c r="E446" t="str">
        <f>IF(D446="","",MIN(IF(ISNA(VLOOKUP(D446+E445,Gehaltstabelle_alt!$A$15:$A$18,1,FALSE)),D446+E445,IF(ISNA(VLOOKUP(D446+E445+1,Gehaltstabelle_alt!$A$15:$A$18,1,FALSE)),D446+E445+1,D446+E445+2))+IF(AND(B446=DATE(YEAR($G$5),MONTH($G$5),1),$G$4),2,0),MAX(Gehaltstabelle_alt!$H$5:$H$34)))</f>
        <v/>
      </c>
      <c r="F446" t="str">
        <f>IF(E446="","",HLOOKUP(C446,Gehaltstabelle_alt!$I$3:$R$34,E446+2,FALSE))</f>
        <v/>
      </c>
      <c r="G446" t="str">
        <f>IF(E446="","",IF(F446&lt;=Gehaltstabelle_alt!$B$2,Gehaltstabelle_alt!$E$2,IF(F446&lt;=Gehaltstabelle_alt!$B$3,Gehaltstabelle_alt!$E$3,IF(F446&lt;=Gehaltstabelle_alt!$B$4,Gehaltstabelle_alt!$E$4,IF(F446&lt;=Gehaltstabelle_alt!$B$5,Gehaltstabelle_alt!$E$5,IF(F446&lt;=Gehaltstabelle_alt!$B$6,Gehaltstabelle_alt!$E$6,Gehaltstabelle_alt!$E$7)))))+IF(F446="","",IF(AND(E446&gt;Gehaltstabelle_alt!$C$10,C446="a"),Gehaltstabelle_alt!$E$11,Gehaltstabelle_alt!$E$10))+Gehaltsrechner!$G$10)</f>
        <v/>
      </c>
      <c r="H446" t="str">
        <f>IF(G446="","",Gehaltsrechner!$G$9)</f>
        <v/>
      </c>
      <c r="I446" t="str">
        <f t="shared" si="37"/>
        <v/>
      </c>
    </row>
    <row r="447" spans="1:9" x14ac:dyDescent="0.25">
      <c r="A447" t="str">
        <f t="shared" si="34"/>
        <v/>
      </c>
      <c r="B447" s="18" t="str">
        <f t="shared" si="38"/>
        <v/>
      </c>
      <c r="C447" t="str">
        <f t="shared" si="35"/>
        <v/>
      </c>
      <c r="D447" t="str">
        <f t="shared" si="36"/>
        <v/>
      </c>
      <c r="E447" t="str">
        <f>IF(D447="","",MIN(IF(ISNA(VLOOKUP(D447+E446,Gehaltstabelle_alt!$A$15:$A$18,1,FALSE)),D447+E446,IF(ISNA(VLOOKUP(D447+E446+1,Gehaltstabelle_alt!$A$15:$A$18,1,FALSE)),D447+E446+1,D447+E446+2))+IF(AND(B447=DATE(YEAR($G$5),MONTH($G$5),1),$G$4),2,0),MAX(Gehaltstabelle_alt!$H$5:$H$34)))</f>
        <v/>
      </c>
      <c r="F447" t="str">
        <f>IF(E447="","",HLOOKUP(C447,Gehaltstabelle_alt!$I$3:$R$34,E447+2,FALSE))</f>
        <v/>
      </c>
      <c r="G447" t="str">
        <f>IF(E447="","",IF(F447&lt;=Gehaltstabelle_alt!$B$2,Gehaltstabelle_alt!$E$2,IF(F447&lt;=Gehaltstabelle_alt!$B$3,Gehaltstabelle_alt!$E$3,IF(F447&lt;=Gehaltstabelle_alt!$B$4,Gehaltstabelle_alt!$E$4,IF(F447&lt;=Gehaltstabelle_alt!$B$5,Gehaltstabelle_alt!$E$5,IF(F447&lt;=Gehaltstabelle_alt!$B$6,Gehaltstabelle_alt!$E$6,Gehaltstabelle_alt!$E$7)))))+IF(F447="","",IF(AND(E447&gt;Gehaltstabelle_alt!$C$10,C447="a"),Gehaltstabelle_alt!$E$11,Gehaltstabelle_alt!$E$10))+Gehaltsrechner!$G$10)</f>
        <v/>
      </c>
      <c r="H447" t="str">
        <f>IF(G447="","",Gehaltsrechner!$G$9)</f>
        <v/>
      </c>
      <c r="I447" t="str">
        <f t="shared" si="37"/>
        <v/>
      </c>
    </row>
    <row r="448" spans="1:9" x14ac:dyDescent="0.25">
      <c r="A448" t="str">
        <f t="shared" si="34"/>
        <v/>
      </c>
      <c r="B448" s="18" t="str">
        <f t="shared" si="38"/>
        <v/>
      </c>
      <c r="C448" t="str">
        <f t="shared" si="35"/>
        <v/>
      </c>
      <c r="D448" t="str">
        <f t="shared" si="36"/>
        <v/>
      </c>
      <c r="E448" t="str">
        <f>IF(D448="","",MIN(IF(ISNA(VLOOKUP(D448+E447,Gehaltstabelle_alt!$A$15:$A$18,1,FALSE)),D448+E447,IF(ISNA(VLOOKUP(D448+E447+1,Gehaltstabelle_alt!$A$15:$A$18,1,FALSE)),D448+E447+1,D448+E447+2))+IF(AND(B448=DATE(YEAR($G$5),MONTH($G$5),1),$G$4),2,0),MAX(Gehaltstabelle_alt!$H$5:$H$34)))</f>
        <v/>
      </c>
      <c r="F448" t="str">
        <f>IF(E448="","",HLOOKUP(C448,Gehaltstabelle_alt!$I$3:$R$34,E448+2,FALSE))</f>
        <v/>
      </c>
      <c r="G448" t="str">
        <f>IF(E448="","",IF(F448&lt;=Gehaltstabelle_alt!$B$2,Gehaltstabelle_alt!$E$2,IF(F448&lt;=Gehaltstabelle_alt!$B$3,Gehaltstabelle_alt!$E$3,IF(F448&lt;=Gehaltstabelle_alt!$B$4,Gehaltstabelle_alt!$E$4,IF(F448&lt;=Gehaltstabelle_alt!$B$5,Gehaltstabelle_alt!$E$5,IF(F448&lt;=Gehaltstabelle_alt!$B$6,Gehaltstabelle_alt!$E$6,Gehaltstabelle_alt!$E$7)))))+IF(F448="","",IF(AND(E448&gt;Gehaltstabelle_alt!$C$10,C448="a"),Gehaltstabelle_alt!$E$11,Gehaltstabelle_alt!$E$10))+Gehaltsrechner!$G$10)</f>
        <v/>
      </c>
      <c r="H448" t="str">
        <f>IF(G448="","",Gehaltsrechner!$G$9)</f>
        <v/>
      </c>
      <c r="I448" t="str">
        <f t="shared" si="37"/>
        <v/>
      </c>
    </row>
    <row r="449" spans="1:9" x14ac:dyDescent="0.25">
      <c r="A449" t="str">
        <f t="shared" si="34"/>
        <v/>
      </c>
      <c r="B449" s="18" t="str">
        <f t="shared" si="38"/>
        <v/>
      </c>
      <c r="C449" t="str">
        <f t="shared" si="35"/>
        <v/>
      </c>
      <c r="D449" t="str">
        <f t="shared" si="36"/>
        <v/>
      </c>
      <c r="E449" t="str">
        <f>IF(D449="","",MIN(IF(ISNA(VLOOKUP(D449+E448,Gehaltstabelle_alt!$A$15:$A$18,1,FALSE)),D449+E448,IF(ISNA(VLOOKUP(D449+E448+1,Gehaltstabelle_alt!$A$15:$A$18,1,FALSE)),D449+E448+1,D449+E448+2))+IF(AND(B449=DATE(YEAR($G$5),MONTH($G$5),1),$G$4),2,0),MAX(Gehaltstabelle_alt!$H$5:$H$34)))</f>
        <v/>
      </c>
      <c r="F449" t="str">
        <f>IF(E449="","",HLOOKUP(C449,Gehaltstabelle_alt!$I$3:$R$34,E449+2,FALSE))</f>
        <v/>
      </c>
      <c r="G449" t="str">
        <f>IF(E449="","",IF(F449&lt;=Gehaltstabelle_alt!$B$2,Gehaltstabelle_alt!$E$2,IF(F449&lt;=Gehaltstabelle_alt!$B$3,Gehaltstabelle_alt!$E$3,IF(F449&lt;=Gehaltstabelle_alt!$B$4,Gehaltstabelle_alt!$E$4,IF(F449&lt;=Gehaltstabelle_alt!$B$5,Gehaltstabelle_alt!$E$5,IF(F449&lt;=Gehaltstabelle_alt!$B$6,Gehaltstabelle_alt!$E$6,Gehaltstabelle_alt!$E$7)))))+IF(F449="","",IF(AND(E449&gt;Gehaltstabelle_alt!$C$10,C449="a"),Gehaltstabelle_alt!$E$11,Gehaltstabelle_alt!$E$10))+Gehaltsrechner!$G$10)</f>
        <v/>
      </c>
      <c r="H449" t="str">
        <f>IF(G449="","",Gehaltsrechner!$G$9)</f>
        <v/>
      </c>
      <c r="I449" t="str">
        <f t="shared" si="37"/>
        <v/>
      </c>
    </row>
    <row r="450" spans="1:9" x14ac:dyDescent="0.25">
      <c r="A450" t="str">
        <f t="shared" si="34"/>
        <v/>
      </c>
      <c r="B450" s="18" t="str">
        <f t="shared" si="38"/>
        <v/>
      </c>
      <c r="C450" t="str">
        <f t="shared" si="35"/>
        <v/>
      </c>
      <c r="D450" t="str">
        <f t="shared" si="36"/>
        <v/>
      </c>
      <c r="E450" t="str">
        <f>IF(D450="","",MIN(IF(ISNA(VLOOKUP(D450+E449,Gehaltstabelle_alt!$A$15:$A$18,1,FALSE)),D450+E449,IF(ISNA(VLOOKUP(D450+E449+1,Gehaltstabelle_alt!$A$15:$A$18,1,FALSE)),D450+E449+1,D450+E449+2))+IF(AND(B450=DATE(YEAR($G$5),MONTH($G$5),1),$G$4),2,0),MAX(Gehaltstabelle_alt!$H$5:$H$34)))</f>
        <v/>
      </c>
      <c r="F450" t="str">
        <f>IF(E450="","",HLOOKUP(C450,Gehaltstabelle_alt!$I$3:$R$34,E450+2,FALSE))</f>
        <v/>
      </c>
      <c r="G450" t="str">
        <f>IF(E450="","",IF(F450&lt;=Gehaltstabelle_alt!$B$2,Gehaltstabelle_alt!$E$2,IF(F450&lt;=Gehaltstabelle_alt!$B$3,Gehaltstabelle_alt!$E$3,IF(F450&lt;=Gehaltstabelle_alt!$B$4,Gehaltstabelle_alt!$E$4,IF(F450&lt;=Gehaltstabelle_alt!$B$5,Gehaltstabelle_alt!$E$5,IF(F450&lt;=Gehaltstabelle_alt!$B$6,Gehaltstabelle_alt!$E$6,Gehaltstabelle_alt!$E$7)))))+IF(F450="","",IF(AND(E450&gt;Gehaltstabelle_alt!$C$10,C450="a"),Gehaltstabelle_alt!$E$11,Gehaltstabelle_alt!$E$10))+Gehaltsrechner!$G$10)</f>
        <v/>
      </c>
      <c r="H450" t="str">
        <f>IF(G450="","",Gehaltsrechner!$G$9)</f>
        <v/>
      </c>
      <c r="I450" t="str">
        <f t="shared" si="37"/>
        <v/>
      </c>
    </row>
    <row r="451" spans="1:9" x14ac:dyDescent="0.25">
      <c r="A451" t="str">
        <f t="shared" si="34"/>
        <v/>
      </c>
      <c r="B451" s="18" t="str">
        <f t="shared" si="38"/>
        <v/>
      </c>
      <c r="C451" t="str">
        <f t="shared" si="35"/>
        <v/>
      </c>
      <c r="D451" t="str">
        <f t="shared" si="36"/>
        <v/>
      </c>
      <c r="E451" t="str">
        <f>IF(D451="","",MIN(IF(ISNA(VLOOKUP(D451+E450,Gehaltstabelle_alt!$A$15:$A$18,1,FALSE)),D451+E450,IF(ISNA(VLOOKUP(D451+E450+1,Gehaltstabelle_alt!$A$15:$A$18,1,FALSE)),D451+E450+1,D451+E450+2))+IF(AND(B451=DATE(YEAR($G$5),MONTH($G$5),1),$G$4),2,0),MAX(Gehaltstabelle_alt!$H$5:$H$34)))</f>
        <v/>
      </c>
      <c r="F451" t="str">
        <f>IF(E451="","",HLOOKUP(C451,Gehaltstabelle_alt!$I$3:$R$34,E451+2,FALSE))</f>
        <v/>
      </c>
      <c r="G451" t="str">
        <f>IF(E451="","",IF(F451&lt;=Gehaltstabelle_alt!$B$2,Gehaltstabelle_alt!$E$2,IF(F451&lt;=Gehaltstabelle_alt!$B$3,Gehaltstabelle_alt!$E$3,IF(F451&lt;=Gehaltstabelle_alt!$B$4,Gehaltstabelle_alt!$E$4,IF(F451&lt;=Gehaltstabelle_alt!$B$5,Gehaltstabelle_alt!$E$5,IF(F451&lt;=Gehaltstabelle_alt!$B$6,Gehaltstabelle_alt!$E$6,Gehaltstabelle_alt!$E$7)))))+IF(F451="","",IF(AND(E451&gt;Gehaltstabelle_alt!$C$10,C451="a"),Gehaltstabelle_alt!$E$11,Gehaltstabelle_alt!$E$10))+Gehaltsrechner!$G$10)</f>
        <v/>
      </c>
      <c r="H451" t="str">
        <f>IF(G451="","",Gehaltsrechner!$G$9)</f>
        <v/>
      </c>
      <c r="I451" t="str">
        <f t="shared" si="37"/>
        <v/>
      </c>
    </row>
    <row r="452" spans="1:9" x14ac:dyDescent="0.25">
      <c r="A452" t="str">
        <f t="shared" si="34"/>
        <v/>
      </c>
      <c r="B452" s="18" t="str">
        <f t="shared" si="38"/>
        <v/>
      </c>
      <c r="C452" t="str">
        <f t="shared" si="35"/>
        <v/>
      </c>
      <c r="D452" t="str">
        <f t="shared" si="36"/>
        <v/>
      </c>
      <c r="E452" t="str">
        <f>IF(D452="","",MIN(IF(ISNA(VLOOKUP(D452+E451,Gehaltstabelle_alt!$A$15:$A$18,1,FALSE)),D452+E451,IF(ISNA(VLOOKUP(D452+E451+1,Gehaltstabelle_alt!$A$15:$A$18,1,FALSE)),D452+E451+1,D452+E451+2))+IF(AND(B452=DATE(YEAR($G$5),MONTH($G$5),1),$G$4),2,0),MAX(Gehaltstabelle_alt!$H$5:$H$34)))</f>
        <v/>
      </c>
      <c r="F452" t="str">
        <f>IF(E452="","",HLOOKUP(C452,Gehaltstabelle_alt!$I$3:$R$34,E452+2,FALSE))</f>
        <v/>
      </c>
      <c r="G452" t="str">
        <f>IF(E452="","",IF(F452&lt;=Gehaltstabelle_alt!$B$2,Gehaltstabelle_alt!$E$2,IF(F452&lt;=Gehaltstabelle_alt!$B$3,Gehaltstabelle_alt!$E$3,IF(F452&lt;=Gehaltstabelle_alt!$B$4,Gehaltstabelle_alt!$E$4,IF(F452&lt;=Gehaltstabelle_alt!$B$5,Gehaltstabelle_alt!$E$5,IF(F452&lt;=Gehaltstabelle_alt!$B$6,Gehaltstabelle_alt!$E$6,Gehaltstabelle_alt!$E$7)))))+IF(F452="","",IF(AND(E452&gt;Gehaltstabelle_alt!$C$10,C452="a"),Gehaltstabelle_alt!$E$11,Gehaltstabelle_alt!$E$10))+Gehaltsrechner!$G$10)</f>
        <v/>
      </c>
      <c r="H452" t="str">
        <f>IF(G452="","",Gehaltsrechner!$G$9)</f>
        <v/>
      </c>
      <c r="I452" t="str">
        <f t="shared" si="37"/>
        <v/>
      </c>
    </row>
    <row r="453" spans="1:9" x14ac:dyDescent="0.25">
      <c r="A453" t="str">
        <f t="shared" si="34"/>
        <v/>
      </c>
      <c r="B453" s="18" t="str">
        <f t="shared" si="38"/>
        <v/>
      </c>
      <c r="C453" t="str">
        <f t="shared" si="35"/>
        <v/>
      </c>
      <c r="D453" t="str">
        <f t="shared" si="36"/>
        <v/>
      </c>
      <c r="E453" t="str">
        <f>IF(D453="","",MIN(IF(ISNA(VLOOKUP(D453+E452,Gehaltstabelle_alt!$A$15:$A$18,1,FALSE)),D453+E452,IF(ISNA(VLOOKUP(D453+E452+1,Gehaltstabelle_alt!$A$15:$A$18,1,FALSE)),D453+E452+1,D453+E452+2))+IF(AND(B453=DATE(YEAR($G$5),MONTH($G$5),1),$G$4),2,0),MAX(Gehaltstabelle_alt!$H$5:$H$34)))</f>
        <v/>
      </c>
      <c r="F453" t="str">
        <f>IF(E453="","",HLOOKUP(C453,Gehaltstabelle_alt!$I$3:$R$34,E453+2,FALSE))</f>
        <v/>
      </c>
      <c r="G453" t="str">
        <f>IF(E453="","",IF(F453&lt;=Gehaltstabelle_alt!$B$2,Gehaltstabelle_alt!$E$2,IF(F453&lt;=Gehaltstabelle_alt!$B$3,Gehaltstabelle_alt!$E$3,IF(F453&lt;=Gehaltstabelle_alt!$B$4,Gehaltstabelle_alt!$E$4,IF(F453&lt;=Gehaltstabelle_alt!$B$5,Gehaltstabelle_alt!$E$5,IF(F453&lt;=Gehaltstabelle_alt!$B$6,Gehaltstabelle_alt!$E$6,Gehaltstabelle_alt!$E$7)))))+IF(F453="","",IF(AND(E453&gt;Gehaltstabelle_alt!$C$10,C453="a"),Gehaltstabelle_alt!$E$11,Gehaltstabelle_alt!$E$10))+Gehaltsrechner!$G$10)</f>
        <v/>
      </c>
      <c r="H453" t="str">
        <f>IF(G453="","",Gehaltsrechner!$G$9)</f>
        <v/>
      </c>
      <c r="I453" t="str">
        <f t="shared" si="37"/>
        <v/>
      </c>
    </row>
    <row r="454" spans="1:9" x14ac:dyDescent="0.25">
      <c r="A454" t="str">
        <f t="shared" si="34"/>
        <v/>
      </c>
      <c r="B454" s="18" t="str">
        <f t="shared" si="38"/>
        <v/>
      </c>
      <c r="C454" t="str">
        <f t="shared" si="35"/>
        <v/>
      </c>
      <c r="D454" t="str">
        <f t="shared" si="36"/>
        <v/>
      </c>
      <c r="E454" t="str">
        <f>IF(D454="","",MIN(IF(ISNA(VLOOKUP(D454+E453,Gehaltstabelle_alt!$A$15:$A$18,1,FALSE)),D454+E453,IF(ISNA(VLOOKUP(D454+E453+1,Gehaltstabelle_alt!$A$15:$A$18,1,FALSE)),D454+E453+1,D454+E453+2))+IF(AND(B454=DATE(YEAR($G$5),MONTH($G$5),1),$G$4),2,0),MAX(Gehaltstabelle_alt!$H$5:$H$34)))</f>
        <v/>
      </c>
      <c r="F454" t="str">
        <f>IF(E454="","",HLOOKUP(C454,Gehaltstabelle_alt!$I$3:$R$34,E454+2,FALSE))</f>
        <v/>
      </c>
      <c r="G454" t="str">
        <f>IF(E454="","",IF(F454&lt;=Gehaltstabelle_alt!$B$2,Gehaltstabelle_alt!$E$2,IF(F454&lt;=Gehaltstabelle_alt!$B$3,Gehaltstabelle_alt!$E$3,IF(F454&lt;=Gehaltstabelle_alt!$B$4,Gehaltstabelle_alt!$E$4,IF(F454&lt;=Gehaltstabelle_alt!$B$5,Gehaltstabelle_alt!$E$5,IF(F454&lt;=Gehaltstabelle_alt!$B$6,Gehaltstabelle_alt!$E$6,Gehaltstabelle_alt!$E$7)))))+IF(F454="","",IF(AND(E454&gt;Gehaltstabelle_alt!$C$10,C454="a"),Gehaltstabelle_alt!$E$11,Gehaltstabelle_alt!$E$10))+Gehaltsrechner!$G$10)</f>
        <v/>
      </c>
      <c r="H454" t="str">
        <f>IF(G454="","",Gehaltsrechner!$G$9)</f>
        <v/>
      </c>
      <c r="I454" t="str">
        <f t="shared" si="37"/>
        <v/>
      </c>
    </row>
    <row r="455" spans="1:9" x14ac:dyDescent="0.25">
      <c r="A455" t="str">
        <f t="shared" si="34"/>
        <v/>
      </c>
      <c r="B455" s="18" t="str">
        <f t="shared" si="38"/>
        <v/>
      </c>
      <c r="C455" t="str">
        <f t="shared" si="35"/>
        <v/>
      </c>
      <c r="D455" t="str">
        <f t="shared" si="36"/>
        <v/>
      </c>
      <c r="E455" t="str">
        <f>IF(D455="","",MIN(IF(ISNA(VLOOKUP(D455+E454,Gehaltstabelle_alt!$A$15:$A$18,1,FALSE)),D455+E454,IF(ISNA(VLOOKUP(D455+E454+1,Gehaltstabelle_alt!$A$15:$A$18,1,FALSE)),D455+E454+1,D455+E454+2))+IF(AND(B455=DATE(YEAR($G$5),MONTH($G$5),1),$G$4),2,0),MAX(Gehaltstabelle_alt!$H$5:$H$34)))</f>
        <v/>
      </c>
      <c r="F455" t="str">
        <f>IF(E455="","",HLOOKUP(C455,Gehaltstabelle_alt!$I$3:$R$34,E455+2,FALSE))</f>
        <v/>
      </c>
      <c r="G455" t="str">
        <f>IF(E455="","",IF(F455&lt;=Gehaltstabelle_alt!$B$2,Gehaltstabelle_alt!$E$2,IF(F455&lt;=Gehaltstabelle_alt!$B$3,Gehaltstabelle_alt!$E$3,IF(F455&lt;=Gehaltstabelle_alt!$B$4,Gehaltstabelle_alt!$E$4,IF(F455&lt;=Gehaltstabelle_alt!$B$5,Gehaltstabelle_alt!$E$5,IF(F455&lt;=Gehaltstabelle_alt!$B$6,Gehaltstabelle_alt!$E$6,Gehaltstabelle_alt!$E$7)))))+IF(F455="","",IF(AND(E455&gt;Gehaltstabelle_alt!$C$10,C455="a"),Gehaltstabelle_alt!$E$11,Gehaltstabelle_alt!$E$10))+Gehaltsrechner!$G$10)</f>
        <v/>
      </c>
      <c r="H455" t="str">
        <f>IF(G455="","",Gehaltsrechner!$G$9)</f>
        <v/>
      </c>
      <c r="I455" t="str">
        <f t="shared" si="37"/>
        <v/>
      </c>
    </row>
    <row r="456" spans="1:9" x14ac:dyDescent="0.25">
      <c r="A456" t="str">
        <f t="shared" si="34"/>
        <v/>
      </c>
      <c r="B456" s="18" t="str">
        <f t="shared" si="38"/>
        <v/>
      </c>
      <c r="C456" t="str">
        <f t="shared" si="35"/>
        <v/>
      </c>
      <c r="D456" t="str">
        <f t="shared" si="36"/>
        <v/>
      </c>
      <c r="E456" t="str">
        <f>IF(D456="","",MIN(IF(ISNA(VLOOKUP(D456+E455,Gehaltstabelle_alt!$A$15:$A$18,1,FALSE)),D456+E455,IF(ISNA(VLOOKUP(D456+E455+1,Gehaltstabelle_alt!$A$15:$A$18,1,FALSE)),D456+E455+1,D456+E455+2))+IF(AND(B456=DATE(YEAR($G$5),MONTH($G$5),1),$G$4),2,0),MAX(Gehaltstabelle_alt!$H$5:$H$34)))</f>
        <v/>
      </c>
      <c r="F456" t="str">
        <f>IF(E456="","",HLOOKUP(C456,Gehaltstabelle_alt!$I$3:$R$34,E456+2,FALSE))</f>
        <v/>
      </c>
      <c r="G456" t="str">
        <f>IF(E456="","",IF(F456&lt;=Gehaltstabelle_alt!$B$2,Gehaltstabelle_alt!$E$2,IF(F456&lt;=Gehaltstabelle_alt!$B$3,Gehaltstabelle_alt!$E$3,IF(F456&lt;=Gehaltstabelle_alt!$B$4,Gehaltstabelle_alt!$E$4,IF(F456&lt;=Gehaltstabelle_alt!$B$5,Gehaltstabelle_alt!$E$5,IF(F456&lt;=Gehaltstabelle_alt!$B$6,Gehaltstabelle_alt!$E$6,Gehaltstabelle_alt!$E$7)))))+IF(F456="","",IF(AND(E456&gt;Gehaltstabelle_alt!$C$10,C456="a"),Gehaltstabelle_alt!$E$11,Gehaltstabelle_alt!$E$10))+Gehaltsrechner!$G$10)</f>
        <v/>
      </c>
      <c r="H456" t="str">
        <f>IF(G456="","",Gehaltsrechner!$G$9)</f>
        <v/>
      </c>
      <c r="I456" t="str">
        <f t="shared" si="37"/>
        <v/>
      </c>
    </row>
    <row r="457" spans="1:9" x14ac:dyDescent="0.25">
      <c r="A457" t="str">
        <f t="shared" si="34"/>
        <v/>
      </c>
      <c r="B457" s="18" t="str">
        <f t="shared" si="38"/>
        <v/>
      </c>
      <c r="C457" t="str">
        <f t="shared" si="35"/>
        <v/>
      </c>
      <c r="D457" t="str">
        <f t="shared" si="36"/>
        <v/>
      </c>
      <c r="E457" t="str">
        <f>IF(D457="","",MIN(IF(ISNA(VLOOKUP(D457+E456,Gehaltstabelle_alt!$A$15:$A$18,1,FALSE)),D457+E456,IF(ISNA(VLOOKUP(D457+E456+1,Gehaltstabelle_alt!$A$15:$A$18,1,FALSE)),D457+E456+1,D457+E456+2))+IF(AND(B457=DATE(YEAR($G$5),MONTH($G$5),1),$G$4),2,0),MAX(Gehaltstabelle_alt!$H$5:$H$34)))</f>
        <v/>
      </c>
      <c r="F457" t="str">
        <f>IF(E457="","",HLOOKUP(C457,Gehaltstabelle_alt!$I$3:$R$34,E457+2,FALSE))</f>
        <v/>
      </c>
      <c r="G457" t="str">
        <f>IF(E457="","",IF(F457&lt;=Gehaltstabelle_alt!$B$2,Gehaltstabelle_alt!$E$2,IF(F457&lt;=Gehaltstabelle_alt!$B$3,Gehaltstabelle_alt!$E$3,IF(F457&lt;=Gehaltstabelle_alt!$B$4,Gehaltstabelle_alt!$E$4,IF(F457&lt;=Gehaltstabelle_alt!$B$5,Gehaltstabelle_alt!$E$5,IF(F457&lt;=Gehaltstabelle_alt!$B$6,Gehaltstabelle_alt!$E$6,Gehaltstabelle_alt!$E$7)))))+IF(F457="","",IF(AND(E457&gt;Gehaltstabelle_alt!$C$10,C457="a"),Gehaltstabelle_alt!$E$11,Gehaltstabelle_alt!$E$10))+Gehaltsrechner!$G$10)</f>
        <v/>
      </c>
      <c r="H457" t="str">
        <f>IF(G457="","",Gehaltsrechner!$G$9)</f>
        <v/>
      </c>
      <c r="I457" t="str">
        <f t="shared" si="37"/>
        <v/>
      </c>
    </row>
    <row r="458" spans="1:9" x14ac:dyDescent="0.25">
      <c r="A458" t="str">
        <f t="shared" ref="A458:A521" si="39">IF(C458="","",YEAR(B458))</f>
        <v/>
      </c>
      <c r="B458" s="18" t="str">
        <f t="shared" si="38"/>
        <v/>
      </c>
      <c r="C458" t="str">
        <f t="shared" ref="C458:C521" si="40">IF(B458="","",$J$3)</f>
        <v/>
      </c>
      <c r="D458" t="str">
        <f t="shared" ref="D458:D521" si="41">IF(B458="","",IF(B458&lt;$G$6,0,IF(AND(MOD(YEAR(B458)-YEAR($G$6),2)=0,MONTH($G$6)=MONTH(B458)),1,0)))</f>
        <v/>
      </c>
      <c r="E458" t="str">
        <f>IF(D458="","",MIN(IF(ISNA(VLOOKUP(D458+E457,Gehaltstabelle_alt!$A$15:$A$18,1,FALSE)),D458+E457,IF(ISNA(VLOOKUP(D458+E457+1,Gehaltstabelle_alt!$A$15:$A$18,1,FALSE)),D458+E457+1,D458+E457+2))+IF(AND(B458=DATE(YEAR($G$5),MONTH($G$5),1),$G$4),2,0),MAX(Gehaltstabelle_alt!$H$5:$H$34)))</f>
        <v/>
      </c>
      <c r="F458" t="str">
        <f>IF(E458="","",HLOOKUP(C458,Gehaltstabelle_alt!$I$3:$R$34,E458+2,FALSE))</f>
        <v/>
      </c>
      <c r="G458" t="str">
        <f>IF(E458="","",IF(F458&lt;=Gehaltstabelle_alt!$B$2,Gehaltstabelle_alt!$E$2,IF(F458&lt;=Gehaltstabelle_alt!$B$3,Gehaltstabelle_alt!$E$3,IF(F458&lt;=Gehaltstabelle_alt!$B$4,Gehaltstabelle_alt!$E$4,IF(F458&lt;=Gehaltstabelle_alt!$B$5,Gehaltstabelle_alt!$E$5,IF(F458&lt;=Gehaltstabelle_alt!$B$6,Gehaltstabelle_alt!$E$6,Gehaltstabelle_alt!$E$7)))))+IF(F458="","",IF(AND(E458&gt;Gehaltstabelle_alt!$C$10,C458="a"),Gehaltstabelle_alt!$E$11,Gehaltstabelle_alt!$E$10))+Gehaltsrechner!$G$10)</f>
        <v/>
      </c>
      <c r="H458" t="str">
        <f>IF(G458="","",Gehaltsrechner!$G$9)</f>
        <v/>
      </c>
      <c r="I458" t="str">
        <f t="shared" ref="I458:I521" si="42">IF(B458="","",(F458+G458)/12*14+H458)</f>
        <v/>
      </c>
    </row>
    <row r="459" spans="1:9" x14ac:dyDescent="0.25">
      <c r="A459" t="str">
        <f t="shared" si="39"/>
        <v/>
      </c>
      <c r="B459" s="18" t="str">
        <f t="shared" ref="B459:B522" si="43">IF(B458="","",IF(DATE(YEAR(B458),MONTH(B458)+1,1)&gt;=$G$2,"",DATE(YEAR(B458),MONTH(B458)+1,1)))</f>
        <v/>
      </c>
      <c r="C459" t="str">
        <f t="shared" si="40"/>
        <v/>
      </c>
      <c r="D459" t="str">
        <f t="shared" si="41"/>
        <v/>
      </c>
      <c r="E459" t="str">
        <f>IF(D459="","",MIN(IF(ISNA(VLOOKUP(D459+E458,Gehaltstabelle_alt!$A$15:$A$18,1,FALSE)),D459+E458,IF(ISNA(VLOOKUP(D459+E458+1,Gehaltstabelle_alt!$A$15:$A$18,1,FALSE)),D459+E458+1,D459+E458+2))+IF(AND(B459=DATE(YEAR($G$5),MONTH($G$5),1),$G$4),2,0),MAX(Gehaltstabelle_alt!$H$5:$H$34)))</f>
        <v/>
      </c>
      <c r="F459" t="str">
        <f>IF(E459="","",HLOOKUP(C459,Gehaltstabelle_alt!$I$3:$R$34,E459+2,FALSE))</f>
        <v/>
      </c>
      <c r="G459" t="str">
        <f>IF(E459="","",IF(F459&lt;=Gehaltstabelle_alt!$B$2,Gehaltstabelle_alt!$E$2,IF(F459&lt;=Gehaltstabelle_alt!$B$3,Gehaltstabelle_alt!$E$3,IF(F459&lt;=Gehaltstabelle_alt!$B$4,Gehaltstabelle_alt!$E$4,IF(F459&lt;=Gehaltstabelle_alt!$B$5,Gehaltstabelle_alt!$E$5,IF(F459&lt;=Gehaltstabelle_alt!$B$6,Gehaltstabelle_alt!$E$6,Gehaltstabelle_alt!$E$7)))))+IF(F459="","",IF(AND(E459&gt;Gehaltstabelle_alt!$C$10,C459="a"),Gehaltstabelle_alt!$E$11,Gehaltstabelle_alt!$E$10))+Gehaltsrechner!$G$10)</f>
        <v/>
      </c>
      <c r="H459" t="str">
        <f>IF(G459="","",Gehaltsrechner!$G$9)</f>
        <v/>
      </c>
      <c r="I459" t="str">
        <f t="shared" si="42"/>
        <v/>
      </c>
    </row>
    <row r="460" spans="1:9" x14ac:dyDescent="0.25">
      <c r="A460" t="str">
        <f t="shared" si="39"/>
        <v/>
      </c>
      <c r="B460" s="18" t="str">
        <f t="shared" si="43"/>
        <v/>
      </c>
      <c r="C460" t="str">
        <f t="shared" si="40"/>
        <v/>
      </c>
      <c r="D460" t="str">
        <f t="shared" si="41"/>
        <v/>
      </c>
      <c r="E460" t="str">
        <f>IF(D460="","",MIN(IF(ISNA(VLOOKUP(D460+E459,Gehaltstabelle_alt!$A$15:$A$18,1,FALSE)),D460+E459,IF(ISNA(VLOOKUP(D460+E459+1,Gehaltstabelle_alt!$A$15:$A$18,1,FALSE)),D460+E459+1,D460+E459+2))+IF(AND(B460=DATE(YEAR($G$5),MONTH($G$5),1),$G$4),2,0),MAX(Gehaltstabelle_alt!$H$5:$H$34)))</f>
        <v/>
      </c>
      <c r="F460" t="str">
        <f>IF(E460="","",HLOOKUP(C460,Gehaltstabelle_alt!$I$3:$R$34,E460+2,FALSE))</f>
        <v/>
      </c>
      <c r="G460" t="str">
        <f>IF(E460="","",IF(F460&lt;=Gehaltstabelle_alt!$B$2,Gehaltstabelle_alt!$E$2,IF(F460&lt;=Gehaltstabelle_alt!$B$3,Gehaltstabelle_alt!$E$3,IF(F460&lt;=Gehaltstabelle_alt!$B$4,Gehaltstabelle_alt!$E$4,IF(F460&lt;=Gehaltstabelle_alt!$B$5,Gehaltstabelle_alt!$E$5,IF(F460&lt;=Gehaltstabelle_alt!$B$6,Gehaltstabelle_alt!$E$6,Gehaltstabelle_alt!$E$7)))))+IF(F460="","",IF(AND(E460&gt;Gehaltstabelle_alt!$C$10,C460="a"),Gehaltstabelle_alt!$E$11,Gehaltstabelle_alt!$E$10))+Gehaltsrechner!$G$10)</f>
        <v/>
      </c>
      <c r="H460" t="str">
        <f>IF(G460="","",Gehaltsrechner!$G$9)</f>
        <v/>
      </c>
      <c r="I460" t="str">
        <f t="shared" si="42"/>
        <v/>
      </c>
    </row>
    <row r="461" spans="1:9" x14ac:dyDescent="0.25">
      <c r="A461" t="str">
        <f t="shared" si="39"/>
        <v/>
      </c>
      <c r="B461" s="18" t="str">
        <f t="shared" si="43"/>
        <v/>
      </c>
      <c r="C461" t="str">
        <f t="shared" si="40"/>
        <v/>
      </c>
      <c r="D461" t="str">
        <f t="shared" si="41"/>
        <v/>
      </c>
      <c r="E461" t="str">
        <f>IF(D461="","",MIN(IF(ISNA(VLOOKUP(D461+E460,Gehaltstabelle_alt!$A$15:$A$18,1,FALSE)),D461+E460,IF(ISNA(VLOOKUP(D461+E460+1,Gehaltstabelle_alt!$A$15:$A$18,1,FALSE)),D461+E460+1,D461+E460+2))+IF(AND(B461=DATE(YEAR($G$5),MONTH($G$5),1),$G$4),2,0),MAX(Gehaltstabelle_alt!$H$5:$H$34)))</f>
        <v/>
      </c>
      <c r="F461" t="str">
        <f>IF(E461="","",HLOOKUP(C461,Gehaltstabelle_alt!$I$3:$R$34,E461+2,FALSE))</f>
        <v/>
      </c>
      <c r="G461" t="str">
        <f>IF(E461="","",IF(F461&lt;=Gehaltstabelle_alt!$B$2,Gehaltstabelle_alt!$E$2,IF(F461&lt;=Gehaltstabelle_alt!$B$3,Gehaltstabelle_alt!$E$3,IF(F461&lt;=Gehaltstabelle_alt!$B$4,Gehaltstabelle_alt!$E$4,IF(F461&lt;=Gehaltstabelle_alt!$B$5,Gehaltstabelle_alt!$E$5,IF(F461&lt;=Gehaltstabelle_alt!$B$6,Gehaltstabelle_alt!$E$6,Gehaltstabelle_alt!$E$7)))))+IF(F461="","",IF(AND(E461&gt;Gehaltstabelle_alt!$C$10,C461="a"),Gehaltstabelle_alt!$E$11,Gehaltstabelle_alt!$E$10))+Gehaltsrechner!$G$10)</f>
        <v/>
      </c>
      <c r="H461" t="str">
        <f>IF(G461="","",Gehaltsrechner!$G$9)</f>
        <v/>
      </c>
      <c r="I461" t="str">
        <f t="shared" si="42"/>
        <v/>
      </c>
    </row>
    <row r="462" spans="1:9" x14ac:dyDescent="0.25">
      <c r="A462" t="str">
        <f t="shared" si="39"/>
        <v/>
      </c>
      <c r="B462" s="18" t="str">
        <f t="shared" si="43"/>
        <v/>
      </c>
      <c r="C462" t="str">
        <f t="shared" si="40"/>
        <v/>
      </c>
      <c r="D462" t="str">
        <f t="shared" si="41"/>
        <v/>
      </c>
      <c r="E462" t="str">
        <f>IF(D462="","",MIN(IF(ISNA(VLOOKUP(D462+E461,Gehaltstabelle_alt!$A$15:$A$18,1,FALSE)),D462+E461,IF(ISNA(VLOOKUP(D462+E461+1,Gehaltstabelle_alt!$A$15:$A$18,1,FALSE)),D462+E461+1,D462+E461+2))+IF(AND(B462=DATE(YEAR($G$5),MONTH($G$5),1),$G$4),2,0),MAX(Gehaltstabelle_alt!$H$5:$H$34)))</f>
        <v/>
      </c>
      <c r="F462" t="str">
        <f>IF(E462="","",HLOOKUP(C462,Gehaltstabelle_alt!$I$3:$R$34,E462+2,FALSE))</f>
        <v/>
      </c>
      <c r="G462" t="str">
        <f>IF(E462="","",IF(F462&lt;=Gehaltstabelle_alt!$B$2,Gehaltstabelle_alt!$E$2,IF(F462&lt;=Gehaltstabelle_alt!$B$3,Gehaltstabelle_alt!$E$3,IF(F462&lt;=Gehaltstabelle_alt!$B$4,Gehaltstabelle_alt!$E$4,IF(F462&lt;=Gehaltstabelle_alt!$B$5,Gehaltstabelle_alt!$E$5,IF(F462&lt;=Gehaltstabelle_alt!$B$6,Gehaltstabelle_alt!$E$6,Gehaltstabelle_alt!$E$7)))))+IF(F462="","",IF(AND(E462&gt;Gehaltstabelle_alt!$C$10,C462="a"),Gehaltstabelle_alt!$E$11,Gehaltstabelle_alt!$E$10))+Gehaltsrechner!$G$10)</f>
        <v/>
      </c>
      <c r="H462" t="str">
        <f>IF(G462="","",Gehaltsrechner!$G$9)</f>
        <v/>
      </c>
      <c r="I462" t="str">
        <f t="shared" si="42"/>
        <v/>
      </c>
    </row>
    <row r="463" spans="1:9" x14ac:dyDescent="0.25">
      <c r="A463" t="str">
        <f t="shared" si="39"/>
        <v/>
      </c>
      <c r="B463" s="18" t="str">
        <f t="shared" si="43"/>
        <v/>
      </c>
      <c r="C463" t="str">
        <f t="shared" si="40"/>
        <v/>
      </c>
      <c r="D463" t="str">
        <f t="shared" si="41"/>
        <v/>
      </c>
      <c r="E463" t="str">
        <f>IF(D463="","",MIN(IF(ISNA(VLOOKUP(D463+E462,Gehaltstabelle_alt!$A$15:$A$18,1,FALSE)),D463+E462,IF(ISNA(VLOOKUP(D463+E462+1,Gehaltstabelle_alt!$A$15:$A$18,1,FALSE)),D463+E462+1,D463+E462+2))+IF(AND(B463=DATE(YEAR($G$5),MONTH($G$5),1),$G$4),2,0),MAX(Gehaltstabelle_alt!$H$5:$H$34)))</f>
        <v/>
      </c>
      <c r="F463" t="str">
        <f>IF(E463="","",HLOOKUP(C463,Gehaltstabelle_alt!$I$3:$R$34,E463+2,FALSE))</f>
        <v/>
      </c>
      <c r="G463" t="str">
        <f>IF(E463="","",IF(F463&lt;=Gehaltstabelle_alt!$B$2,Gehaltstabelle_alt!$E$2,IF(F463&lt;=Gehaltstabelle_alt!$B$3,Gehaltstabelle_alt!$E$3,IF(F463&lt;=Gehaltstabelle_alt!$B$4,Gehaltstabelle_alt!$E$4,IF(F463&lt;=Gehaltstabelle_alt!$B$5,Gehaltstabelle_alt!$E$5,IF(F463&lt;=Gehaltstabelle_alt!$B$6,Gehaltstabelle_alt!$E$6,Gehaltstabelle_alt!$E$7)))))+IF(F463="","",IF(AND(E463&gt;Gehaltstabelle_alt!$C$10,C463="a"),Gehaltstabelle_alt!$E$11,Gehaltstabelle_alt!$E$10))+Gehaltsrechner!$G$10)</f>
        <v/>
      </c>
      <c r="H463" t="str">
        <f>IF(G463="","",Gehaltsrechner!$G$9)</f>
        <v/>
      </c>
      <c r="I463" t="str">
        <f t="shared" si="42"/>
        <v/>
      </c>
    </row>
    <row r="464" spans="1:9" x14ac:dyDescent="0.25">
      <c r="A464" t="str">
        <f t="shared" si="39"/>
        <v/>
      </c>
      <c r="B464" s="18" t="str">
        <f t="shared" si="43"/>
        <v/>
      </c>
      <c r="C464" t="str">
        <f t="shared" si="40"/>
        <v/>
      </c>
      <c r="D464" t="str">
        <f t="shared" si="41"/>
        <v/>
      </c>
      <c r="E464" t="str">
        <f>IF(D464="","",MIN(IF(ISNA(VLOOKUP(D464+E463,Gehaltstabelle_alt!$A$15:$A$18,1,FALSE)),D464+E463,IF(ISNA(VLOOKUP(D464+E463+1,Gehaltstabelle_alt!$A$15:$A$18,1,FALSE)),D464+E463+1,D464+E463+2))+IF(AND(B464=DATE(YEAR($G$5),MONTH($G$5),1),$G$4),2,0),MAX(Gehaltstabelle_alt!$H$5:$H$34)))</f>
        <v/>
      </c>
      <c r="F464" t="str">
        <f>IF(E464="","",HLOOKUP(C464,Gehaltstabelle_alt!$I$3:$R$34,E464+2,FALSE))</f>
        <v/>
      </c>
      <c r="G464" t="str">
        <f>IF(E464="","",IF(F464&lt;=Gehaltstabelle_alt!$B$2,Gehaltstabelle_alt!$E$2,IF(F464&lt;=Gehaltstabelle_alt!$B$3,Gehaltstabelle_alt!$E$3,IF(F464&lt;=Gehaltstabelle_alt!$B$4,Gehaltstabelle_alt!$E$4,IF(F464&lt;=Gehaltstabelle_alt!$B$5,Gehaltstabelle_alt!$E$5,IF(F464&lt;=Gehaltstabelle_alt!$B$6,Gehaltstabelle_alt!$E$6,Gehaltstabelle_alt!$E$7)))))+IF(F464="","",IF(AND(E464&gt;Gehaltstabelle_alt!$C$10,C464="a"),Gehaltstabelle_alt!$E$11,Gehaltstabelle_alt!$E$10))+Gehaltsrechner!$G$10)</f>
        <v/>
      </c>
      <c r="H464" t="str">
        <f>IF(G464="","",Gehaltsrechner!$G$9)</f>
        <v/>
      </c>
      <c r="I464" t="str">
        <f t="shared" si="42"/>
        <v/>
      </c>
    </row>
    <row r="465" spans="1:9" x14ac:dyDescent="0.25">
      <c r="A465" t="str">
        <f t="shared" si="39"/>
        <v/>
      </c>
      <c r="B465" s="18" t="str">
        <f t="shared" si="43"/>
        <v/>
      </c>
      <c r="C465" t="str">
        <f t="shared" si="40"/>
        <v/>
      </c>
      <c r="D465" t="str">
        <f t="shared" si="41"/>
        <v/>
      </c>
      <c r="E465" t="str">
        <f>IF(D465="","",MIN(IF(ISNA(VLOOKUP(D465+E464,Gehaltstabelle_alt!$A$15:$A$18,1,FALSE)),D465+E464,IF(ISNA(VLOOKUP(D465+E464+1,Gehaltstabelle_alt!$A$15:$A$18,1,FALSE)),D465+E464+1,D465+E464+2))+IF(AND(B465=DATE(YEAR($G$5),MONTH($G$5),1),$G$4),2,0),MAX(Gehaltstabelle_alt!$H$5:$H$34)))</f>
        <v/>
      </c>
      <c r="F465" t="str">
        <f>IF(E465="","",HLOOKUP(C465,Gehaltstabelle_alt!$I$3:$R$34,E465+2,FALSE))</f>
        <v/>
      </c>
      <c r="G465" t="str">
        <f>IF(E465="","",IF(F465&lt;=Gehaltstabelle_alt!$B$2,Gehaltstabelle_alt!$E$2,IF(F465&lt;=Gehaltstabelle_alt!$B$3,Gehaltstabelle_alt!$E$3,IF(F465&lt;=Gehaltstabelle_alt!$B$4,Gehaltstabelle_alt!$E$4,IF(F465&lt;=Gehaltstabelle_alt!$B$5,Gehaltstabelle_alt!$E$5,IF(F465&lt;=Gehaltstabelle_alt!$B$6,Gehaltstabelle_alt!$E$6,Gehaltstabelle_alt!$E$7)))))+IF(F465="","",IF(AND(E465&gt;Gehaltstabelle_alt!$C$10,C465="a"),Gehaltstabelle_alt!$E$11,Gehaltstabelle_alt!$E$10))+Gehaltsrechner!$G$10)</f>
        <v/>
      </c>
      <c r="H465" t="str">
        <f>IF(G465="","",Gehaltsrechner!$G$9)</f>
        <v/>
      </c>
      <c r="I465" t="str">
        <f t="shared" si="42"/>
        <v/>
      </c>
    </row>
    <row r="466" spans="1:9" x14ac:dyDescent="0.25">
      <c r="A466" t="str">
        <f t="shared" si="39"/>
        <v/>
      </c>
      <c r="B466" s="18" t="str">
        <f t="shared" si="43"/>
        <v/>
      </c>
      <c r="C466" t="str">
        <f t="shared" si="40"/>
        <v/>
      </c>
      <c r="D466" t="str">
        <f t="shared" si="41"/>
        <v/>
      </c>
      <c r="E466" t="str">
        <f>IF(D466="","",MIN(IF(ISNA(VLOOKUP(D466+E465,Gehaltstabelle_alt!$A$15:$A$18,1,FALSE)),D466+E465,IF(ISNA(VLOOKUP(D466+E465+1,Gehaltstabelle_alt!$A$15:$A$18,1,FALSE)),D466+E465+1,D466+E465+2))+IF(AND(B466=DATE(YEAR($G$5),MONTH($G$5),1),$G$4),2,0),MAX(Gehaltstabelle_alt!$H$5:$H$34)))</f>
        <v/>
      </c>
      <c r="F466" t="str">
        <f>IF(E466="","",HLOOKUP(C466,Gehaltstabelle_alt!$I$3:$R$34,E466+2,FALSE))</f>
        <v/>
      </c>
      <c r="G466" t="str">
        <f>IF(E466="","",IF(F466&lt;=Gehaltstabelle_alt!$B$2,Gehaltstabelle_alt!$E$2,IF(F466&lt;=Gehaltstabelle_alt!$B$3,Gehaltstabelle_alt!$E$3,IF(F466&lt;=Gehaltstabelle_alt!$B$4,Gehaltstabelle_alt!$E$4,IF(F466&lt;=Gehaltstabelle_alt!$B$5,Gehaltstabelle_alt!$E$5,IF(F466&lt;=Gehaltstabelle_alt!$B$6,Gehaltstabelle_alt!$E$6,Gehaltstabelle_alt!$E$7)))))+IF(F466="","",IF(AND(E466&gt;Gehaltstabelle_alt!$C$10,C466="a"),Gehaltstabelle_alt!$E$11,Gehaltstabelle_alt!$E$10))+Gehaltsrechner!$G$10)</f>
        <v/>
      </c>
      <c r="H466" t="str">
        <f>IF(G466="","",Gehaltsrechner!$G$9)</f>
        <v/>
      </c>
      <c r="I466" t="str">
        <f t="shared" si="42"/>
        <v/>
      </c>
    </row>
    <row r="467" spans="1:9" x14ac:dyDescent="0.25">
      <c r="A467" t="str">
        <f t="shared" si="39"/>
        <v/>
      </c>
      <c r="B467" s="18" t="str">
        <f t="shared" si="43"/>
        <v/>
      </c>
      <c r="C467" t="str">
        <f t="shared" si="40"/>
        <v/>
      </c>
      <c r="D467" t="str">
        <f t="shared" si="41"/>
        <v/>
      </c>
      <c r="E467" t="str">
        <f>IF(D467="","",MIN(IF(ISNA(VLOOKUP(D467+E466,Gehaltstabelle_alt!$A$15:$A$18,1,FALSE)),D467+E466,IF(ISNA(VLOOKUP(D467+E466+1,Gehaltstabelle_alt!$A$15:$A$18,1,FALSE)),D467+E466+1,D467+E466+2))+IF(AND(B467=DATE(YEAR($G$5),MONTH($G$5),1),$G$4),2,0),MAX(Gehaltstabelle_alt!$H$5:$H$34)))</f>
        <v/>
      </c>
      <c r="F467" t="str">
        <f>IF(E467="","",HLOOKUP(C467,Gehaltstabelle_alt!$I$3:$R$34,E467+2,FALSE))</f>
        <v/>
      </c>
      <c r="G467" t="str">
        <f>IF(E467="","",IF(F467&lt;=Gehaltstabelle_alt!$B$2,Gehaltstabelle_alt!$E$2,IF(F467&lt;=Gehaltstabelle_alt!$B$3,Gehaltstabelle_alt!$E$3,IF(F467&lt;=Gehaltstabelle_alt!$B$4,Gehaltstabelle_alt!$E$4,IF(F467&lt;=Gehaltstabelle_alt!$B$5,Gehaltstabelle_alt!$E$5,IF(F467&lt;=Gehaltstabelle_alt!$B$6,Gehaltstabelle_alt!$E$6,Gehaltstabelle_alt!$E$7)))))+IF(F467="","",IF(AND(E467&gt;Gehaltstabelle_alt!$C$10,C467="a"),Gehaltstabelle_alt!$E$11,Gehaltstabelle_alt!$E$10))+Gehaltsrechner!$G$10)</f>
        <v/>
      </c>
      <c r="H467" t="str">
        <f>IF(G467="","",Gehaltsrechner!$G$9)</f>
        <v/>
      </c>
      <c r="I467" t="str">
        <f t="shared" si="42"/>
        <v/>
      </c>
    </row>
    <row r="468" spans="1:9" x14ac:dyDescent="0.25">
      <c r="A468" t="str">
        <f t="shared" si="39"/>
        <v/>
      </c>
      <c r="B468" s="18" t="str">
        <f t="shared" si="43"/>
        <v/>
      </c>
      <c r="C468" t="str">
        <f t="shared" si="40"/>
        <v/>
      </c>
      <c r="D468" t="str">
        <f t="shared" si="41"/>
        <v/>
      </c>
      <c r="E468" t="str">
        <f>IF(D468="","",MIN(IF(ISNA(VLOOKUP(D468+E467,Gehaltstabelle_alt!$A$15:$A$18,1,FALSE)),D468+E467,IF(ISNA(VLOOKUP(D468+E467+1,Gehaltstabelle_alt!$A$15:$A$18,1,FALSE)),D468+E467+1,D468+E467+2))+IF(AND(B468=DATE(YEAR($G$5),MONTH($G$5),1),$G$4),2,0),MAX(Gehaltstabelle_alt!$H$5:$H$34)))</f>
        <v/>
      </c>
      <c r="F468" t="str">
        <f>IF(E468="","",HLOOKUP(C468,Gehaltstabelle_alt!$I$3:$R$34,E468+2,FALSE))</f>
        <v/>
      </c>
      <c r="G468" t="str">
        <f>IF(E468="","",IF(F468&lt;=Gehaltstabelle_alt!$B$2,Gehaltstabelle_alt!$E$2,IF(F468&lt;=Gehaltstabelle_alt!$B$3,Gehaltstabelle_alt!$E$3,IF(F468&lt;=Gehaltstabelle_alt!$B$4,Gehaltstabelle_alt!$E$4,IF(F468&lt;=Gehaltstabelle_alt!$B$5,Gehaltstabelle_alt!$E$5,IF(F468&lt;=Gehaltstabelle_alt!$B$6,Gehaltstabelle_alt!$E$6,Gehaltstabelle_alt!$E$7)))))+IF(F468="","",IF(AND(E468&gt;Gehaltstabelle_alt!$C$10,C468="a"),Gehaltstabelle_alt!$E$11,Gehaltstabelle_alt!$E$10))+Gehaltsrechner!$G$10)</f>
        <v/>
      </c>
      <c r="H468" t="str">
        <f>IF(G468="","",Gehaltsrechner!$G$9)</f>
        <v/>
      </c>
      <c r="I468" t="str">
        <f t="shared" si="42"/>
        <v/>
      </c>
    </row>
    <row r="469" spans="1:9" x14ac:dyDescent="0.25">
      <c r="A469" t="str">
        <f t="shared" si="39"/>
        <v/>
      </c>
      <c r="B469" s="18" t="str">
        <f t="shared" si="43"/>
        <v/>
      </c>
      <c r="C469" t="str">
        <f t="shared" si="40"/>
        <v/>
      </c>
      <c r="D469" t="str">
        <f t="shared" si="41"/>
        <v/>
      </c>
      <c r="E469" t="str">
        <f>IF(D469="","",MIN(IF(ISNA(VLOOKUP(D469+E468,Gehaltstabelle_alt!$A$15:$A$18,1,FALSE)),D469+E468,IF(ISNA(VLOOKUP(D469+E468+1,Gehaltstabelle_alt!$A$15:$A$18,1,FALSE)),D469+E468+1,D469+E468+2))+IF(AND(B469=DATE(YEAR($G$5),MONTH($G$5),1),$G$4),2,0),MAX(Gehaltstabelle_alt!$H$5:$H$34)))</f>
        <v/>
      </c>
      <c r="F469" t="str">
        <f>IF(E469="","",HLOOKUP(C469,Gehaltstabelle_alt!$I$3:$R$34,E469+2,FALSE))</f>
        <v/>
      </c>
      <c r="G469" t="str">
        <f>IF(E469="","",IF(F469&lt;=Gehaltstabelle_alt!$B$2,Gehaltstabelle_alt!$E$2,IF(F469&lt;=Gehaltstabelle_alt!$B$3,Gehaltstabelle_alt!$E$3,IF(F469&lt;=Gehaltstabelle_alt!$B$4,Gehaltstabelle_alt!$E$4,IF(F469&lt;=Gehaltstabelle_alt!$B$5,Gehaltstabelle_alt!$E$5,IF(F469&lt;=Gehaltstabelle_alt!$B$6,Gehaltstabelle_alt!$E$6,Gehaltstabelle_alt!$E$7)))))+IF(F469="","",IF(AND(E469&gt;Gehaltstabelle_alt!$C$10,C469="a"),Gehaltstabelle_alt!$E$11,Gehaltstabelle_alt!$E$10))+Gehaltsrechner!$G$10)</f>
        <v/>
      </c>
      <c r="H469" t="str">
        <f>IF(G469="","",Gehaltsrechner!$G$9)</f>
        <v/>
      </c>
      <c r="I469" t="str">
        <f t="shared" si="42"/>
        <v/>
      </c>
    </row>
    <row r="470" spans="1:9" x14ac:dyDescent="0.25">
      <c r="A470" t="str">
        <f t="shared" si="39"/>
        <v/>
      </c>
      <c r="B470" s="18" t="str">
        <f t="shared" si="43"/>
        <v/>
      </c>
      <c r="C470" t="str">
        <f t="shared" si="40"/>
        <v/>
      </c>
      <c r="D470" t="str">
        <f t="shared" si="41"/>
        <v/>
      </c>
      <c r="E470" t="str">
        <f>IF(D470="","",MIN(IF(ISNA(VLOOKUP(D470+E469,Gehaltstabelle_alt!$A$15:$A$18,1,FALSE)),D470+E469,IF(ISNA(VLOOKUP(D470+E469+1,Gehaltstabelle_alt!$A$15:$A$18,1,FALSE)),D470+E469+1,D470+E469+2))+IF(AND(B470=DATE(YEAR($G$5),MONTH($G$5),1),$G$4),2,0),MAX(Gehaltstabelle_alt!$H$5:$H$34)))</f>
        <v/>
      </c>
      <c r="F470" t="str">
        <f>IF(E470="","",HLOOKUP(C470,Gehaltstabelle_alt!$I$3:$R$34,E470+2,FALSE))</f>
        <v/>
      </c>
      <c r="G470" t="str">
        <f>IF(E470="","",IF(F470&lt;=Gehaltstabelle_alt!$B$2,Gehaltstabelle_alt!$E$2,IF(F470&lt;=Gehaltstabelle_alt!$B$3,Gehaltstabelle_alt!$E$3,IF(F470&lt;=Gehaltstabelle_alt!$B$4,Gehaltstabelle_alt!$E$4,IF(F470&lt;=Gehaltstabelle_alt!$B$5,Gehaltstabelle_alt!$E$5,IF(F470&lt;=Gehaltstabelle_alt!$B$6,Gehaltstabelle_alt!$E$6,Gehaltstabelle_alt!$E$7)))))+IF(F470="","",IF(AND(E470&gt;Gehaltstabelle_alt!$C$10,C470="a"),Gehaltstabelle_alt!$E$11,Gehaltstabelle_alt!$E$10))+Gehaltsrechner!$G$10)</f>
        <v/>
      </c>
      <c r="H470" t="str">
        <f>IF(G470="","",Gehaltsrechner!$G$9)</f>
        <v/>
      </c>
      <c r="I470" t="str">
        <f t="shared" si="42"/>
        <v/>
      </c>
    </row>
    <row r="471" spans="1:9" x14ac:dyDescent="0.25">
      <c r="A471" t="str">
        <f t="shared" si="39"/>
        <v/>
      </c>
      <c r="B471" s="18" t="str">
        <f t="shared" si="43"/>
        <v/>
      </c>
      <c r="C471" t="str">
        <f t="shared" si="40"/>
        <v/>
      </c>
      <c r="D471" t="str">
        <f t="shared" si="41"/>
        <v/>
      </c>
      <c r="E471" t="str">
        <f>IF(D471="","",MIN(IF(ISNA(VLOOKUP(D471+E470,Gehaltstabelle_alt!$A$15:$A$18,1,FALSE)),D471+E470,IF(ISNA(VLOOKUP(D471+E470+1,Gehaltstabelle_alt!$A$15:$A$18,1,FALSE)),D471+E470+1,D471+E470+2))+IF(AND(B471=DATE(YEAR($G$5),MONTH($G$5),1),$G$4),2,0),MAX(Gehaltstabelle_alt!$H$5:$H$34)))</f>
        <v/>
      </c>
      <c r="F471" t="str">
        <f>IF(E471="","",HLOOKUP(C471,Gehaltstabelle_alt!$I$3:$R$34,E471+2,FALSE))</f>
        <v/>
      </c>
      <c r="G471" t="str">
        <f>IF(E471="","",IF(F471&lt;=Gehaltstabelle_alt!$B$2,Gehaltstabelle_alt!$E$2,IF(F471&lt;=Gehaltstabelle_alt!$B$3,Gehaltstabelle_alt!$E$3,IF(F471&lt;=Gehaltstabelle_alt!$B$4,Gehaltstabelle_alt!$E$4,IF(F471&lt;=Gehaltstabelle_alt!$B$5,Gehaltstabelle_alt!$E$5,IF(F471&lt;=Gehaltstabelle_alt!$B$6,Gehaltstabelle_alt!$E$6,Gehaltstabelle_alt!$E$7)))))+IF(F471="","",IF(AND(E471&gt;Gehaltstabelle_alt!$C$10,C471="a"),Gehaltstabelle_alt!$E$11,Gehaltstabelle_alt!$E$10))+Gehaltsrechner!$G$10)</f>
        <v/>
      </c>
      <c r="H471" t="str">
        <f>IF(G471="","",Gehaltsrechner!$G$9)</f>
        <v/>
      </c>
      <c r="I471" t="str">
        <f t="shared" si="42"/>
        <v/>
      </c>
    </row>
    <row r="472" spans="1:9" x14ac:dyDescent="0.25">
      <c r="A472" t="str">
        <f t="shared" si="39"/>
        <v/>
      </c>
      <c r="B472" s="18" t="str">
        <f t="shared" si="43"/>
        <v/>
      </c>
      <c r="C472" t="str">
        <f t="shared" si="40"/>
        <v/>
      </c>
      <c r="D472" t="str">
        <f t="shared" si="41"/>
        <v/>
      </c>
      <c r="E472" t="str">
        <f>IF(D472="","",MIN(IF(ISNA(VLOOKUP(D472+E471,Gehaltstabelle_alt!$A$15:$A$18,1,FALSE)),D472+E471,IF(ISNA(VLOOKUP(D472+E471+1,Gehaltstabelle_alt!$A$15:$A$18,1,FALSE)),D472+E471+1,D472+E471+2))+IF(AND(B472=DATE(YEAR($G$5),MONTH($G$5),1),$G$4),2,0),MAX(Gehaltstabelle_alt!$H$5:$H$34)))</f>
        <v/>
      </c>
      <c r="F472" t="str">
        <f>IF(E472="","",HLOOKUP(C472,Gehaltstabelle_alt!$I$3:$R$34,E472+2,FALSE))</f>
        <v/>
      </c>
      <c r="G472" t="str">
        <f>IF(E472="","",IF(F472&lt;=Gehaltstabelle_alt!$B$2,Gehaltstabelle_alt!$E$2,IF(F472&lt;=Gehaltstabelle_alt!$B$3,Gehaltstabelle_alt!$E$3,IF(F472&lt;=Gehaltstabelle_alt!$B$4,Gehaltstabelle_alt!$E$4,IF(F472&lt;=Gehaltstabelle_alt!$B$5,Gehaltstabelle_alt!$E$5,IF(F472&lt;=Gehaltstabelle_alt!$B$6,Gehaltstabelle_alt!$E$6,Gehaltstabelle_alt!$E$7)))))+IF(F472="","",IF(AND(E472&gt;Gehaltstabelle_alt!$C$10,C472="a"),Gehaltstabelle_alt!$E$11,Gehaltstabelle_alt!$E$10))+Gehaltsrechner!$G$10)</f>
        <v/>
      </c>
      <c r="H472" t="str">
        <f>IF(G472="","",Gehaltsrechner!$G$9)</f>
        <v/>
      </c>
      <c r="I472" t="str">
        <f t="shared" si="42"/>
        <v/>
      </c>
    </row>
    <row r="473" spans="1:9" x14ac:dyDescent="0.25">
      <c r="A473" t="str">
        <f t="shared" si="39"/>
        <v/>
      </c>
      <c r="B473" s="18" t="str">
        <f t="shared" si="43"/>
        <v/>
      </c>
      <c r="C473" t="str">
        <f t="shared" si="40"/>
        <v/>
      </c>
      <c r="D473" t="str">
        <f t="shared" si="41"/>
        <v/>
      </c>
      <c r="E473" t="str">
        <f>IF(D473="","",MIN(IF(ISNA(VLOOKUP(D473+E472,Gehaltstabelle_alt!$A$15:$A$18,1,FALSE)),D473+E472,IF(ISNA(VLOOKUP(D473+E472+1,Gehaltstabelle_alt!$A$15:$A$18,1,FALSE)),D473+E472+1,D473+E472+2))+IF(AND(B473=DATE(YEAR($G$5),MONTH($G$5),1),$G$4),2,0),MAX(Gehaltstabelle_alt!$H$5:$H$34)))</f>
        <v/>
      </c>
      <c r="F473" t="str">
        <f>IF(E473="","",HLOOKUP(C473,Gehaltstabelle_alt!$I$3:$R$34,E473+2,FALSE))</f>
        <v/>
      </c>
      <c r="G473" t="str">
        <f>IF(E473="","",IF(F473&lt;=Gehaltstabelle_alt!$B$2,Gehaltstabelle_alt!$E$2,IF(F473&lt;=Gehaltstabelle_alt!$B$3,Gehaltstabelle_alt!$E$3,IF(F473&lt;=Gehaltstabelle_alt!$B$4,Gehaltstabelle_alt!$E$4,IF(F473&lt;=Gehaltstabelle_alt!$B$5,Gehaltstabelle_alt!$E$5,IF(F473&lt;=Gehaltstabelle_alt!$B$6,Gehaltstabelle_alt!$E$6,Gehaltstabelle_alt!$E$7)))))+IF(F473="","",IF(AND(E473&gt;Gehaltstabelle_alt!$C$10,C473="a"),Gehaltstabelle_alt!$E$11,Gehaltstabelle_alt!$E$10))+Gehaltsrechner!$G$10)</f>
        <v/>
      </c>
      <c r="H473" t="str">
        <f>IF(G473="","",Gehaltsrechner!$G$9)</f>
        <v/>
      </c>
      <c r="I473" t="str">
        <f t="shared" si="42"/>
        <v/>
      </c>
    </row>
    <row r="474" spans="1:9" x14ac:dyDescent="0.25">
      <c r="A474" t="str">
        <f t="shared" si="39"/>
        <v/>
      </c>
      <c r="B474" s="18" t="str">
        <f t="shared" si="43"/>
        <v/>
      </c>
      <c r="C474" t="str">
        <f t="shared" si="40"/>
        <v/>
      </c>
      <c r="D474" t="str">
        <f t="shared" si="41"/>
        <v/>
      </c>
      <c r="E474" t="str">
        <f>IF(D474="","",MIN(IF(ISNA(VLOOKUP(D474+E473,Gehaltstabelle_alt!$A$15:$A$18,1,FALSE)),D474+E473,IF(ISNA(VLOOKUP(D474+E473+1,Gehaltstabelle_alt!$A$15:$A$18,1,FALSE)),D474+E473+1,D474+E473+2))+IF(AND(B474=DATE(YEAR($G$5),MONTH($G$5),1),$G$4),2,0),MAX(Gehaltstabelle_alt!$H$5:$H$34)))</f>
        <v/>
      </c>
      <c r="F474" t="str">
        <f>IF(E474="","",HLOOKUP(C474,Gehaltstabelle_alt!$I$3:$R$34,E474+2,FALSE))</f>
        <v/>
      </c>
      <c r="G474" t="str">
        <f>IF(E474="","",IF(F474&lt;=Gehaltstabelle_alt!$B$2,Gehaltstabelle_alt!$E$2,IF(F474&lt;=Gehaltstabelle_alt!$B$3,Gehaltstabelle_alt!$E$3,IF(F474&lt;=Gehaltstabelle_alt!$B$4,Gehaltstabelle_alt!$E$4,IF(F474&lt;=Gehaltstabelle_alt!$B$5,Gehaltstabelle_alt!$E$5,IF(F474&lt;=Gehaltstabelle_alt!$B$6,Gehaltstabelle_alt!$E$6,Gehaltstabelle_alt!$E$7)))))+IF(F474="","",IF(AND(E474&gt;Gehaltstabelle_alt!$C$10,C474="a"),Gehaltstabelle_alt!$E$11,Gehaltstabelle_alt!$E$10))+Gehaltsrechner!$G$10)</f>
        <v/>
      </c>
      <c r="H474" t="str">
        <f>IF(G474="","",Gehaltsrechner!$G$9)</f>
        <v/>
      </c>
      <c r="I474" t="str">
        <f t="shared" si="42"/>
        <v/>
      </c>
    </row>
    <row r="475" spans="1:9" x14ac:dyDescent="0.25">
      <c r="A475" t="str">
        <f t="shared" si="39"/>
        <v/>
      </c>
      <c r="B475" s="18" t="str">
        <f t="shared" si="43"/>
        <v/>
      </c>
      <c r="C475" t="str">
        <f t="shared" si="40"/>
        <v/>
      </c>
      <c r="D475" t="str">
        <f t="shared" si="41"/>
        <v/>
      </c>
      <c r="E475" t="str">
        <f>IF(D475="","",MIN(IF(ISNA(VLOOKUP(D475+E474,Gehaltstabelle_alt!$A$15:$A$18,1,FALSE)),D475+E474,IF(ISNA(VLOOKUP(D475+E474+1,Gehaltstabelle_alt!$A$15:$A$18,1,FALSE)),D475+E474+1,D475+E474+2))+IF(AND(B475=DATE(YEAR($G$5),MONTH($G$5),1),$G$4),2,0),MAX(Gehaltstabelle_alt!$H$5:$H$34)))</f>
        <v/>
      </c>
      <c r="F475" t="str">
        <f>IF(E475="","",HLOOKUP(C475,Gehaltstabelle_alt!$I$3:$R$34,E475+2,FALSE))</f>
        <v/>
      </c>
      <c r="G475" t="str">
        <f>IF(E475="","",IF(F475&lt;=Gehaltstabelle_alt!$B$2,Gehaltstabelle_alt!$E$2,IF(F475&lt;=Gehaltstabelle_alt!$B$3,Gehaltstabelle_alt!$E$3,IF(F475&lt;=Gehaltstabelle_alt!$B$4,Gehaltstabelle_alt!$E$4,IF(F475&lt;=Gehaltstabelle_alt!$B$5,Gehaltstabelle_alt!$E$5,IF(F475&lt;=Gehaltstabelle_alt!$B$6,Gehaltstabelle_alt!$E$6,Gehaltstabelle_alt!$E$7)))))+IF(F475="","",IF(AND(E475&gt;Gehaltstabelle_alt!$C$10,C475="a"),Gehaltstabelle_alt!$E$11,Gehaltstabelle_alt!$E$10))+Gehaltsrechner!$G$10)</f>
        <v/>
      </c>
      <c r="H475" t="str">
        <f>IF(G475="","",Gehaltsrechner!$G$9)</f>
        <v/>
      </c>
      <c r="I475" t="str">
        <f t="shared" si="42"/>
        <v/>
      </c>
    </row>
    <row r="476" spans="1:9" x14ac:dyDescent="0.25">
      <c r="A476" t="str">
        <f t="shared" si="39"/>
        <v/>
      </c>
      <c r="B476" s="18" t="str">
        <f t="shared" si="43"/>
        <v/>
      </c>
      <c r="C476" t="str">
        <f t="shared" si="40"/>
        <v/>
      </c>
      <c r="D476" t="str">
        <f t="shared" si="41"/>
        <v/>
      </c>
      <c r="E476" t="str">
        <f>IF(D476="","",MIN(IF(ISNA(VLOOKUP(D476+E475,Gehaltstabelle_alt!$A$15:$A$18,1,FALSE)),D476+E475,IF(ISNA(VLOOKUP(D476+E475+1,Gehaltstabelle_alt!$A$15:$A$18,1,FALSE)),D476+E475+1,D476+E475+2))+IF(AND(B476=DATE(YEAR($G$5),MONTH($G$5),1),$G$4),2,0),MAX(Gehaltstabelle_alt!$H$5:$H$34)))</f>
        <v/>
      </c>
      <c r="F476" t="str">
        <f>IF(E476="","",HLOOKUP(C476,Gehaltstabelle_alt!$I$3:$R$34,E476+2,FALSE))</f>
        <v/>
      </c>
      <c r="G476" t="str">
        <f>IF(E476="","",IF(F476&lt;=Gehaltstabelle_alt!$B$2,Gehaltstabelle_alt!$E$2,IF(F476&lt;=Gehaltstabelle_alt!$B$3,Gehaltstabelle_alt!$E$3,IF(F476&lt;=Gehaltstabelle_alt!$B$4,Gehaltstabelle_alt!$E$4,IF(F476&lt;=Gehaltstabelle_alt!$B$5,Gehaltstabelle_alt!$E$5,IF(F476&lt;=Gehaltstabelle_alt!$B$6,Gehaltstabelle_alt!$E$6,Gehaltstabelle_alt!$E$7)))))+IF(F476="","",IF(AND(E476&gt;Gehaltstabelle_alt!$C$10,C476="a"),Gehaltstabelle_alt!$E$11,Gehaltstabelle_alt!$E$10))+Gehaltsrechner!$G$10)</f>
        <v/>
      </c>
      <c r="H476" t="str">
        <f>IF(G476="","",Gehaltsrechner!$G$9)</f>
        <v/>
      </c>
      <c r="I476" t="str">
        <f t="shared" si="42"/>
        <v/>
      </c>
    </row>
    <row r="477" spans="1:9" x14ac:dyDescent="0.25">
      <c r="A477" t="str">
        <f t="shared" si="39"/>
        <v/>
      </c>
      <c r="B477" s="18" t="str">
        <f t="shared" si="43"/>
        <v/>
      </c>
      <c r="C477" t="str">
        <f t="shared" si="40"/>
        <v/>
      </c>
      <c r="D477" t="str">
        <f t="shared" si="41"/>
        <v/>
      </c>
      <c r="E477" t="str">
        <f>IF(D477="","",MIN(IF(ISNA(VLOOKUP(D477+E476,Gehaltstabelle_alt!$A$15:$A$18,1,FALSE)),D477+E476,IF(ISNA(VLOOKUP(D477+E476+1,Gehaltstabelle_alt!$A$15:$A$18,1,FALSE)),D477+E476+1,D477+E476+2))+IF(AND(B477=DATE(YEAR($G$5),MONTH($G$5),1),$G$4),2,0),MAX(Gehaltstabelle_alt!$H$5:$H$34)))</f>
        <v/>
      </c>
      <c r="F477" t="str">
        <f>IF(E477="","",HLOOKUP(C477,Gehaltstabelle_alt!$I$3:$R$34,E477+2,FALSE))</f>
        <v/>
      </c>
      <c r="G477" t="str">
        <f>IF(E477="","",IF(F477&lt;=Gehaltstabelle_alt!$B$2,Gehaltstabelle_alt!$E$2,IF(F477&lt;=Gehaltstabelle_alt!$B$3,Gehaltstabelle_alt!$E$3,IF(F477&lt;=Gehaltstabelle_alt!$B$4,Gehaltstabelle_alt!$E$4,IF(F477&lt;=Gehaltstabelle_alt!$B$5,Gehaltstabelle_alt!$E$5,IF(F477&lt;=Gehaltstabelle_alt!$B$6,Gehaltstabelle_alt!$E$6,Gehaltstabelle_alt!$E$7)))))+IF(F477="","",IF(AND(E477&gt;Gehaltstabelle_alt!$C$10,C477="a"),Gehaltstabelle_alt!$E$11,Gehaltstabelle_alt!$E$10))+Gehaltsrechner!$G$10)</f>
        <v/>
      </c>
      <c r="H477" t="str">
        <f>IF(G477="","",Gehaltsrechner!$G$9)</f>
        <v/>
      </c>
      <c r="I477" t="str">
        <f t="shared" si="42"/>
        <v/>
      </c>
    </row>
    <row r="478" spans="1:9" x14ac:dyDescent="0.25">
      <c r="A478" t="str">
        <f t="shared" si="39"/>
        <v/>
      </c>
      <c r="B478" s="18" t="str">
        <f t="shared" si="43"/>
        <v/>
      </c>
      <c r="C478" t="str">
        <f t="shared" si="40"/>
        <v/>
      </c>
      <c r="D478" t="str">
        <f t="shared" si="41"/>
        <v/>
      </c>
      <c r="E478" t="str">
        <f>IF(D478="","",MIN(IF(ISNA(VLOOKUP(D478+E477,Gehaltstabelle_alt!$A$15:$A$18,1,FALSE)),D478+E477,IF(ISNA(VLOOKUP(D478+E477+1,Gehaltstabelle_alt!$A$15:$A$18,1,FALSE)),D478+E477+1,D478+E477+2))+IF(AND(B478=DATE(YEAR($G$5),MONTH($G$5),1),$G$4),2,0),MAX(Gehaltstabelle_alt!$H$5:$H$34)))</f>
        <v/>
      </c>
      <c r="F478" t="str">
        <f>IF(E478="","",HLOOKUP(C478,Gehaltstabelle_alt!$I$3:$R$34,E478+2,FALSE))</f>
        <v/>
      </c>
      <c r="G478" t="str">
        <f>IF(E478="","",IF(F478&lt;=Gehaltstabelle_alt!$B$2,Gehaltstabelle_alt!$E$2,IF(F478&lt;=Gehaltstabelle_alt!$B$3,Gehaltstabelle_alt!$E$3,IF(F478&lt;=Gehaltstabelle_alt!$B$4,Gehaltstabelle_alt!$E$4,IF(F478&lt;=Gehaltstabelle_alt!$B$5,Gehaltstabelle_alt!$E$5,IF(F478&lt;=Gehaltstabelle_alt!$B$6,Gehaltstabelle_alt!$E$6,Gehaltstabelle_alt!$E$7)))))+IF(F478="","",IF(AND(E478&gt;Gehaltstabelle_alt!$C$10,C478="a"),Gehaltstabelle_alt!$E$11,Gehaltstabelle_alt!$E$10))+Gehaltsrechner!$G$10)</f>
        <v/>
      </c>
      <c r="H478" t="str">
        <f>IF(G478="","",Gehaltsrechner!$G$9)</f>
        <v/>
      </c>
      <c r="I478" t="str">
        <f t="shared" si="42"/>
        <v/>
      </c>
    </row>
    <row r="479" spans="1:9" x14ac:dyDescent="0.25">
      <c r="A479" t="str">
        <f t="shared" si="39"/>
        <v/>
      </c>
      <c r="B479" s="18" t="str">
        <f t="shared" si="43"/>
        <v/>
      </c>
      <c r="C479" t="str">
        <f t="shared" si="40"/>
        <v/>
      </c>
      <c r="D479" t="str">
        <f t="shared" si="41"/>
        <v/>
      </c>
      <c r="E479" t="str">
        <f>IF(D479="","",MIN(IF(ISNA(VLOOKUP(D479+E478,Gehaltstabelle_alt!$A$15:$A$18,1,FALSE)),D479+E478,IF(ISNA(VLOOKUP(D479+E478+1,Gehaltstabelle_alt!$A$15:$A$18,1,FALSE)),D479+E478+1,D479+E478+2))+IF(AND(B479=DATE(YEAR($G$5),MONTH($G$5),1),$G$4),2,0),MAX(Gehaltstabelle_alt!$H$5:$H$34)))</f>
        <v/>
      </c>
      <c r="F479" t="str">
        <f>IF(E479="","",HLOOKUP(C479,Gehaltstabelle_alt!$I$3:$R$34,E479+2,FALSE))</f>
        <v/>
      </c>
      <c r="G479" t="str">
        <f>IF(E479="","",IF(F479&lt;=Gehaltstabelle_alt!$B$2,Gehaltstabelle_alt!$E$2,IF(F479&lt;=Gehaltstabelle_alt!$B$3,Gehaltstabelle_alt!$E$3,IF(F479&lt;=Gehaltstabelle_alt!$B$4,Gehaltstabelle_alt!$E$4,IF(F479&lt;=Gehaltstabelle_alt!$B$5,Gehaltstabelle_alt!$E$5,IF(F479&lt;=Gehaltstabelle_alt!$B$6,Gehaltstabelle_alt!$E$6,Gehaltstabelle_alt!$E$7)))))+IF(F479="","",IF(AND(E479&gt;Gehaltstabelle_alt!$C$10,C479="a"),Gehaltstabelle_alt!$E$11,Gehaltstabelle_alt!$E$10))+Gehaltsrechner!$G$10)</f>
        <v/>
      </c>
      <c r="H479" t="str">
        <f>IF(G479="","",Gehaltsrechner!$G$9)</f>
        <v/>
      </c>
      <c r="I479" t="str">
        <f t="shared" si="42"/>
        <v/>
      </c>
    </row>
    <row r="480" spans="1:9" x14ac:dyDescent="0.25">
      <c r="A480" t="str">
        <f t="shared" si="39"/>
        <v/>
      </c>
      <c r="B480" s="18" t="str">
        <f t="shared" si="43"/>
        <v/>
      </c>
      <c r="C480" t="str">
        <f t="shared" si="40"/>
        <v/>
      </c>
      <c r="D480" t="str">
        <f t="shared" si="41"/>
        <v/>
      </c>
      <c r="E480" t="str">
        <f>IF(D480="","",MIN(IF(ISNA(VLOOKUP(D480+E479,Gehaltstabelle_alt!$A$15:$A$18,1,FALSE)),D480+E479,IF(ISNA(VLOOKUP(D480+E479+1,Gehaltstabelle_alt!$A$15:$A$18,1,FALSE)),D480+E479+1,D480+E479+2))+IF(AND(B480=DATE(YEAR($G$5),MONTH($G$5),1),$G$4),2,0),MAX(Gehaltstabelle_alt!$H$5:$H$34)))</f>
        <v/>
      </c>
      <c r="F480" t="str">
        <f>IF(E480="","",HLOOKUP(C480,Gehaltstabelle_alt!$I$3:$R$34,E480+2,FALSE))</f>
        <v/>
      </c>
      <c r="G480" t="str">
        <f>IF(E480="","",IF(F480&lt;=Gehaltstabelle_alt!$B$2,Gehaltstabelle_alt!$E$2,IF(F480&lt;=Gehaltstabelle_alt!$B$3,Gehaltstabelle_alt!$E$3,IF(F480&lt;=Gehaltstabelle_alt!$B$4,Gehaltstabelle_alt!$E$4,IF(F480&lt;=Gehaltstabelle_alt!$B$5,Gehaltstabelle_alt!$E$5,IF(F480&lt;=Gehaltstabelle_alt!$B$6,Gehaltstabelle_alt!$E$6,Gehaltstabelle_alt!$E$7)))))+IF(F480="","",IF(AND(E480&gt;Gehaltstabelle_alt!$C$10,C480="a"),Gehaltstabelle_alt!$E$11,Gehaltstabelle_alt!$E$10))+Gehaltsrechner!$G$10)</f>
        <v/>
      </c>
      <c r="H480" t="str">
        <f>IF(G480="","",Gehaltsrechner!$G$9)</f>
        <v/>
      </c>
      <c r="I480" t="str">
        <f t="shared" si="42"/>
        <v/>
      </c>
    </row>
    <row r="481" spans="1:9" x14ac:dyDescent="0.25">
      <c r="A481" t="str">
        <f t="shared" si="39"/>
        <v/>
      </c>
      <c r="B481" s="18" t="str">
        <f t="shared" si="43"/>
        <v/>
      </c>
      <c r="C481" t="str">
        <f t="shared" si="40"/>
        <v/>
      </c>
      <c r="D481" t="str">
        <f t="shared" si="41"/>
        <v/>
      </c>
      <c r="E481" t="str">
        <f>IF(D481="","",MIN(IF(ISNA(VLOOKUP(D481+E480,Gehaltstabelle_alt!$A$15:$A$18,1,FALSE)),D481+E480,IF(ISNA(VLOOKUP(D481+E480+1,Gehaltstabelle_alt!$A$15:$A$18,1,FALSE)),D481+E480+1,D481+E480+2))+IF(AND(B481=DATE(YEAR($G$5),MONTH($G$5),1),$G$4),2,0),MAX(Gehaltstabelle_alt!$H$5:$H$34)))</f>
        <v/>
      </c>
      <c r="F481" t="str">
        <f>IF(E481="","",HLOOKUP(C481,Gehaltstabelle_alt!$I$3:$R$34,E481+2,FALSE))</f>
        <v/>
      </c>
      <c r="G481" t="str">
        <f>IF(E481="","",IF(F481&lt;=Gehaltstabelle_alt!$B$2,Gehaltstabelle_alt!$E$2,IF(F481&lt;=Gehaltstabelle_alt!$B$3,Gehaltstabelle_alt!$E$3,IF(F481&lt;=Gehaltstabelle_alt!$B$4,Gehaltstabelle_alt!$E$4,IF(F481&lt;=Gehaltstabelle_alt!$B$5,Gehaltstabelle_alt!$E$5,IF(F481&lt;=Gehaltstabelle_alt!$B$6,Gehaltstabelle_alt!$E$6,Gehaltstabelle_alt!$E$7)))))+IF(F481="","",IF(AND(E481&gt;Gehaltstabelle_alt!$C$10,C481="a"),Gehaltstabelle_alt!$E$11,Gehaltstabelle_alt!$E$10))+Gehaltsrechner!$G$10)</f>
        <v/>
      </c>
      <c r="H481" t="str">
        <f>IF(G481="","",Gehaltsrechner!$G$9)</f>
        <v/>
      </c>
      <c r="I481" t="str">
        <f t="shared" si="42"/>
        <v/>
      </c>
    </row>
    <row r="482" spans="1:9" x14ac:dyDescent="0.25">
      <c r="A482" t="str">
        <f t="shared" si="39"/>
        <v/>
      </c>
      <c r="B482" s="18" t="str">
        <f t="shared" si="43"/>
        <v/>
      </c>
      <c r="C482" t="str">
        <f t="shared" si="40"/>
        <v/>
      </c>
      <c r="D482" t="str">
        <f t="shared" si="41"/>
        <v/>
      </c>
      <c r="E482" t="str">
        <f>IF(D482="","",MIN(IF(ISNA(VLOOKUP(D482+E481,Gehaltstabelle_alt!$A$15:$A$18,1,FALSE)),D482+E481,IF(ISNA(VLOOKUP(D482+E481+1,Gehaltstabelle_alt!$A$15:$A$18,1,FALSE)),D482+E481+1,D482+E481+2))+IF(AND(B482=DATE(YEAR($G$5),MONTH($G$5),1),$G$4),2,0),MAX(Gehaltstabelle_alt!$H$5:$H$34)))</f>
        <v/>
      </c>
      <c r="F482" t="str">
        <f>IF(E482="","",HLOOKUP(C482,Gehaltstabelle_alt!$I$3:$R$34,E482+2,FALSE))</f>
        <v/>
      </c>
      <c r="G482" t="str">
        <f>IF(E482="","",IF(F482&lt;=Gehaltstabelle_alt!$B$2,Gehaltstabelle_alt!$E$2,IF(F482&lt;=Gehaltstabelle_alt!$B$3,Gehaltstabelle_alt!$E$3,IF(F482&lt;=Gehaltstabelle_alt!$B$4,Gehaltstabelle_alt!$E$4,IF(F482&lt;=Gehaltstabelle_alt!$B$5,Gehaltstabelle_alt!$E$5,IF(F482&lt;=Gehaltstabelle_alt!$B$6,Gehaltstabelle_alt!$E$6,Gehaltstabelle_alt!$E$7)))))+IF(F482="","",IF(AND(E482&gt;Gehaltstabelle_alt!$C$10,C482="a"),Gehaltstabelle_alt!$E$11,Gehaltstabelle_alt!$E$10))+Gehaltsrechner!$G$10)</f>
        <v/>
      </c>
      <c r="H482" t="str">
        <f>IF(G482="","",Gehaltsrechner!$G$9)</f>
        <v/>
      </c>
      <c r="I482" t="str">
        <f t="shared" si="42"/>
        <v/>
      </c>
    </row>
    <row r="483" spans="1:9" x14ac:dyDescent="0.25">
      <c r="A483" t="str">
        <f t="shared" si="39"/>
        <v/>
      </c>
      <c r="B483" s="18" t="str">
        <f t="shared" si="43"/>
        <v/>
      </c>
      <c r="C483" t="str">
        <f t="shared" si="40"/>
        <v/>
      </c>
      <c r="D483" t="str">
        <f t="shared" si="41"/>
        <v/>
      </c>
      <c r="E483" t="str">
        <f>IF(D483="","",MIN(IF(ISNA(VLOOKUP(D483+E482,Gehaltstabelle_alt!$A$15:$A$18,1,FALSE)),D483+E482,IF(ISNA(VLOOKUP(D483+E482+1,Gehaltstabelle_alt!$A$15:$A$18,1,FALSE)),D483+E482+1,D483+E482+2))+IF(AND(B483=DATE(YEAR($G$5),MONTH($G$5),1),$G$4),2,0),MAX(Gehaltstabelle_alt!$H$5:$H$34)))</f>
        <v/>
      </c>
      <c r="F483" t="str">
        <f>IF(E483="","",HLOOKUP(C483,Gehaltstabelle_alt!$I$3:$R$34,E483+2,FALSE))</f>
        <v/>
      </c>
      <c r="G483" t="str">
        <f>IF(E483="","",IF(F483&lt;=Gehaltstabelle_alt!$B$2,Gehaltstabelle_alt!$E$2,IF(F483&lt;=Gehaltstabelle_alt!$B$3,Gehaltstabelle_alt!$E$3,IF(F483&lt;=Gehaltstabelle_alt!$B$4,Gehaltstabelle_alt!$E$4,IF(F483&lt;=Gehaltstabelle_alt!$B$5,Gehaltstabelle_alt!$E$5,IF(F483&lt;=Gehaltstabelle_alt!$B$6,Gehaltstabelle_alt!$E$6,Gehaltstabelle_alt!$E$7)))))+IF(F483="","",IF(AND(E483&gt;Gehaltstabelle_alt!$C$10,C483="a"),Gehaltstabelle_alt!$E$11,Gehaltstabelle_alt!$E$10))+Gehaltsrechner!$G$10)</f>
        <v/>
      </c>
      <c r="H483" t="str">
        <f>IF(G483="","",Gehaltsrechner!$G$9)</f>
        <v/>
      </c>
      <c r="I483" t="str">
        <f t="shared" si="42"/>
        <v/>
      </c>
    </row>
    <row r="484" spans="1:9" x14ac:dyDescent="0.25">
      <c r="A484" t="str">
        <f t="shared" si="39"/>
        <v/>
      </c>
      <c r="B484" s="18" t="str">
        <f t="shared" si="43"/>
        <v/>
      </c>
      <c r="C484" t="str">
        <f t="shared" si="40"/>
        <v/>
      </c>
      <c r="D484" t="str">
        <f t="shared" si="41"/>
        <v/>
      </c>
      <c r="E484" t="str">
        <f>IF(D484="","",MIN(IF(ISNA(VLOOKUP(D484+E483,Gehaltstabelle_alt!$A$15:$A$18,1,FALSE)),D484+E483,IF(ISNA(VLOOKUP(D484+E483+1,Gehaltstabelle_alt!$A$15:$A$18,1,FALSE)),D484+E483+1,D484+E483+2))+IF(AND(B484=DATE(YEAR($G$5),MONTH($G$5),1),$G$4),2,0),MAX(Gehaltstabelle_alt!$H$5:$H$34)))</f>
        <v/>
      </c>
      <c r="F484" t="str">
        <f>IF(E484="","",HLOOKUP(C484,Gehaltstabelle_alt!$I$3:$R$34,E484+2,FALSE))</f>
        <v/>
      </c>
      <c r="G484" t="str">
        <f>IF(E484="","",IF(F484&lt;=Gehaltstabelle_alt!$B$2,Gehaltstabelle_alt!$E$2,IF(F484&lt;=Gehaltstabelle_alt!$B$3,Gehaltstabelle_alt!$E$3,IF(F484&lt;=Gehaltstabelle_alt!$B$4,Gehaltstabelle_alt!$E$4,IF(F484&lt;=Gehaltstabelle_alt!$B$5,Gehaltstabelle_alt!$E$5,IF(F484&lt;=Gehaltstabelle_alt!$B$6,Gehaltstabelle_alt!$E$6,Gehaltstabelle_alt!$E$7)))))+IF(F484="","",IF(AND(E484&gt;Gehaltstabelle_alt!$C$10,C484="a"),Gehaltstabelle_alt!$E$11,Gehaltstabelle_alt!$E$10))+Gehaltsrechner!$G$10)</f>
        <v/>
      </c>
      <c r="H484" t="str">
        <f>IF(G484="","",Gehaltsrechner!$G$9)</f>
        <v/>
      </c>
      <c r="I484" t="str">
        <f t="shared" si="42"/>
        <v/>
      </c>
    </row>
    <row r="485" spans="1:9" x14ac:dyDescent="0.25">
      <c r="A485" t="str">
        <f t="shared" si="39"/>
        <v/>
      </c>
      <c r="B485" s="18" t="str">
        <f t="shared" si="43"/>
        <v/>
      </c>
      <c r="C485" t="str">
        <f t="shared" si="40"/>
        <v/>
      </c>
      <c r="D485" t="str">
        <f t="shared" si="41"/>
        <v/>
      </c>
      <c r="E485" t="str">
        <f>IF(D485="","",MIN(IF(ISNA(VLOOKUP(D485+E484,Gehaltstabelle_alt!$A$15:$A$18,1,FALSE)),D485+E484,IF(ISNA(VLOOKUP(D485+E484+1,Gehaltstabelle_alt!$A$15:$A$18,1,FALSE)),D485+E484+1,D485+E484+2))+IF(AND(B485=DATE(YEAR($G$5),MONTH($G$5),1),$G$4),2,0),MAX(Gehaltstabelle_alt!$H$5:$H$34)))</f>
        <v/>
      </c>
      <c r="F485" t="str">
        <f>IF(E485="","",HLOOKUP(C485,Gehaltstabelle_alt!$I$3:$R$34,E485+2,FALSE))</f>
        <v/>
      </c>
      <c r="G485" t="str">
        <f>IF(E485="","",IF(F485&lt;=Gehaltstabelle_alt!$B$2,Gehaltstabelle_alt!$E$2,IF(F485&lt;=Gehaltstabelle_alt!$B$3,Gehaltstabelle_alt!$E$3,IF(F485&lt;=Gehaltstabelle_alt!$B$4,Gehaltstabelle_alt!$E$4,IF(F485&lt;=Gehaltstabelle_alt!$B$5,Gehaltstabelle_alt!$E$5,IF(F485&lt;=Gehaltstabelle_alt!$B$6,Gehaltstabelle_alt!$E$6,Gehaltstabelle_alt!$E$7)))))+IF(F485="","",IF(AND(E485&gt;Gehaltstabelle_alt!$C$10,C485="a"),Gehaltstabelle_alt!$E$11,Gehaltstabelle_alt!$E$10))+Gehaltsrechner!$G$10)</f>
        <v/>
      </c>
      <c r="H485" t="str">
        <f>IF(G485="","",Gehaltsrechner!$G$9)</f>
        <v/>
      </c>
      <c r="I485" t="str">
        <f t="shared" si="42"/>
        <v/>
      </c>
    </row>
    <row r="486" spans="1:9" x14ac:dyDescent="0.25">
      <c r="A486" t="str">
        <f t="shared" si="39"/>
        <v/>
      </c>
      <c r="B486" s="18" t="str">
        <f t="shared" si="43"/>
        <v/>
      </c>
      <c r="C486" t="str">
        <f t="shared" si="40"/>
        <v/>
      </c>
      <c r="D486" t="str">
        <f t="shared" si="41"/>
        <v/>
      </c>
      <c r="E486" t="str">
        <f>IF(D486="","",MIN(IF(ISNA(VLOOKUP(D486+E485,Gehaltstabelle_alt!$A$15:$A$18,1,FALSE)),D486+E485,IF(ISNA(VLOOKUP(D486+E485+1,Gehaltstabelle_alt!$A$15:$A$18,1,FALSE)),D486+E485+1,D486+E485+2))+IF(AND(B486=DATE(YEAR($G$5),MONTH($G$5),1),$G$4),2,0),MAX(Gehaltstabelle_alt!$H$5:$H$34)))</f>
        <v/>
      </c>
      <c r="F486" t="str">
        <f>IF(E486="","",HLOOKUP(C486,Gehaltstabelle_alt!$I$3:$R$34,E486+2,FALSE))</f>
        <v/>
      </c>
      <c r="G486" t="str">
        <f>IF(E486="","",IF(F486&lt;=Gehaltstabelle_alt!$B$2,Gehaltstabelle_alt!$E$2,IF(F486&lt;=Gehaltstabelle_alt!$B$3,Gehaltstabelle_alt!$E$3,IF(F486&lt;=Gehaltstabelle_alt!$B$4,Gehaltstabelle_alt!$E$4,IF(F486&lt;=Gehaltstabelle_alt!$B$5,Gehaltstabelle_alt!$E$5,IF(F486&lt;=Gehaltstabelle_alt!$B$6,Gehaltstabelle_alt!$E$6,Gehaltstabelle_alt!$E$7)))))+IF(F486="","",IF(AND(E486&gt;Gehaltstabelle_alt!$C$10,C486="a"),Gehaltstabelle_alt!$E$11,Gehaltstabelle_alt!$E$10))+Gehaltsrechner!$G$10)</f>
        <v/>
      </c>
      <c r="H486" t="str">
        <f>IF(G486="","",Gehaltsrechner!$G$9)</f>
        <v/>
      </c>
      <c r="I486" t="str">
        <f t="shared" si="42"/>
        <v/>
      </c>
    </row>
    <row r="487" spans="1:9" x14ac:dyDescent="0.25">
      <c r="A487" t="str">
        <f t="shared" si="39"/>
        <v/>
      </c>
      <c r="B487" s="18" t="str">
        <f t="shared" si="43"/>
        <v/>
      </c>
      <c r="C487" t="str">
        <f t="shared" si="40"/>
        <v/>
      </c>
      <c r="D487" t="str">
        <f t="shared" si="41"/>
        <v/>
      </c>
      <c r="E487" t="str">
        <f>IF(D487="","",MIN(IF(ISNA(VLOOKUP(D487+E486,Gehaltstabelle_alt!$A$15:$A$18,1,FALSE)),D487+E486,IF(ISNA(VLOOKUP(D487+E486+1,Gehaltstabelle_alt!$A$15:$A$18,1,FALSE)),D487+E486+1,D487+E486+2))+IF(AND(B487=DATE(YEAR($G$5),MONTH($G$5),1),$G$4),2,0),MAX(Gehaltstabelle_alt!$H$5:$H$34)))</f>
        <v/>
      </c>
      <c r="F487" t="str">
        <f>IF(E487="","",HLOOKUP(C487,Gehaltstabelle_alt!$I$3:$R$34,E487+2,FALSE))</f>
        <v/>
      </c>
      <c r="G487" t="str">
        <f>IF(E487="","",IF(F487&lt;=Gehaltstabelle_alt!$B$2,Gehaltstabelle_alt!$E$2,IF(F487&lt;=Gehaltstabelle_alt!$B$3,Gehaltstabelle_alt!$E$3,IF(F487&lt;=Gehaltstabelle_alt!$B$4,Gehaltstabelle_alt!$E$4,IF(F487&lt;=Gehaltstabelle_alt!$B$5,Gehaltstabelle_alt!$E$5,IF(F487&lt;=Gehaltstabelle_alt!$B$6,Gehaltstabelle_alt!$E$6,Gehaltstabelle_alt!$E$7)))))+IF(F487="","",IF(AND(E487&gt;Gehaltstabelle_alt!$C$10,C487="a"),Gehaltstabelle_alt!$E$11,Gehaltstabelle_alt!$E$10))+Gehaltsrechner!$G$10)</f>
        <v/>
      </c>
      <c r="H487" t="str">
        <f>IF(G487="","",Gehaltsrechner!$G$9)</f>
        <v/>
      </c>
      <c r="I487" t="str">
        <f t="shared" si="42"/>
        <v/>
      </c>
    </row>
    <row r="488" spans="1:9" x14ac:dyDescent="0.25">
      <c r="A488" t="str">
        <f t="shared" si="39"/>
        <v/>
      </c>
      <c r="B488" s="18" t="str">
        <f t="shared" si="43"/>
        <v/>
      </c>
      <c r="C488" t="str">
        <f t="shared" si="40"/>
        <v/>
      </c>
      <c r="D488" t="str">
        <f t="shared" si="41"/>
        <v/>
      </c>
      <c r="E488" t="str">
        <f>IF(D488="","",MIN(IF(ISNA(VLOOKUP(D488+E487,Gehaltstabelle_alt!$A$15:$A$18,1,FALSE)),D488+E487,IF(ISNA(VLOOKUP(D488+E487+1,Gehaltstabelle_alt!$A$15:$A$18,1,FALSE)),D488+E487+1,D488+E487+2))+IF(AND(B488=DATE(YEAR($G$5),MONTH($G$5),1),$G$4),2,0),MAX(Gehaltstabelle_alt!$H$5:$H$34)))</f>
        <v/>
      </c>
      <c r="F488" t="str">
        <f>IF(E488="","",HLOOKUP(C488,Gehaltstabelle_alt!$I$3:$R$34,E488+2,FALSE))</f>
        <v/>
      </c>
      <c r="G488" t="str">
        <f>IF(E488="","",IF(F488&lt;=Gehaltstabelle_alt!$B$2,Gehaltstabelle_alt!$E$2,IF(F488&lt;=Gehaltstabelle_alt!$B$3,Gehaltstabelle_alt!$E$3,IF(F488&lt;=Gehaltstabelle_alt!$B$4,Gehaltstabelle_alt!$E$4,IF(F488&lt;=Gehaltstabelle_alt!$B$5,Gehaltstabelle_alt!$E$5,IF(F488&lt;=Gehaltstabelle_alt!$B$6,Gehaltstabelle_alt!$E$6,Gehaltstabelle_alt!$E$7)))))+IF(F488="","",IF(AND(E488&gt;Gehaltstabelle_alt!$C$10,C488="a"),Gehaltstabelle_alt!$E$11,Gehaltstabelle_alt!$E$10))+Gehaltsrechner!$G$10)</f>
        <v/>
      </c>
      <c r="H488" t="str">
        <f>IF(G488="","",Gehaltsrechner!$G$9)</f>
        <v/>
      </c>
      <c r="I488" t="str">
        <f t="shared" si="42"/>
        <v/>
      </c>
    </row>
    <row r="489" spans="1:9" x14ac:dyDescent="0.25">
      <c r="A489" t="str">
        <f t="shared" si="39"/>
        <v/>
      </c>
      <c r="B489" s="18" t="str">
        <f t="shared" si="43"/>
        <v/>
      </c>
      <c r="C489" t="str">
        <f t="shared" si="40"/>
        <v/>
      </c>
      <c r="D489" t="str">
        <f t="shared" si="41"/>
        <v/>
      </c>
      <c r="E489" t="str">
        <f>IF(D489="","",MIN(IF(ISNA(VLOOKUP(D489+E488,Gehaltstabelle_alt!$A$15:$A$18,1,FALSE)),D489+E488,IF(ISNA(VLOOKUP(D489+E488+1,Gehaltstabelle_alt!$A$15:$A$18,1,FALSE)),D489+E488+1,D489+E488+2))+IF(AND(B489=DATE(YEAR($G$5),MONTH($G$5),1),$G$4),2,0),MAX(Gehaltstabelle_alt!$H$5:$H$34)))</f>
        <v/>
      </c>
      <c r="F489" t="str">
        <f>IF(E489="","",HLOOKUP(C489,Gehaltstabelle_alt!$I$3:$R$34,E489+2,FALSE))</f>
        <v/>
      </c>
      <c r="G489" t="str">
        <f>IF(E489="","",IF(F489&lt;=Gehaltstabelle_alt!$B$2,Gehaltstabelle_alt!$E$2,IF(F489&lt;=Gehaltstabelle_alt!$B$3,Gehaltstabelle_alt!$E$3,IF(F489&lt;=Gehaltstabelle_alt!$B$4,Gehaltstabelle_alt!$E$4,IF(F489&lt;=Gehaltstabelle_alt!$B$5,Gehaltstabelle_alt!$E$5,IF(F489&lt;=Gehaltstabelle_alt!$B$6,Gehaltstabelle_alt!$E$6,Gehaltstabelle_alt!$E$7)))))+IF(F489="","",IF(AND(E489&gt;Gehaltstabelle_alt!$C$10,C489="a"),Gehaltstabelle_alt!$E$11,Gehaltstabelle_alt!$E$10))+Gehaltsrechner!$G$10)</f>
        <v/>
      </c>
      <c r="H489" t="str">
        <f>IF(G489="","",Gehaltsrechner!$G$9)</f>
        <v/>
      </c>
      <c r="I489" t="str">
        <f t="shared" si="42"/>
        <v/>
      </c>
    </row>
    <row r="490" spans="1:9" x14ac:dyDescent="0.25">
      <c r="A490" t="str">
        <f t="shared" si="39"/>
        <v/>
      </c>
      <c r="B490" s="18" t="str">
        <f t="shared" si="43"/>
        <v/>
      </c>
      <c r="C490" t="str">
        <f t="shared" si="40"/>
        <v/>
      </c>
      <c r="D490" t="str">
        <f t="shared" si="41"/>
        <v/>
      </c>
      <c r="E490" t="str">
        <f>IF(D490="","",MIN(IF(ISNA(VLOOKUP(D490+E489,Gehaltstabelle_alt!$A$15:$A$18,1,FALSE)),D490+E489,IF(ISNA(VLOOKUP(D490+E489+1,Gehaltstabelle_alt!$A$15:$A$18,1,FALSE)),D490+E489+1,D490+E489+2))+IF(AND(B490=DATE(YEAR($G$5),MONTH($G$5),1),$G$4),2,0),MAX(Gehaltstabelle_alt!$H$5:$H$34)))</f>
        <v/>
      </c>
      <c r="F490" t="str">
        <f>IF(E490="","",HLOOKUP(C490,Gehaltstabelle_alt!$I$3:$R$34,E490+2,FALSE))</f>
        <v/>
      </c>
      <c r="G490" t="str">
        <f>IF(E490="","",IF(F490&lt;=Gehaltstabelle_alt!$B$2,Gehaltstabelle_alt!$E$2,IF(F490&lt;=Gehaltstabelle_alt!$B$3,Gehaltstabelle_alt!$E$3,IF(F490&lt;=Gehaltstabelle_alt!$B$4,Gehaltstabelle_alt!$E$4,IF(F490&lt;=Gehaltstabelle_alt!$B$5,Gehaltstabelle_alt!$E$5,IF(F490&lt;=Gehaltstabelle_alt!$B$6,Gehaltstabelle_alt!$E$6,Gehaltstabelle_alt!$E$7)))))+IF(F490="","",IF(AND(E490&gt;Gehaltstabelle_alt!$C$10,C490="a"),Gehaltstabelle_alt!$E$11,Gehaltstabelle_alt!$E$10))+Gehaltsrechner!$G$10)</f>
        <v/>
      </c>
      <c r="H490" t="str">
        <f>IF(G490="","",Gehaltsrechner!$G$9)</f>
        <v/>
      </c>
      <c r="I490" t="str">
        <f t="shared" si="42"/>
        <v/>
      </c>
    </row>
    <row r="491" spans="1:9" x14ac:dyDescent="0.25">
      <c r="A491" t="str">
        <f t="shared" si="39"/>
        <v/>
      </c>
      <c r="B491" s="18" t="str">
        <f t="shared" si="43"/>
        <v/>
      </c>
      <c r="C491" t="str">
        <f t="shared" si="40"/>
        <v/>
      </c>
      <c r="D491" t="str">
        <f t="shared" si="41"/>
        <v/>
      </c>
      <c r="E491" t="str">
        <f>IF(D491="","",MIN(IF(ISNA(VLOOKUP(D491+E490,Gehaltstabelle_alt!$A$15:$A$18,1,FALSE)),D491+E490,IF(ISNA(VLOOKUP(D491+E490+1,Gehaltstabelle_alt!$A$15:$A$18,1,FALSE)),D491+E490+1,D491+E490+2))+IF(AND(B491=DATE(YEAR($G$5),MONTH($G$5),1),$G$4),2,0),MAX(Gehaltstabelle_alt!$H$5:$H$34)))</f>
        <v/>
      </c>
      <c r="F491" t="str">
        <f>IF(E491="","",HLOOKUP(C491,Gehaltstabelle_alt!$I$3:$R$34,E491+2,FALSE))</f>
        <v/>
      </c>
      <c r="G491" t="str">
        <f>IF(E491="","",IF(F491&lt;=Gehaltstabelle_alt!$B$2,Gehaltstabelle_alt!$E$2,IF(F491&lt;=Gehaltstabelle_alt!$B$3,Gehaltstabelle_alt!$E$3,IF(F491&lt;=Gehaltstabelle_alt!$B$4,Gehaltstabelle_alt!$E$4,IF(F491&lt;=Gehaltstabelle_alt!$B$5,Gehaltstabelle_alt!$E$5,IF(F491&lt;=Gehaltstabelle_alt!$B$6,Gehaltstabelle_alt!$E$6,Gehaltstabelle_alt!$E$7)))))+IF(F491="","",IF(AND(E491&gt;Gehaltstabelle_alt!$C$10,C491="a"),Gehaltstabelle_alt!$E$11,Gehaltstabelle_alt!$E$10))+Gehaltsrechner!$G$10)</f>
        <v/>
      </c>
      <c r="H491" t="str">
        <f>IF(G491="","",Gehaltsrechner!$G$9)</f>
        <v/>
      </c>
      <c r="I491" t="str">
        <f t="shared" si="42"/>
        <v/>
      </c>
    </row>
    <row r="492" spans="1:9" x14ac:dyDescent="0.25">
      <c r="A492" t="str">
        <f t="shared" si="39"/>
        <v/>
      </c>
      <c r="B492" s="18" t="str">
        <f t="shared" si="43"/>
        <v/>
      </c>
      <c r="C492" t="str">
        <f t="shared" si="40"/>
        <v/>
      </c>
      <c r="D492" t="str">
        <f t="shared" si="41"/>
        <v/>
      </c>
      <c r="E492" t="str">
        <f>IF(D492="","",MIN(IF(ISNA(VLOOKUP(D492+E491,Gehaltstabelle_alt!$A$15:$A$18,1,FALSE)),D492+E491,IF(ISNA(VLOOKUP(D492+E491+1,Gehaltstabelle_alt!$A$15:$A$18,1,FALSE)),D492+E491+1,D492+E491+2))+IF(AND(B492=DATE(YEAR($G$5),MONTH($G$5),1),$G$4),2,0),MAX(Gehaltstabelle_alt!$H$5:$H$34)))</f>
        <v/>
      </c>
      <c r="F492" t="str">
        <f>IF(E492="","",HLOOKUP(C492,Gehaltstabelle_alt!$I$3:$R$34,E492+2,FALSE))</f>
        <v/>
      </c>
      <c r="G492" t="str">
        <f>IF(E492="","",IF(F492&lt;=Gehaltstabelle_alt!$B$2,Gehaltstabelle_alt!$E$2,IF(F492&lt;=Gehaltstabelle_alt!$B$3,Gehaltstabelle_alt!$E$3,IF(F492&lt;=Gehaltstabelle_alt!$B$4,Gehaltstabelle_alt!$E$4,IF(F492&lt;=Gehaltstabelle_alt!$B$5,Gehaltstabelle_alt!$E$5,IF(F492&lt;=Gehaltstabelle_alt!$B$6,Gehaltstabelle_alt!$E$6,Gehaltstabelle_alt!$E$7)))))+IF(F492="","",IF(AND(E492&gt;Gehaltstabelle_alt!$C$10,C492="a"),Gehaltstabelle_alt!$E$11,Gehaltstabelle_alt!$E$10))+Gehaltsrechner!$G$10)</f>
        <v/>
      </c>
      <c r="H492" t="str">
        <f>IF(G492="","",Gehaltsrechner!$G$9)</f>
        <v/>
      </c>
      <c r="I492" t="str">
        <f t="shared" si="42"/>
        <v/>
      </c>
    </row>
    <row r="493" spans="1:9" x14ac:dyDescent="0.25">
      <c r="A493" t="str">
        <f t="shared" si="39"/>
        <v/>
      </c>
      <c r="B493" s="18" t="str">
        <f t="shared" si="43"/>
        <v/>
      </c>
      <c r="C493" t="str">
        <f t="shared" si="40"/>
        <v/>
      </c>
      <c r="D493" t="str">
        <f t="shared" si="41"/>
        <v/>
      </c>
      <c r="E493" t="str">
        <f>IF(D493="","",MIN(IF(ISNA(VLOOKUP(D493+E492,Gehaltstabelle_alt!$A$15:$A$18,1,FALSE)),D493+E492,IF(ISNA(VLOOKUP(D493+E492+1,Gehaltstabelle_alt!$A$15:$A$18,1,FALSE)),D493+E492+1,D493+E492+2))+IF(AND(B493=DATE(YEAR($G$5),MONTH($G$5),1),$G$4),2,0),MAX(Gehaltstabelle_alt!$H$5:$H$34)))</f>
        <v/>
      </c>
      <c r="F493" t="str">
        <f>IF(E493="","",HLOOKUP(C493,Gehaltstabelle_alt!$I$3:$R$34,E493+2,FALSE))</f>
        <v/>
      </c>
      <c r="G493" t="str">
        <f>IF(E493="","",IF(F493&lt;=Gehaltstabelle_alt!$B$2,Gehaltstabelle_alt!$E$2,IF(F493&lt;=Gehaltstabelle_alt!$B$3,Gehaltstabelle_alt!$E$3,IF(F493&lt;=Gehaltstabelle_alt!$B$4,Gehaltstabelle_alt!$E$4,IF(F493&lt;=Gehaltstabelle_alt!$B$5,Gehaltstabelle_alt!$E$5,IF(F493&lt;=Gehaltstabelle_alt!$B$6,Gehaltstabelle_alt!$E$6,Gehaltstabelle_alt!$E$7)))))+IF(F493="","",IF(AND(E493&gt;Gehaltstabelle_alt!$C$10,C493="a"),Gehaltstabelle_alt!$E$11,Gehaltstabelle_alt!$E$10))+Gehaltsrechner!$G$10)</f>
        <v/>
      </c>
      <c r="H493" t="str">
        <f>IF(G493="","",Gehaltsrechner!$G$9)</f>
        <v/>
      </c>
      <c r="I493" t="str">
        <f t="shared" si="42"/>
        <v/>
      </c>
    </row>
    <row r="494" spans="1:9" x14ac:dyDescent="0.25">
      <c r="A494" t="str">
        <f t="shared" si="39"/>
        <v/>
      </c>
      <c r="B494" s="18" t="str">
        <f t="shared" si="43"/>
        <v/>
      </c>
      <c r="C494" t="str">
        <f t="shared" si="40"/>
        <v/>
      </c>
      <c r="D494" t="str">
        <f t="shared" si="41"/>
        <v/>
      </c>
      <c r="E494" t="str">
        <f>IF(D494="","",MIN(IF(ISNA(VLOOKUP(D494+E493,Gehaltstabelle_alt!$A$15:$A$18,1,FALSE)),D494+E493,IF(ISNA(VLOOKUP(D494+E493+1,Gehaltstabelle_alt!$A$15:$A$18,1,FALSE)),D494+E493+1,D494+E493+2))+IF(AND(B494=DATE(YEAR($G$5),MONTH($G$5),1),$G$4),2,0),MAX(Gehaltstabelle_alt!$H$5:$H$34)))</f>
        <v/>
      </c>
      <c r="F494" t="str">
        <f>IF(E494="","",HLOOKUP(C494,Gehaltstabelle_alt!$I$3:$R$34,E494+2,FALSE))</f>
        <v/>
      </c>
      <c r="G494" t="str">
        <f>IF(E494="","",IF(F494&lt;=Gehaltstabelle_alt!$B$2,Gehaltstabelle_alt!$E$2,IF(F494&lt;=Gehaltstabelle_alt!$B$3,Gehaltstabelle_alt!$E$3,IF(F494&lt;=Gehaltstabelle_alt!$B$4,Gehaltstabelle_alt!$E$4,IF(F494&lt;=Gehaltstabelle_alt!$B$5,Gehaltstabelle_alt!$E$5,IF(F494&lt;=Gehaltstabelle_alt!$B$6,Gehaltstabelle_alt!$E$6,Gehaltstabelle_alt!$E$7)))))+IF(F494="","",IF(AND(E494&gt;Gehaltstabelle_alt!$C$10,C494="a"),Gehaltstabelle_alt!$E$11,Gehaltstabelle_alt!$E$10))+Gehaltsrechner!$G$10)</f>
        <v/>
      </c>
      <c r="H494" t="str">
        <f>IF(G494="","",Gehaltsrechner!$G$9)</f>
        <v/>
      </c>
      <c r="I494" t="str">
        <f t="shared" si="42"/>
        <v/>
      </c>
    </row>
    <row r="495" spans="1:9" x14ac:dyDescent="0.25">
      <c r="A495" t="str">
        <f t="shared" si="39"/>
        <v/>
      </c>
      <c r="B495" s="18" t="str">
        <f t="shared" si="43"/>
        <v/>
      </c>
      <c r="C495" t="str">
        <f t="shared" si="40"/>
        <v/>
      </c>
      <c r="D495" t="str">
        <f t="shared" si="41"/>
        <v/>
      </c>
      <c r="E495" t="str">
        <f>IF(D495="","",MIN(IF(ISNA(VLOOKUP(D495+E494,Gehaltstabelle_alt!$A$15:$A$18,1,FALSE)),D495+E494,IF(ISNA(VLOOKUP(D495+E494+1,Gehaltstabelle_alt!$A$15:$A$18,1,FALSE)),D495+E494+1,D495+E494+2))+IF(AND(B495=DATE(YEAR($G$5),MONTH($G$5),1),$G$4),2,0),MAX(Gehaltstabelle_alt!$H$5:$H$34)))</f>
        <v/>
      </c>
      <c r="F495" t="str">
        <f>IF(E495="","",HLOOKUP(C495,Gehaltstabelle_alt!$I$3:$R$34,E495+2,FALSE))</f>
        <v/>
      </c>
      <c r="G495" t="str">
        <f>IF(E495="","",IF(F495&lt;=Gehaltstabelle_alt!$B$2,Gehaltstabelle_alt!$E$2,IF(F495&lt;=Gehaltstabelle_alt!$B$3,Gehaltstabelle_alt!$E$3,IF(F495&lt;=Gehaltstabelle_alt!$B$4,Gehaltstabelle_alt!$E$4,IF(F495&lt;=Gehaltstabelle_alt!$B$5,Gehaltstabelle_alt!$E$5,IF(F495&lt;=Gehaltstabelle_alt!$B$6,Gehaltstabelle_alt!$E$6,Gehaltstabelle_alt!$E$7)))))+IF(F495="","",IF(AND(E495&gt;Gehaltstabelle_alt!$C$10,C495="a"),Gehaltstabelle_alt!$E$11,Gehaltstabelle_alt!$E$10))+Gehaltsrechner!$G$10)</f>
        <v/>
      </c>
      <c r="H495" t="str">
        <f>IF(G495="","",Gehaltsrechner!$G$9)</f>
        <v/>
      </c>
      <c r="I495" t="str">
        <f t="shared" si="42"/>
        <v/>
      </c>
    </row>
    <row r="496" spans="1:9" x14ac:dyDescent="0.25">
      <c r="A496" t="str">
        <f t="shared" si="39"/>
        <v/>
      </c>
      <c r="B496" s="18" t="str">
        <f t="shared" si="43"/>
        <v/>
      </c>
      <c r="C496" t="str">
        <f t="shared" si="40"/>
        <v/>
      </c>
      <c r="D496" t="str">
        <f t="shared" si="41"/>
        <v/>
      </c>
      <c r="E496" t="str">
        <f>IF(D496="","",MIN(IF(ISNA(VLOOKUP(D496+E495,Gehaltstabelle_alt!$A$15:$A$18,1,FALSE)),D496+E495,IF(ISNA(VLOOKUP(D496+E495+1,Gehaltstabelle_alt!$A$15:$A$18,1,FALSE)),D496+E495+1,D496+E495+2))+IF(AND(B496=DATE(YEAR($G$5),MONTH($G$5),1),$G$4),2,0),MAX(Gehaltstabelle_alt!$H$5:$H$34)))</f>
        <v/>
      </c>
      <c r="F496" t="str">
        <f>IF(E496="","",HLOOKUP(C496,Gehaltstabelle_alt!$I$3:$R$34,E496+2,FALSE))</f>
        <v/>
      </c>
      <c r="G496" t="str">
        <f>IF(E496="","",IF(F496&lt;=Gehaltstabelle_alt!$B$2,Gehaltstabelle_alt!$E$2,IF(F496&lt;=Gehaltstabelle_alt!$B$3,Gehaltstabelle_alt!$E$3,IF(F496&lt;=Gehaltstabelle_alt!$B$4,Gehaltstabelle_alt!$E$4,IF(F496&lt;=Gehaltstabelle_alt!$B$5,Gehaltstabelle_alt!$E$5,IF(F496&lt;=Gehaltstabelle_alt!$B$6,Gehaltstabelle_alt!$E$6,Gehaltstabelle_alt!$E$7)))))+IF(F496="","",IF(AND(E496&gt;Gehaltstabelle_alt!$C$10,C496="a"),Gehaltstabelle_alt!$E$11,Gehaltstabelle_alt!$E$10))+Gehaltsrechner!$G$10)</f>
        <v/>
      </c>
      <c r="H496" t="str">
        <f>IF(G496="","",Gehaltsrechner!$G$9)</f>
        <v/>
      </c>
      <c r="I496" t="str">
        <f t="shared" si="42"/>
        <v/>
      </c>
    </row>
    <row r="497" spans="1:9" x14ac:dyDescent="0.25">
      <c r="A497" t="str">
        <f t="shared" si="39"/>
        <v/>
      </c>
      <c r="B497" s="18" t="str">
        <f t="shared" si="43"/>
        <v/>
      </c>
      <c r="C497" t="str">
        <f t="shared" si="40"/>
        <v/>
      </c>
      <c r="D497" t="str">
        <f t="shared" si="41"/>
        <v/>
      </c>
      <c r="E497" t="str">
        <f>IF(D497="","",MIN(IF(ISNA(VLOOKUP(D497+E496,Gehaltstabelle_alt!$A$15:$A$18,1,FALSE)),D497+E496,IF(ISNA(VLOOKUP(D497+E496+1,Gehaltstabelle_alt!$A$15:$A$18,1,FALSE)),D497+E496+1,D497+E496+2))+IF(AND(B497=DATE(YEAR($G$5),MONTH($G$5),1),$G$4),2,0),MAX(Gehaltstabelle_alt!$H$5:$H$34)))</f>
        <v/>
      </c>
      <c r="F497" t="str">
        <f>IF(E497="","",HLOOKUP(C497,Gehaltstabelle_alt!$I$3:$R$34,E497+2,FALSE))</f>
        <v/>
      </c>
      <c r="G497" t="str">
        <f>IF(E497="","",IF(F497&lt;=Gehaltstabelle_alt!$B$2,Gehaltstabelle_alt!$E$2,IF(F497&lt;=Gehaltstabelle_alt!$B$3,Gehaltstabelle_alt!$E$3,IF(F497&lt;=Gehaltstabelle_alt!$B$4,Gehaltstabelle_alt!$E$4,IF(F497&lt;=Gehaltstabelle_alt!$B$5,Gehaltstabelle_alt!$E$5,IF(F497&lt;=Gehaltstabelle_alt!$B$6,Gehaltstabelle_alt!$E$6,Gehaltstabelle_alt!$E$7)))))+IF(F497="","",IF(AND(E497&gt;Gehaltstabelle_alt!$C$10,C497="a"),Gehaltstabelle_alt!$E$11,Gehaltstabelle_alt!$E$10))+Gehaltsrechner!$G$10)</f>
        <v/>
      </c>
      <c r="H497" t="str">
        <f>IF(G497="","",Gehaltsrechner!$G$9)</f>
        <v/>
      </c>
      <c r="I497" t="str">
        <f t="shared" si="42"/>
        <v/>
      </c>
    </row>
    <row r="498" spans="1:9" x14ac:dyDescent="0.25">
      <c r="A498" t="str">
        <f t="shared" si="39"/>
        <v/>
      </c>
      <c r="B498" s="18" t="str">
        <f t="shared" si="43"/>
        <v/>
      </c>
      <c r="C498" t="str">
        <f t="shared" si="40"/>
        <v/>
      </c>
      <c r="D498" t="str">
        <f t="shared" si="41"/>
        <v/>
      </c>
      <c r="E498" t="str">
        <f>IF(D498="","",MIN(IF(ISNA(VLOOKUP(D498+E497,Gehaltstabelle_alt!$A$15:$A$18,1,FALSE)),D498+E497,IF(ISNA(VLOOKUP(D498+E497+1,Gehaltstabelle_alt!$A$15:$A$18,1,FALSE)),D498+E497+1,D498+E497+2))+IF(AND(B498=DATE(YEAR($G$5),MONTH($G$5),1),$G$4),2,0),MAX(Gehaltstabelle_alt!$H$5:$H$34)))</f>
        <v/>
      </c>
      <c r="F498" t="str">
        <f>IF(E498="","",HLOOKUP(C498,Gehaltstabelle_alt!$I$3:$R$34,E498+2,FALSE))</f>
        <v/>
      </c>
      <c r="G498" t="str">
        <f>IF(E498="","",IF(F498&lt;=Gehaltstabelle_alt!$B$2,Gehaltstabelle_alt!$E$2,IF(F498&lt;=Gehaltstabelle_alt!$B$3,Gehaltstabelle_alt!$E$3,IF(F498&lt;=Gehaltstabelle_alt!$B$4,Gehaltstabelle_alt!$E$4,IF(F498&lt;=Gehaltstabelle_alt!$B$5,Gehaltstabelle_alt!$E$5,IF(F498&lt;=Gehaltstabelle_alt!$B$6,Gehaltstabelle_alt!$E$6,Gehaltstabelle_alt!$E$7)))))+IF(F498="","",IF(AND(E498&gt;Gehaltstabelle_alt!$C$10,C498="a"),Gehaltstabelle_alt!$E$11,Gehaltstabelle_alt!$E$10))+Gehaltsrechner!$G$10)</f>
        <v/>
      </c>
      <c r="H498" t="str">
        <f>IF(G498="","",Gehaltsrechner!$G$9)</f>
        <v/>
      </c>
      <c r="I498" t="str">
        <f t="shared" si="42"/>
        <v/>
      </c>
    </row>
    <row r="499" spans="1:9" x14ac:dyDescent="0.25">
      <c r="A499" t="str">
        <f t="shared" si="39"/>
        <v/>
      </c>
      <c r="B499" s="18" t="str">
        <f t="shared" si="43"/>
        <v/>
      </c>
      <c r="C499" t="str">
        <f t="shared" si="40"/>
        <v/>
      </c>
      <c r="D499" t="str">
        <f t="shared" si="41"/>
        <v/>
      </c>
      <c r="E499" t="str">
        <f>IF(D499="","",MIN(IF(ISNA(VLOOKUP(D499+E498,Gehaltstabelle_alt!$A$15:$A$18,1,FALSE)),D499+E498,IF(ISNA(VLOOKUP(D499+E498+1,Gehaltstabelle_alt!$A$15:$A$18,1,FALSE)),D499+E498+1,D499+E498+2))+IF(AND(B499=DATE(YEAR($G$5),MONTH($G$5),1),$G$4),2,0),MAX(Gehaltstabelle_alt!$H$5:$H$34)))</f>
        <v/>
      </c>
      <c r="F499" t="str">
        <f>IF(E499="","",HLOOKUP(C499,Gehaltstabelle_alt!$I$3:$R$34,E499+2,FALSE))</f>
        <v/>
      </c>
      <c r="G499" t="str">
        <f>IF(E499="","",IF(F499&lt;=Gehaltstabelle_alt!$B$2,Gehaltstabelle_alt!$E$2,IF(F499&lt;=Gehaltstabelle_alt!$B$3,Gehaltstabelle_alt!$E$3,IF(F499&lt;=Gehaltstabelle_alt!$B$4,Gehaltstabelle_alt!$E$4,IF(F499&lt;=Gehaltstabelle_alt!$B$5,Gehaltstabelle_alt!$E$5,IF(F499&lt;=Gehaltstabelle_alt!$B$6,Gehaltstabelle_alt!$E$6,Gehaltstabelle_alt!$E$7)))))+IF(F499="","",IF(AND(E499&gt;Gehaltstabelle_alt!$C$10,C499="a"),Gehaltstabelle_alt!$E$11,Gehaltstabelle_alt!$E$10))+Gehaltsrechner!$G$10)</f>
        <v/>
      </c>
      <c r="H499" t="str">
        <f>IF(G499="","",Gehaltsrechner!$G$9)</f>
        <v/>
      </c>
      <c r="I499" t="str">
        <f t="shared" si="42"/>
        <v/>
      </c>
    </row>
    <row r="500" spans="1:9" x14ac:dyDescent="0.25">
      <c r="A500" t="str">
        <f t="shared" si="39"/>
        <v/>
      </c>
      <c r="B500" s="18" t="str">
        <f t="shared" si="43"/>
        <v/>
      </c>
      <c r="C500" t="str">
        <f t="shared" si="40"/>
        <v/>
      </c>
      <c r="D500" t="str">
        <f t="shared" si="41"/>
        <v/>
      </c>
      <c r="E500" t="str">
        <f>IF(D500="","",MIN(IF(ISNA(VLOOKUP(D500+E499,Gehaltstabelle_alt!$A$15:$A$18,1,FALSE)),D500+E499,IF(ISNA(VLOOKUP(D500+E499+1,Gehaltstabelle_alt!$A$15:$A$18,1,FALSE)),D500+E499+1,D500+E499+2))+IF(AND(B500=DATE(YEAR($G$5),MONTH($G$5),1),$G$4),2,0),MAX(Gehaltstabelle_alt!$H$5:$H$34)))</f>
        <v/>
      </c>
      <c r="F500" t="str">
        <f>IF(E500="","",HLOOKUP(C500,Gehaltstabelle_alt!$I$3:$R$34,E500+2,FALSE))</f>
        <v/>
      </c>
      <c r="G500" t="str">
        <f>IF(E500="","",IF(F500&lt;=Gehaltstabelle_alt!$B$2,Gehaltstabelle_alt!$E$2,IF(F500&lt;=Gehaltstabelle_alt!$B$3,Gehaltstabelle_alt!$E$3,IF(F500&lt;=Gehaltstabelle_alt!$B$4,Gehaltstabelle_alt!$E$4,IF(F500&lt;=Gehaltstabelle_alt!$B$5,Gehaltstabelle_alt!$E$5,IF(F500&lt;=Gehaltstabelle_alt!$B$6,Gehaltstabelle_alt!$E$6,Gehaltstabelle_alt!$E$7)))))+IF(F500="","",IF(AND(E500&gt;Gehaltstabelle_alt!$C$10,C500="a"),Gehaltstabelle_alt!$E$11,Gehaltstabelle_alt!$E$10))+Gehaltsrechner!$G$10)</f>
        <v/>
      </c>
      <c r="H500" t="str">
        <f>IF(G500="","",Gehaltsrechner!$G$9)</f>
        <v/>
      </c>
      <c r="I500" t="str">
        <f t="shared" si="42"/>
        <v/>
      </c>
    </row>
    <row r="501" spans="1:9" x14ac:dyDescent="0.25">
      <c r="A501" t="str">
        <f t="shared" si="39"/>
        <v/>
      </c>
      <c r="B501" s="18" t="str">
        <f t="shared" si="43"/>
        <v/>
      </c>
      <c r="C501" t="str">
        <f t="shared" si="40"/>
        <v/>
      </c>
      <c r="D501" t="str">
        <f t="shared" si="41"/>
        <v/>
      </c>
      <c r="E501" t="str">
        <f>IF(D501="","",MIN(IF(ISNA(VLOOKUP(D501+E500,Gehaltstabelle_alt!$A$15:$A$18,1,FALSE)),D501+E500,IF(ISNA(VLOOKUP(D501+E500+1,Gehaltstabelle_alt!$A$15:$A$18,1,FALSE)),D501+E500+1,D501+E500+2))+IF(AND(B501=DATE(YEAR($G$5),MONTH($G$5),1),$G$4),2,0),MAX(Gehaltstabelle_alt!$H$5:$H$34)))</f>
        <v/>
      </c>
      <c r="F501" t="str">
        <f>IF(E501="","",HLOOKUP(C501,Gehaltstabelle_alt!$I$3:$R$34,E501+2,FALSE))</f>
        <v/>
      </c>
      <c r="G501" t="str">
        <f>IF(E501="","",IF(F501&lt;=Gehaltstabelle_alt!$B$2,Gehaltstabelle_alt!$E$2,IF(F501&lt;=Gehaltstabelle_alt!$B$3,Gehaltstabelle_alt!$E$3,IF(F501&lt;=Gehaltstabelle_alt!$B$4,Gehaltstabelle_alt!$E$4,IF(F501&lt;=Gehaltstabelle_alt!$B$5,Gehaltstabelle_alt!$E$5,IF(F501&lt;=Gehaltstabelle_alt!$B$6,Gehaltstabelle_alt!$E$6,Gehaltstabelle_alt!$E$7)))))+IF(F501="","",IF(AND(E501&gt;Gehaltstabelle_alt!$C$10,C501="a"),Gehaltstabelle_alt!$E$11,Gehaltstabelle_alt!$E$10))+Gehaltsrechner!$G$10)</f>
        <v/>
      </c>
      <c r="H501" t="str">
        <f>IF(G501="","",Gehaltsrechner!$G$9)</f>
        <v/>
      </c>
      <c r="I501" t="str">
        <f t="shared" si="42"/>
        <v/>
      </c>
    </row>
    <row r="502" spans="1:9" x14ac:dyDescent="0.25">
      <c r="A502" t="str">
        <f t="shared" si="39"/>
        <v/>
      </c>
      <c r="B502" s="18" t="str">
        <f t="shared" si="43"/>
        <v/>
      </c>
      <c r="C502" t="str">
        <f t="shared" si="40"/>
        <v/>
      </c>
      <c r="D502" t="str">
        <f t="shared" si="41"/>
        <v/>
      </c>
      <c r="E502" t="str">
        <f>IF(D502="","",MIN(IF(ISNA(VLOOKUP(D502+E501,Gehaltstabelle_alt!$A$15:$A$18,1,FALSE)),D502+E501,IF(ISNA(VLOOKUP(D502+E501+1,Gehaltstabelle_alt!$A$15:$A$18,1,FALSE)),D502+E501+1,D502+E501+2))+IF(AND(B502=DATE(YEAR($G$5),MONTH($G$5),1),$G$4),2,0),MAX(Gehaltstabelle_alt!$H$5:$H$34)))</f>
        <v/>
      </c>
      <c r="F502" t="str">
        <f>IF(E502="","",HLOOKUP(C502,Gehaltstabelle_alt!$I$3:$R$34,E502+2,FALSE))</f>
        <v/>
      </c>
      <c r="G502" t="str">
        <f>IF(E502="","",IF(F502&lt;=Gehaltstabelle_alt!$B$2,Gehaltstabelle_alt!$E$2,IF(F502&lt;=Gehaltstabelle_alt!$B$3,Gehaltstabelle_alt!$E$3,IF(F502&lt;=Gehaltstabelle_alt!$B$4,Gehaltstabelle_alt!$E$4,IF(F502&lt;=Gehaltstabelle_alt!$B$5,Gehaltstabelle_alt!$E$5,IF(F502&lt;=Gehaltstabelle_alt!$B$6,Gehaltstabelle_alt!$E$6,Gehaltstabelle_alt!$E$7)))))+IF(F502="","",IF(AND(E502&gt;Gehaltstabelle_alt!$C$10,C502="a"),Gehaltstabelle_alt!$E$11,Gehaltstabelle_alt!$E$10))+Gehaltsrechner!$G$10)</f>
        <v/>
      </c>
      <c r="H502" t="str">
        <f>IF(G502="","",Gehaltsrechner!$G$9)</f>
        <v/>
      </c>
      <c r="I502" t="str">
        <f t="shared" si="42"/>
        <v/>
      </c>
    </row>
    <row r="503" spans="1:9" x14ac:dyDescent="0.25">
      <c r="A503" t="str">
        <f t="shared" si="39"/>
        <v/>
      </c>
      <c r="B503" s="18" t="str">
        <f t="shared" si="43"/>
        <v/>
      </c>
      <c r="C503" t="str">
        <f t="shared" si="40"/>
        <v/>
      </c>
      <c r="D503" t="str">
        <f t="shared" si="41"/>
        <v/>
      </c>
      <c r="E503" t="str">
        <f>IF(D503="","",MIN(IF(ISNA(VLOOKUP(D503+E502,Gehaltstabelle_alt!$A$15:$A$18,1,FALSE)),D503+E502,IF(ISNA(VLOOKUP(D503+E502+1,Gehaltstabelle_alt!$A$15:$A$18,1,FALSE)),D503+E502+1,D503+E502+2))+IF(AND(B503=DATE(YEAR($G$5),MONTH($G$5),1),$G$4),2,0),MAX(Gehaltstabelle_alt!$H$5:$H$34)))</f>
        <v/>
      </c>
      <c r="F503" t="str">
        <f>IF(E503="","",HLOOKUP(C503,Gehaltstabelle_alt!$I$3:$R$34,E503+2,FALSE))</f>
        <v/>
      </c>
      <c r="G503" t="str">
        <f>IF(E503="","",IF(F503&lt;=Gehaltstabelle_alt!$B$2,Gehaltstabelle_alt!$E$2,IF(F503&lt;=Gehaltstabelle_alt!$B$3,Gehaltstabelle_alt!$E$3,IF(F503&lt;=Gehaltstabelle_alt!$B$4,Gehaltstabelle_alt!$E$4,IF(F503&lt;=Gehaltstabelle_alt!$B$5,Gehaltstabelle_alt!$E$5,IF(F503&lt;=Gehaltstabelle_alt!$B$6,Gehaltstabelle_alt!$E$6,Gehaltstabelle_alt!$E$7)))))+IF(F503="","",IF(AND(E503&gt;Gehaltstabelle_alt!$C$10,C503="a"),Gehaltstabelle_alt!$E$11,Gehaltstabelle_alt!$E$10))+Gehaltsrechner!$G$10)</f>
        <v/>
      </c>
      <c r="H503" t="str">
        <f>IF(G503="","",Gehaltsrechner!$G$9)</f>
        <v/>
      </c>
      <c r="I503" t="str">
        <f t="shared" si="42"/>
        <v/>
      </c>
    </row>
    <row r="504" spans="1:9" x14ac:dyDescent="0.25">
      <c r="A504" t="str">
        <f t="shared" si="39"/>
        <v/>
      </c>
      <c r="B504" s="18" t="str">
        <f t="shared" si="43"/>
        <v/>
      </c>
      <c r="C504" t="str">
        <f t="shared" si="40"/>
        <v/>
      </c>
      <c r="D504" t="str">
        <f t="shared" si="41"/>
        <v/>
      </c>
      <c r="E504" t="str">
        <f>IF(D504="","",MIN(IF(ISNA(VLOOKUP(D504+E503,Gehaltstabelle_alt!$A$15:$A$18,1,FALSE)),D504+E503,IF(ISNA(VLOOKUP(D504+E503+1,Gehaltstabelle_alt!$A$15:$A$18,1,FALSE)),D504+E503+1,D504+E503+2))+IF(AND(B504=DATE(YEAR($G$5),MONTH($G$5),1),$G$4),2,0),MAX(Gehaltstabelle_alt!$H$5:$H$34)))</f>
        <v/>
      </c>
      <c r="F504" t="str">
        <f>IF(E504="","",HLOOKUP(C504,Gehaltstabelle_alt!$I$3:$R$34,E504+2,FALSE))</f>
        <v/>
      </c>
      <c r="G504" t="str">
        <f>IF(E504="","",IF(F504&lt;=Gehaltstabelle_alt!$B$2,Gehaltstabelle_alt!$E$2,IF(F504&lt;=Gehaltstabelle_alt!$B$3,Gehaltstabelle_alt!$E$3,IF(F504&lt;=Gehaltstabelle_alt!$B$4,Gehaltstabelle_alt!$E$4,IF(F504&lt;=Gehaltstabelle_alt!$B$5,Gehaltstabelle_alt!$E$5,IF(F504&lt;=Gehaltstabelle_alt!$B$6,Gehaltstabelle_alt!$E$6,Gehaltstabelle_alt!$E$7)))))+IF(F504="","",IF(AND(E504&gt;Gehaltstabelle_alt!$C$10,C504="a"),Gehaltstabelle_alt!$E$11,Gehaltstabelle_alt!$E$10))+Gehaltsrechner!$G$10)</f>
        <v/>
      </c>
      <c r="H504" t="str">
        <f>IF(G504="","",Gehaltsrechner!$G$9)</f>
        <v/>
      </c>
      <c r="I504" t="str">
        <f t="shared" si="42"/>
        <v/>
      </c>
    </row>
    <row r="505" spans="1:9" x14ac:dyDescent="0.25">
      <c r="A505" t="str">
        <f t="shared" si="39"/>
        <v/>
      </c>
      <c r="B505" s="18" t="str">
        <f t="shared" si="43"/>
        <v/>
      </c>
      <c r="C505" t="str">
        <f t="shared" si="40"/>
        <v/>
      </c>
      <c r="D505" t="str">
        <f t="shared" si="41"/>
        <v/>
      </c>
      <c r="E505" t="str">
        <f>IF(D505="","",MIN(IF(ISNA(VLOOKUP(D505+E504,Gehaltstabelle_alt!$A$15:$A$18,1,FALSE)),D505+E504,IF(ISNA(VLOOKUP(D505+E504+1,Gehaltstabelle_alt!$A$15:$A$18,1,FALSE)),D505+E504+1,D505+E504+2))+IF(AND(B505=DATE(YEAR($G$5),MONTH($G$5),1),$G$4),2,0),MAX(Gehaltstabelle_alt!$H$5:$H$34)))</f>
        <v/>
      </c>
      <c r="F505" t="str">
        <f>IF(E505="","",HLOOKUP(C505,Gehaltstabelle_alt!$I$3:$R$34,E505+2,FALSE))</f>
        <v/>
      </c>
      <c r="G505" t="str">
        <f>IF(E505="","",IF(F505&lt;=Gehaltstabelle_alt!$B$2,Gehaltstabelle_alt!$E$2,IF(F505&lt;=Gehaltstabelle_alt!$B$3,Gehaltstabelle_alt!$E$3,IF(F505&lt;=Gehaltstabelle_alt!$B$4,Gehaltstabelle_alt!$E$4,IF(F505&lt;=Gehaltstabelle_alt!$B$5,Gehaltstabelle_alt!$E$5,IF(F505&lt;=Gehaltstabelle_alt!$B$6,Gehaltstabelle_alt!$E$6,Gehaltstabelle_alt!$E$7)))))+IF(F505="","",IF(AND(E505&gt;Gehaltstabelle_alt!$C$10,C505="a"),Gehaltstabelle_alt!$E$11,Gehaltstabelle_alt!$E$10))+Gehaltsrechner!$G$10)</f>
        <v/>
      </c>
      <c r="H505" t="str">
        <f>IF(G505="","",Gehaltsrechner!$G$9)</f>
        <v/>
      </c>
      <c r="I505" t="str">
        <f t="shared" si="42"/>
        <v/>
      </c>
    </row>
    <row r="506" spans="1:9" x14ac:dyDescent="0.25">
      <c r="A506" t="str">
        <f t="shared" si="39"/>
        <v/>
      </c>
      <c r="B506" s="18" t="str">
        <f t="shared" si="43"/>
        <v/>
      </c>
      <c r="C506" t="str">
        <f t="shared" si="40"/>
        <v/>
      </c>
      <c r="D506" t="str">
        <f t="shared" si="41"/>
        <v/>
      </c>
      <c r="E506" t="str">
        <f>IF(D506="","",MIN(IF(ISNA(VLOOKUP(D506+E505,Gehaltstabelle_alt!$A$15:$A$18,1,FALSE)),D506+E505,IF(ISNA(VLOOKUP(D506+E505+1,Gehaltstabelle_alt!$A$15:$A$18,1,FALSE)),D506+E505+1,D506+E505+2))+IF(AND(B506=DATE(YEAR($G$5),MONTH($G$5),1),$G$4),2,0),MAX(Gehaltstabelle_alt!$H$5:$H$34)))</f>
        <v/>
      </c>
      <c r="F506" t="str">
        <f>IF(E506="","",HLOOKUP(C506,Gehaltstabelle_alt!$I$3:$R$34,E506+2,FALSE))</f>
        <v/>
      </c>
      <c r="G506" t="str">
        <f>IF(E506="","",IF(F506&lt;=Gehaltstabelle_alt!$B$2,Gehaltstabelle_alt!$E$2,IF(F506&lt;=Gehaltstabelle_alt!$B$3,Gehaltstabelle_alt!$E$3,IF(F506&lt;=Gehaltstabelle_alt!$B$4,Gehaltstabelle_alt!$E$4,IF(F506&lt;=Gehaltstabelle_alt!$B$5,Gehaltstabelle_alt!$E$5,IF(F506&lt;=Gehaltstabelle_alt!$B$6,Gehaltstabelle_alt!$E$6,Gehaltstabelle_alt!$E$7)))))+IF(F506="","",IF(AND(E506&gt;Gehaltstabelle_alt!$C$10,C506="a"),Gehaltstabelle_alt!$E$11,Gehaltstabelle_alt!$E$10))+Gehaltsrechner!$G$10)</f>
        <v/>
      </c>
      <c r="H506" t="str">
        <f>IF(G506="","",Gehaltsrechner!$G$9)</f>
        <v/>
      </c>
      <c r="I506" t="str">
        <f t="shared" si="42"/>
        <v/>
      </c>
    </row>
    <row r="507" spans="1:9" x14ac:dyDescent="0.25">
      <c r="A507" t="str">
        <f t="shared" si="39"/>
        <v/>
      </c>
      <c r="B507" s="18" t="str">
        <f t="shared" si="43"/>
        <v/>
      </c>
      <c r="C507" t="str">
        <f t="shared" si="40"/>
        <v/>
      </c>
      <c r="D507" t="str">
        <f t="shared" si="41"/>
        <v/>
      </c>
      <c r="E507" t="str">
        <f>IF(D507="","",MIN(IF(ISNA(VLOOKUP(D507+E506,Gehaltstabelle_alt!$A$15:$A$18,1,FALSE)),D507+E506,IF(ISNA(VLOOKUP(D507+E506+1,Gehaltstabelle_alt!$A$15:$A$18,1,FALSE)),D507+E506+1,D507+E506+2))+IF(AND(B507=DATE(YEAR($G$5),MONTH($G$5),1),$G$4),2,0),MAX(Gehaltstabelle_alt!$H$5:$H$34)))</f>
        <v/>
      </c>
      <c r="F507" t="str">
        <f>IF(E507="","",HLOOKUP(C507,Gehaltstabelle_alt!$I$3:$R$34,E507+2,FALSE))</f>
        <v/>
      </c>
      <c r="G507" t="str">
        <f>IF(E507="","",IF(F507&lt;=Gehaltstabelle_alt!$B$2,Gehaltstabelle_alt!$E$2,IF(F507&lt;=Gehaltstabelle_alt!$B$3,Gehaltstabelle_alt!$E$3,IF(F507&lt;=Gehaltstabelle_alt!$B$4,Gehaltstabelle_alt!$E$4,IF(F507&lt;=Gehaltstabelle_alt!$B$5,Gehaltstabelle_alt!$E$5,IF(F507&lt;=Gehaltstabelle_alt!$B$6,Gehaltstabelle_alt!$E$6,Gehaltstabelle_alt!$E$7)))))+IF(F507="","",IF(AND(E507&gt;Gehaltstabelle_alt!$C$10,C507="a"),Gehaltstabelle_alt!$E$11,Gehaltstabelle_alt!$E$10))+Gehaltsrechner!$G$10)</f>
        <v/>
      </c>
      <c r="H507" t="str">
        <f>IF(G507="","",Gehaltsrechner!$G$9)</f>
        <v/>
      </c>
      <c r="I507" t="str">
        <f t="shared" si="42"/>
        <v/>
      </c>
    </row>
    <row r="508" spans="1:9" x14ac:dyDescent="0.25">
      <c r="A508" t="str">
        <f t="shared" si="39"/>
        <v/>
      </c>
      <c r="B508" s="18" t="str">
        <f t="shared" si="43"/>
        <v/>
      </c>
      <c r="C508" t="str">
        <f t="shared" si="40"/>
        <v/>
      </c>
      <c r="D508" t="str">
        <f t="shared" si="41"/>
        <v/>
      </c>
      <c r="E508" t="str">
        <f>IF(D508="","",MIN(IF(ISNA(VLOOKUP(D508+E507,Gehaltstabelle_alt!$A$15:$A$18,1,FALSE)),D508+E507,IF(ISNA(VLOOKUP(D508+E507+1,Gehaltstabelle_alt!$A$15:$A$18,1,FALSE)),D508+E507+1,D508+E507+2))+IF(AND(B508=DATE(YEAR($G$5),MONTH($G$5),1),$G$4),2,0),MAX(Gehaltstabelle_alt!$H$5:$H$34)))</f>
        <v/>
      </c>
      <c r="F508" t="str">
        <f>IF(E508="","",HLOOKUP(C508,Gehaltstabelle_alt!$I$3:$R$34,E508+2,FALSE))</f>
        <v/>
      </c>
      <c r="G508" t="str">
        <f>IF(E508="","",IF(F508&lt;=Gehaltstabelle_alt!$B$2,Gehaltstabelle_alt!$E$2,IF(F508&lt;=Gehaltstabelle_alt!$B$3,Gehaltstabelle_alt!$E$3,IF(F508&lt;=Gehaltstabelle_alt!$B$4,Gehaltstabelle_alt!$E$4,IF(F508&lt;=Gehaltstabelle_alt!$B$5,Gehaltstabelle_alt!$E$5,IF(F508&lt;=Gehaltstabelle_alt!$B$6,Gehaltstabelle_alt!$E$6,Gehaltstabelle_alt!$E$7)))))+IF(F508="","",IF(AND(E508&gt;Gehaltstabelle_alt!$C$10,C508="a"),Gehaltstabelle_alt!$E$11,Gehaltstabelle_alt!$E$10))+Gehaltsrechner!$G$10)</f>
        <v/>
      </c>
      <c r="H508" t="str">
        <f>IF(G508="","",Gehaltsrechner!$G$9)</f>
        <v/>
      </c>
      <c r="I508" t="str">
        <f t="shared" si="42"/>
        <v/>
      </c>
    </row>
    <row r="509" spans="1:9" x14ac:dyDescent="0.25">
      <c r="A509" t="str">
        <f t="shared" si="39"/>
        <v/>
      </c>
      <c r="B509" s="18" t="str">
        <f t="shared" si="43"/>
        <v/>
      </c>
      <c r="C509" t="str">
        <f t="shared" si="40"/>
        <v/>
      </c>
      <c r="D509" t="str">
        <f t="shared" si="41"/>
        <v/>
      </c>
      <c r="E509" t="str">
        <f>IF(D509="","",MIN(IF(ISNA(VLOOKUP(D509+E508,Gehaltstabelle_alt!$A$15:$A$18,1,FALSE)),D509+E508,IF(ISNA(VLOOKUP(D509+E508+1,Gehaltstabelle_alt!$A$15:$A$18,1,FALSE)),D509+E508+1,D509+E508+2))+IF(AND(B509=DATE(YEAR($G$5),MONTH($G$5),1),$G$4),2,0),MAX(Gehaltstabelle_alt!$H$5:$H$34)))</f>
        <v/>
      </c>
      <c r="F509" t="str">
        <f>IF(E509="","",HLOOKUP(C509,Gehaltstabelle_alt!$I$3:$R$34,E509+2,FALSE))</f>
        <v/>
      </c>
      <c r="G509" t="str">
        <f>IF(E509="","",IF(F509&lt;=Gehaltstabelle_alt!$B$2,Gehaltstabelle_alt!$E$2,IF(F509&lt;=Gehaltstabelle_alt!$B$3,Gehaltstabelle_alt!$E$3,IF(F509&lt;=Gehaltstabelle_alt!$B$4,Gehaltstabelle_alt!$E$4,IF(F509&lt;=Gehaltstabelle_alt!$B$5,Gehaltstabelle_alt!$E$5,IF(F509&lt;=Gehaltstabelle_alt!$B$6,Gehaltstabelle_alt!$E$6,Gehaltstabelle_alt!$E$7)))))+IF(F509="","",IF(AND(E509&gt;Gehaltstabelle_alt!$C$10,C509="a"),Gehaltstabelle_alt!$E$11,Gehaltstabelle_alt!$E$10))+Gehaltsrechner!$G$10)</f>
        <v/>
      </c>
      <c r="H509" t="str">
        <f>IF(G509="","",Gehaltsrechner!$G$9)</f>
        <v/>
      </c>
      <c r="I509" t="str">
        <f t="shared" si="42"/>
        <v/>
      </c>
    </row>
    <row r="510" spans="1:9" x14ac:dyDescent="0.25">
      <c r="A510" t="str">
        <f t="shared" si="39"/>
        <v/>
      </c>
      <c r="B510" s="18" t="str">
        <f t="shared" si="43"/>
        <v/>
      </c>
      <c r="C510" t="str">
        <f t="shared" si="40"/>
        <v/>
      </c>
      <c r="D510" t="str">
        <f t="shared" si="41"/>
        <v/>
      </c>
      <c r="E510" t="str">
        <f>IF(D510="","",MIN(IF(ISNA(VLOOKUP(D510+E509,Gehaltstabelle_alt!$A$15:$A$18,1,FALSE)),D510+E509,IF(ISNA(VLOOKUP(D510+E509+1,Gehaltstabelle_alt!$A$15:$A$18,1,FALSE)),D510+E509+1,D510+E509+2))+IF(AND(B510=DATE(YEAR($G$5),MONTH($G$5),1),$G$4),2,0),MAX(Gehaltstabelle_alt!$H$5:$H$34)))</f>
        <v/>
      </c>
      <c r="F510" t="str">
        <f>IF(E510="","",HLOOKUP(C510,Gehaltstabelle_alt!$I$3:$R$34,E510+2,FALSE))</f>
        <v/>
      </c>
      <c r="G510" t="str">
        <f>IF(E510="","",IF(F510&lt;=Gehaltstabelle_alt!$B$2,Gehaltstabelle_alt!$E$2,IF(F510&lt;=Gehaltstabelle_alt!$B$3,Gehaltstabelle_alt!$E$3,IF(F510&lt;=Gehaltstabelle_alt!$B$4,Gehaltstabelle_alt!$E$4,IF(F510&lt;=Gehaltstabelle_alt!$B$5,Gehaltstabelle_alt!$E$5,IF(F510&lt;=Gehaltstabelle_alt!$B$6,Gehaltstabelle_alt!$E$6,Gehaltstabelle_alt!$E$7)))))+IF(F510="","",IF(AND(E510&gt;Gehaltstabelle_alt!$C$10,C510="a"),Gehaltstabelle_alt!$E$11,Gehaltstabelle_alt!$E$10))+Gehaltsrechner!$G$10)</f>
        <v/>
      </c>
      <c r="H510" t="str">
        <f>IF(G510="","",Gehaltsrechner!$G$9)</f>
        <v/>
      </c>
      <c r="I510" t="str">
        <f t="shared" si="42"/>
        <v/>
      </c>
    </row>
    <row r="511" spans="1:9" x14ac:dyDescent="0.25">
      <c r="A511" t="str">
        <f t="shared" si="39"/>
        <v/>
      </c>
      <c r="B511" s="18" t="str">
        <f t="shared" si="43"/>
        <v/>
      </c>
      <c r="C511" t="str">
        <f t="shared" si="40"/>
        <v/>
      </c>
      <c r="D511" t="str">
        <f t="shared" si="41"/>
        <v/>
      </c>
      <c r="E511" t="str">
        <f>IF(D511="","",MIN(IF(ISNA(VLOOKUP(D511+E510,Gehaltstabelle_alt!$A$15:$A$18,1,FALSE)),D511+E510,IF(ISNA(VLOOKUP(D511+E510+1,Gehaltstabelle_alt!$A$15:$A$18,1,FALSE)),D511+E510+1,D511+E510+2))+IF(AND(B511=DATE(YEAR($G$5),MONTH($G$5),1),$G$4),2,0),MAX(Gehaltstabelle_alt!$H$5:$H$34)))</f>
        <v/>
      </c>
      <c r="F511" t="str">
        <f>IF(E511="","",HLOOKUP(C511,Gehaltstabelle_alt!$I$3:$R$34,E511+2,FALSE))</f>
        <v/>
      </c>
      <c r="G511" t="str">
        <f>IF(E511="","",IF(F511&lt;=Gehaltstabelle_alt!$B$2,Gehaltstabelle_alt!$E$2,IF(F511&lt;=Gehaltstabelle_alt!$B$3,Gehaltstabelle_alt!$E$3,IF(F511&lt;=Gehaltstabelle_alt!$B$4,Gehaltstabelle_alt!$E$4,IF(F511&lt;=Gehaltstabelle_alt!$B$5,Gehaltstabelle_alt!$E$5,IF(F511&lt;=Gehaltstabelle_alt!$B$6,Gehaltstabelle_alt!$E$6,Gehaltstabelle_alt!$E$7)))))+IF(F511="","",IF(AND(E511&gt;Gehaltstabelle_alt!$C$10,C511="a"),Gehaltstabelle_alt!$E$11,Gehaltstabelle_alt!$E$10))+Gehaltsrechner!$G$10)</f>
        <v/>
      </c>
      <c r="H511" t="str">
        <f>IF(G511="","",Gehaltsrechner!$G$9)</f>
        <v/>
      </c>
      <c r="I511" t="str">
        <f t="shared" si="42"/>
        <v/>
      </c>
    </row>
    <row r="512" spans="1:9" x14ac:dyDescent="0.25">
      <c r="A512" t="str">
        <f t="shared" si="39"/>
        <v/>
      </c>
      <c r="B512" s="18" t="str">
        <f t="shared" si="43"/>
        <v/>
      </c>
      <c r="C512" t="str">
        <f t="shared" si="40"/>
        <v/>
      </c>
      <c r="D512" t="str">
        <f t="shared" si="41"/>
        <v/>
      </c>
      <c r="E512" t="str">
        <f>IF(D512="","",MIN(IF(ISNA(VLOOKUP(D512+E511,Gehaltstabelle_alt!$A$15:$A$18,1,FALSE)),D512+E511,IF(ISNA(VLOOKUP(D512+E511+1,Gehaltstabelle_alt!$A$15:$A$18,1,FALSE)),D512+E511+1,D512+E511+2))+IF(AND(B512=DATE(YEAR($G$5),MONTH($G$5),1),$G$4),2,0),MAX(Gehaltstabelle_alt!$H$5:$H$34)))</f>
        <v/>
      </c>
      <c r="F512" t="str">
        <f>IF(E512="","",HLOOKUP(C512,Gehaltstabelle_alt!$I$3:$R$34,E512+2,FALSE))</f>
        <v/>
      </c>
      <c r="G512" t="str">
        <f>IF(E512="","",IF(F512&lt;=Gehaltstabelle_alt!$B$2,Gehaltstabelle_alt!$E$2,IF(F512&lt;=Gehaltstabelle_alt!$B$3,Gehaltstabelle_alt!$E$3,IF(F512&lt;=Gehaltstabelle_alt!$B$4,Gehaltstabelle_alt!$E$4,IF(F512&lt;=Gehaltstabelle_alt!$B$5,Gehaltstabelle_alt!$E$5,IF(F512&lt;=Gehaltstabelle_alt!$B$6,Gehaltstabelle_alt!$E$6,Gehaltstabelle_alt!$E$7)))))+IF(F512="","",IF(AND(E512&gt;Gehaltstabelle_alt!$C$10,C512="a"),Gehaltstabelle_alt!$E$11,Gehaltstabelle_alt!$E$10))+Gehaltsrechner!$G$10)</f>
        <v/>
      </c>
      <c r="H512" t="str">
        <f>IF(G512="","",Gehaltsrechner!$G$9)</f>
        <v/>
      </c>
      <c r="I512" t="str">
        <f t="shared" si="42"/>
        <v/>
      </c>
    </row>
    <row r="513" spans="1:9" x14ac:dyDescent="0.25">
      <c r="A513" t="str">
        <f t="shared" si="39"/>
        <v/>
      </c>
      <c r="B513" s="18" t="str">
        <f t="shared" si="43"/>
        <v/>
      </c>
      <c r="C513" t="str">
        <f t="shared" si="40"/>
        <v/>
      </c>
      <c r="D513" t="str">
        <f t="shared" si="41"/>
        <v/>
      </c>
      <c r="E513" t="str">
        <f>IF(D513="","",MIN(IF(ISNA(VLOOKUP(D513+E512,Gehaltstabelle_alt!$A$15:$A$18,1,FALSE)),D513+E512,IF(ISNA(VLOOKUP(D513+E512+1,Gehaltstabelle_alt!$A$15:$A$18,1,FALSE)),D513+E512+1,D513+E512+2))+IF(AND(B513=DATE(YEAR($G$5),MONTH($G$5),1),$G$4),2,0),MAX(Gehaltstabelle_alt!$H$5:$H$34)))</f>
        <v/>
      </c>
      <c r="F513" t="str">
        <f>IF(E513="","",HLOOKUP(C513,Gehaltstabelle_alt!$I$3:$R$34,E513+2,FALSE))</f>
        <v/>
      </c>
      <c r="G513" t="str">
        <f>IF(E513="","",IF(F513&lt;=Gehaltstabelle_alt!$B$2,Gehaltstabelle_alt!$E$2,IF(F513&lt;=Gehaltstabelle_alt!$B$3,Gehaltstabelle_alt!$E$3,IF(F513&lt;=Gehaltstabelle_alt!$B$4,Gehaltstabelle_alt!$E$4,IF(F513&lt;=Gehaltstabelle_alt!$B$5,Gehaltstabelle_alt!$E$5,IF(F513&lt;=Gehaltstabelle_alt!$B$6,Gehaltstabelle_alt!$E$6,Gehaltstabelle_alt!$E$7)))))+IF(F513="","",IF(AND(E513&gt;Gehaltstabelle_alt!$C$10,C513="a"),Gehaltstabelle_alt!$E$11,Gehaltstabelle_alt!$E$10))+Gehaltsrechner!$G$10)</f>
        <v/>
      </c>
      <c r="H513" t="str">
        <f>IF(G513="","",Gehaltsrechner!$G$9)</f>
        <v/>
      </c>
      <c r="I513" t="str">
        <f t="shared" si="42"/>
        <v/>
      </c>
    </row>
    <row r="514" spans="1:9" x14ac:dyDescent="0.25">
      <c r="A514" t="str">
        <f t="shared" si="39"/>
        <v/>
      </c>
      <c r="B514" s="18" t="str">
        <f t="shared" si="43"/>
        <v/>
      </c>
      <c r="C514" t="str">
        <f t="shared" si="40"/>
        <v/>
      </c>
      <c r="D514" t="str">
        <f t="shared" si="41"/>
        <v/>
      </c>
      <c r="E514" t="str">
        <f>IF(D514="","",MIN(IF(ISNA(VLOOKUP(D514+E513,Gehaltstabelle_alt!$A$15:$A$18,1,FALSE)),D514+E513,IF(ISNA(VLOOKUP(D514+E513+1,Gehaltstabelle_alt!$A$15:$A$18,1,FALSE)),D514+E513+1,D514+E513+2))+IF(AND(B514=DATE(YEAR($G$5),MONTH($G$5),1),$G$4),2,0),MAX(Gehaltstabelle_alt!$H$5:$H$34)))</f>
        <v/>
      </c>
      <c r="F514" t="str">
        <f>IF(E514="","",HLOOKUP(C514,Gehaltstabelle_alt!$I$3:$R$34,E514+2,FALSE))</f>
        <v/>
      </c>
      <c r="G514" t="str">
        <f>IF(E514="","",IF(F514&lt;=Gehaltstabelle_alt!$B$2,Gehaltstabelle_alt!$E$2,IF(F514&lt;=Gehaltstabelle_alt!$B$3,Gehaltstabelle_alt!$E$3,IF(F514&lt;=Gehaltstabelle_alt!$B$4,Gehaltstabelle_alt!$E$4,IF(F514&lt;=Gehaltstabelle_alt!$B$5,Gehaltstabelle_alt!$E$5,IF(F514&lt;=Gehaltstabelle_alt!$B$6,Gehaltstabelle_alt!$E$6,Gehaltstabelle_alt!$E$7)))))+IF(F514="","",IF(AND(E514&gt;Gehaltstabelle_alt!$C$10,C514="a"),Gehaltstabelle_alt!$E$11,Gehaltstabelle_alt!$E$10))+Gehaltsrechner!$G$10)</f>
        <v/>
      </c>
      <c r="H514" t="str">
        <f>IF(G514="","",Gehaltsrechner!$G$9)</f>
        <v/>
      </c>
      <c r="I514" t="str">
        <f t="shared" si="42"/>
        <v/>
      </c>
    </row>
    <row r="515" spans="1:9" x14ac:dyDescent="0.25">
      <c r="A515" t="str">
        <f t="shared" si="39"/>
        <v/>
      </c>
      <c r="B515" s="18" t="str">
        <f t="shared" si="43"/>
        <v/>
      </c>
      <c r="C515" t="str">
        <f t="shared" si="40"/>
        <v/>
      </c>
      <c r="D515" t="str">
        <f t="shared" si="41"/>
        <v/>
      </c>
      <c r="E515" t="str">
        <f>IF(D515="","",MIN(IF(ISNA(VLOOKUP(D515+E514,Gehaltstabelle_alt!$A$15:$A$18,1,FALSE)),D515+E514,IF(ISNA(VLOOKUP(D515+E514+1,Gehaltstabelle_alt!$A$15:$A$18,1,FALSE)),D515+E514+1,D515+E514+2))+IF(AND(B515=DATE(YEAR($G$5),MONTH($G$5),1),$G$4),2,0),MAX(Gehaltstabelle_alt!$H$5:$H$34)))</f>
        <v/>
      </c>
      <c r="F515" t="str">
        <f>IF(E515="","",HLOOKUP(C515,Gehaltstabelle_alt!$I$3:$R$34,E515+2,FALSE))</f>
        <v/>
      </c>
      <c r="G515" t="str">
        <f>IF(E515="","",IF(F515&lt;=Gehaltstabelle_alt!$B$2,Gehaltstabelle_alt!$E$2,IF(F515&lt;=Gehaltstabelle_alt!$B$3,Gehaltstabelle_alt!$E$3,IF(F515&lt;=Gehaltstabelle_alt!$B$4,Gehaltstabelle_alt!$E$4,IF(F515&lt;=Gehaltstabelle_alt!$B$5,Gehaltstabelle_alt!$E$5,IF(F515&lt;=Gehaltstabelle_alt!$B$6,Gehaltstabelle_alt!$E$6,Gehaltstabelle_alt!$E$7)))))+IF(F515="","",IF(AND(E515&gt;Gehaltstabelle_alt!$C$10,C515="a"),Gehaltstabelle_alt!$E$11,Gehaltstabelle_alt!$E$10))+Gehaltsrechner!$G$10)</f>
        <v/>
      </c>
      <c r="H515" t="str">
        <f>IF(G515="","",Gehaltsrechner!$G$9)</f>
        <v/>
      </c>
      <c r="I515" t="str">
        <f t="shared" si="42"/>
        <v/>
      </c>
    </row>
    <row r="516" spans="1:9" x14ac:dyDescent="0.25">
      <c r="A516" t="str">
        <f t="shared" si="39"/>
        <v/>
      </c>
      <c r="B516" s="18" t="str">
        <f t="shared" si="43"/>
        <v/>
      </c>
      <c r="C516" t="str">
        <f t="shared" si="40"/>
        <v/>
      </c>
      <c r="D516" t="str">
        <f t="shared" si="41"/>
        <v/>
      </c>
      <c r="E516" t="str">
        <f>IF(D516="","",MIN(IF(ISNA(VLOOKUP(D516+E515,Gehaltstabelle_alt!$A$15:$A$18,1,FALSE)),D516+E515,IF(ISNA(VLOOKUP(D516+E515+1,Gehaltstabelle_alt!$A$15:$A$18,1,FALSE)),D516+E515+1,D516+E515+2))+IF(AND(B516=DATE(YEAR($G$5),MONTH($G$5),1),$G$4),2,0),MAX(Gehaltstabelle_alt!$H$5:$H$34)))</f>
        <v/>
      </c>
      <c r="F516" t="str">
        <f>IF(E516="","",HLOOKUP(C516,Gehaltstabelle_alt!$I$3:$R$34,E516+2,FALSE))</f>
        <v/>
      </c>
      <c r="G516" t="str">
        <f>IF(E516="","",IF(F516&lt;=Gehaltstabelle_alt!$B$2,Gehaltstabelle_alt!$E$2,IF(F516&lt;=Gehaltstabelle_alt!$B$3,Gehaltstabelle_alt!$E$3,IF(F516&lt;=Gehaltstabelle_alt!$B$4,Gehaltstabelle_alt!$E$4,IF(F516&lt;=Gehaltstabelle_alt!$B$5,Gehaltstabelle_alt!$E$5,IF(F516&lt;=Gehaltstabelle_alt!$B$6,Gehaltstabelle_alt!$E$6,Gehaltstabelle_alt!$E$7)))))+IF(F516="","",IF(AND(E516&gt;Gehaltstabelle_alt!$C$10,C516="a"),Gehaltstabelle_alt!$E$11,Gehaltstabelle_alt!$E$10))+Gehaltsrechner!$G$10)</f>
        <v/>
      </c>
      <c r="H516" t="str">
        <f>IF(G516="","",Gehaltsrechner!$G$9)</f>
        <v/>
      </c>
      <c r="I516" t="str">
        <f t="shared" si="42"/>
        <v/>
      </c>
    </row>
    <row r="517" spans="1:9" x14ac:dyDescent="0.25">
      <c r="A517" t="str">
        <f t="shared" si="39"/>
        <v/>
      </c>
      <c r="B517" s="18" t="str">
        <f t="shared" si="43"/>
        <v/>
      </c>
      <c r="C517" t="str">
        <f t="shared" si="40"/>
        <v/>
      </c>
      <c r="D517" t="str">
        <f t="shared" si="41"/>
        <v/>
      </c>
      <c r="E517" t="str">
        <f>IF(D517="","",MIN(IF(ISNA(VLOOKUP(D517+E516,Gehaltstabelle_alt!$A$15:$A$18,1,FALSE)),D517+E516,IF(ISNA(VLOOKUP(D517+E516+1,Gehaltstabelle_alt!$A$15:$A$18,1,FALSE)),D517+E516+1,D517+E516+2))+IF(AND(B517=DATE(YEAR($G$5),MONTH($G$5),1),$G$4),2,0),MAX(Gehaltstabelle_alt!$H$5:$H$34)))</f>
        <v/>
      </c>
      <c r="F517" t="str">
        <f>IF(E517="","",HLOOKUP(C517,Gehaltstabelle_alt!$I$3:$R$34,E517+2,FALSE))</f>
        <v/>
      </c>
      <c r="G517" t="str">
        <f>IF(E517="","",IF(F517&lt;=Gehaltstabelle_alt!$B$2,Gehaltstabelle_alt!$E$2,IF(F517&lt;=Gehaltstabelle_alt!$B$3,Gehaltstabelle_alt!$E$3,IF(F517&lt;=Gehaltstabelle_alt!$B$4,Gehaltstabelle_alt!$E$4,IF(F517&lt;=Gehaltstabelle_alt!$B$5,Gehaltstabelle_alt!$E$5,IF(F517&lt;=Gehaltstabelle_alt!$B$6,Gehaltstabelle_alt!$E$6,Gehaltstabelle_alt!$E$7)))))+IF(F517="","",IF(AND(E517&gt;Gehaltstabelle_alt!$C$10,C517="a"),Gehaltstabelle_alt!$E$11,Gehaltstabelle_alt!$E$10))+Gehaltsrechner!$G$10)</f>
        <v/>
      </c>
      <c r="H517" t="str">
        <f>IF(G517="","",Gehaltsrechner!$G$9)</f>
        <v/>
      </c>
      <c r="I517" t="str">
        <f t="shared" si="42"/>
        <v/>
      </c>
    </row>
    <row r="518" spans="1:9" x14ac:dyDescent="0.25">
      <c r="A518" t="str">
        <f t="shared" si="39"/>
        <v/>
      </c>
      <c r="B518" s="18" t="str">
        <f t="shared" si="43"/>
        <v/>
      </c>
      <c r="C518" t="str">
        <f t="shared" si="40"/>
        <v/>
      </c>
      <c r="D518" t="str">
        <f t="shared" si="41"/>
        <v/>
      </c>
      <c r="E518" t="str">
        <f>IF(D518="","",MIN(IF(ISNA(VLOOKUP(D518+E517,Gehaltstabelle_alt!$A$15:$A$18,1,FALSE)),D518+E517,IF(ISNA(VLOOKUP(D518+E517+1,Gehaltstabelle_alt!$A$15:$A$18,1,FALSE)),D518+E517+1,D518+E517+2))+IF(AND(B518=DATE(YEAR($G$5),MONTH($G$5),1),$G$4),2,0),MAX(Gehaltstabelle_alt!$H$5:$H$34)))</f>
        <v/>
      </c>
      <c r="F518" t="str">
        <f>IF(E518="","",HLOOKUP(C518,Gehaltstabelle_alt!$I$3:$R$34,E518+2,FALSE))</f>
        <v/>
      </c>
      <c r="G518" t="str">
        <f>IF(E518="","",IF(F518&lt;=Gehaltstabelle_alt!$B$2,Gehaltstabelle_alt!$E$2,IF(F518&lt;=Gehaltstabelle_alt!$B$3,Gehaltstabelle_alt!$E$3,IF(F518&lt;=Gehaltstabelle_alt!$B$4,Gehaltstabelle_alt!$E$4,IF(F518&lt;=Gehaltstabelle_alt!$B$5,Gehaltstabelle_alt!$E$5,IF(F518&lt;=Gehaltstabelle_alt!$B$6,Gehaltstabelle_alt!$E$6,Gehaltstabelle_alt!$E$7)))))+IF(F518="","",IF(AND(E518&gt;Gehaltstabelle_alt!$C$10,C518="a"),Gehaltstabelle_alt!$E$11,Gehaltstabelle_alt!$E$10))+Gehaltsrechner!$G$10)</f>
        <v/>
      </c>
      <c r="H518" t="str">
        <f>IF(G518="","",Gehaltsrechner!$G$9)</f>
        <v/>
      </c>
      <c r="I518" t="str">
        <f t="shared" si="42"/>
        <v/>
      </c>
    </row>
    <row r="519" spans="1:9" x14ac:dyDescent="0.25">
      <c r="A519" t="str">
        <f t="shared" si="39"/>
        <v/>
      </c>
      <c r="B519" s="18" t="str">
        <f t="shared" si="43"/>
        <v/>
      </c>
      <c r="C519" t="str">
        <f t="shared" si="40"/>
        <v/>
      </c>
      <c r="D519" t="str">
        <f t="shared" si="41"/>
        <v/>
      </c>
      <c r="E519" t="str">
        <f>IF(D519="","",MIN(IF(ISNA(VLOOKUP(D519+E518,Gehaltstabelle_alt!$A$15:$A$18,1,FALSE)),D519+E518,IF(ISNA(VLOOKUP(D519+E518+1,Gehaltstabelle_alt!$A$15:$A$18,1,FALSE)),D519+E518+1,D519+E518+2))+IF(AND(B519=DATE(YEAR($G$5),MONTH($G$5),1),$G$4),2,0),MAX(Gehaltstabelle_alt!$H$5:$H$34)))</f>
        <v/>
      </c>
      <c r="F519" t="str">
        <f>IF(E519="","",HLOOKUP(C519,Gehaltstabelle_alt!$I$3:$R$34,E519+2,FALSE))</f>
        <v/>
      </c>
      <c r="G519" t="str">
        <f>IF(E519="","",IF(F519&lt;=Gehaltstabelle_alt!$B$2,Gehaltstabelle_alt!$E$2,IF(F519&lt;=Gehaltstabelle_alt!$B$3,Gehaltstabelle_alt!$E$3,IF(F519&lt;=Gehaltstabelle_alt!$B$4,Gehaltstabelle_alt!$E$4,IF(F519&lt;=Gehaltstabelle_alt!$B$5,Gehaltstabelle_alt!$E$5,IF(F519&lt;=Gehaltstabelle_alt!$B$6,Gehaltstabelle_alt!$E$6,Gehaltstabelle_alt!$E$7)))))+IF(F519="","",IF(AND(E519&gt;Gehaltstabelle_alt!$C$10,C519="a"),Gehaltstabelle_alt!$E$11,Gehaltstabelle_alt!$E$10))+Gehaltsrechner!$G$10)</f>
        <v/>
      </c>
      <c r="H519" t="str">
        <f>IF(G519="","",Gehaltsrechner!$G$9)</f>
        <v/>
      </c>
      <c r="I519" t="str">
        <f t="shared" si="42"/>
        <v/>
      </c>
    </row>
    <row r="520" spans="1:9" x14ac:dyDescent="0.25">
      <c r="A520" t="str">
        <f t="shared" si="39"/>
        <v/>
      </c>
      <c r="B520" s="18" t="str">
        <f t="shared" si="43"/>
        <v/>
      </c>
      <c r="C520" t="str">
        <f t="shared" si="40"/>
        <v/>
      </c>
      <c r="D520" t="str">
        <f t="shared" si="41"/>
        <v/>
      </c>
      <c r="E520" t="str">
        <f>IF(D520="","",MIN(IF(ISNA(VLOOKUP(D520+E519,Gehaltstabelle_alt!$A$15:$A$18,1,FALSE)),D520+E519,IF(ISNA(VLOOKUP(D520+E519+1,Gehaltstabelle_alt!$A$15:$A$18,1,FALSE)),D520+E519+1,D520+E519+2))+IF(AND(B520=DATE(YEAR($G$5),MONTH($G$5),1),$G$4),2,0),MAX(Gehaltstabelle_alt!$H$5:$H$34)))</f>
        <v/>
      </c>
      <c r="F520" t="str">
        <f>IF(E520="","",HLOOKUP(C520,Gehaltstabelle_alt!$I$3:$R$34,E520+2,FALSE))</f>
        <v/>
      </c>
      <c r="G520" t="str">
        <f>IF(E520="","",IF(F520&lt;=Gehaltstabelle_alt!$B$2,Gehaltstabelle_alt!$E$2,IF(F520&lt;=Gehaltstabelle_alt!$B$3,Gehaltstabelle_alt!$E$3,IF(F520&lt;=Gehaltstabelle_alt!$B$4,Gehaltstabelle_alt!$E$4,IF(F520&lt;=Gehaltstabelle_alt!$B$5,Gehaltstabelle_alt!$E$5,IF(F520&lt;=Gehaltstabelle_alt!$B$6,Gehaltstabelle_alt!$E$6,Gehaltstabelle_alt!$E$7)))))+IF(F520="","",IF(AND(E520&gt;Gehaltstabelle_alt!$C$10,C520="a"),Gehaltstabelle_alt!$E$11,Gehaltstabelle_alt!$E$10))+Gehaltsrechner!$G$10)</f>
        <v/>
      </c>
      <c r="H520" t="str">
        <f>IF(G520="","",Gehaltsrechner!$G$9)</f>
        <v/>
      </c>
      <c r="I520" t="str">
        <f t="shared" si="42"/>
        <v/>
      </c>
    </row>
    <row r="521" spans="1:9" x14ac:dyDescent="0.25">
      <c r="A521" t="str">
        <f t="shared" si="39"/>
        <v/>
      </c>
      <c r="B521" s="18" t="str">
        <f t="shared" si="43"/>
        <v/>
      </c>
      <c r="C521" t="str">
        <f t="shared" si="40"/>
        <v/>
      </c>
      <c r="D521" t="str">
        <f t="shared" si="41"/>
        <v/>
      </c>
      <c r="E521" t="str">
        <f>IF(D521="","",MIN(IF(ISNA(VLOOKUP(D521+E520,Gehaltstabelle_alt!$A$15:$A$18,1,FALSE)),D521+E520,IF(ISNA(VLOOKUP(D521+E520+1,Gehaltstabelle_alt!$A$15:$A$18,1,FALSE)),D521+E520+1,D521+E520+2))+IF(AND(B521=DATE(YEAR($G$5),MONTH($G$5),1),$G$4),2,0),MAX(Gehaltstabelle_alt!$H$5:$H$34)))</f>
        <v/>
      </c>
      <c r="F521" t="str">
        <f>IF(E521="","",HLOOKUP(C521,Gehaltstabelle_alt!$I$3:$R$34,E521+2,FALSE))</f>
        <v/>
      </c>
      <c r="G521" t="str">
        <f>IF(E521="","",IF(F521&lt;=Gehaltstabelle_alt!$B$2,Gehaltstabelle_alt!$E$2,IF(F521&lt;=Gehaltstabelle_alt!$B$3,Gehaltstabelle_alt!$E$3,IF(F521&lt;=Gehaltstabelle_alt!$B$4,Gehaltstabelle_alt!$E$4,IF(F521&lt;=Gehaltstabelle_alt!$B$5,Gehaltstabelle_alt!$E$5,IF(F521&lt;=Gehaltstabelle_alt!$B$6,Gehaltstabelle_alt!$E$6,Gehaltstabelle_alt!$E$7)))))+IF(F521="","",IF(AND(E521&gt;Gehaltstabelle_alt!$C$10,C521="a"),Gehaltstabelle_alt!$E$11,Gehaltstabelle_alt!$E$10))+Gehaltsrechner!$G$10)</f>
        <v/>
      </c>
      <c r="H521" t="str">
        <f>IF(G521="","",Gehaltsrechner!$G$9)</f>
        <v/>
      </c>
      <c r="I521" t="str">
        <f t="shared" si="42"/>
        <v/>
      </c>
    </row>
    <row r="522" spans="1:9" x14ac:dyDescent="0.25">
      <c r="A522" t="str">
        <f t="shared" ref="A522:A585" si="44">IF(C522="","",YEAR(B522))</f>
        <v/>
      </c>
      <c r="B522" s="18" t="str">
        <f t="shared" si="43"/>
        <v/>
      </c>
      <c r="C522" t="str">
        <f t="shared" ref="C522:C585" si="45">IF(B522="","",$J$3)</f>
        <v/>
      </c>
      <c r="D522" t="str">
        <f t="shared" ref="D522:D585" si="46">IF(B522="","",IF(B522&lt;$G$6,0,IF(AND(MOD(YEAR(B522)-YEAR($G$6),2)=0,MONTH($G$6)=MONTH(B522)),1,0)))</f>
        <v/>
      </c>
      <c r="E522" t="str">
        <f>IF(D522="","",MIN(IF(ISNA(VLOOKUP(D522+E521,Gehaltstabelle_alt!$A$15:$A$18,1,FALSE)),D522+E521,IF(ISNA(VLOOKUP(D522+E521+1,Gehaltstabelle_alt!$A$15:$A$18,1,FALSE)),D522+E521+1,D522+E521+2))+IF(AND(B522=DATE(YEAR($G$5),MONTH($G$5),1),$G$4),2,0),MAX(Gehaltstabelle_alt!$H$5:$H$34)))</f>
        <v/>
      </c>
      <c r="F522" t="str">
        <f>IF(E522="","",HLOOKUP(C522,Gehaltstabelle_alt!$I$3:$R$34,E522+2,FALSE))</f>
        <v/>
      </c>
      <c r="G522" t="str">
        <f>IF(E522="","",IF(F522&lt;=Gehaltstabelle_alt!$B$2,Gehaltstabelle_alt!$E$2,IF(F522&lt;=Gehaltstabelle_alt!$B$3,Gehaltstabelle_alt!$E$3,IF(F522&lt;=Gehaltstabelle_alt!$B$4,Gehaltstabelle_alt!$E$4,IF(F522&lt;=Gehaltstabelle_alt!$B$5,Gehaltstabelle_alt!$E$5,IF(F522&lt;=Gehaltstabelle_alt!$B$6,Gehaltstabelle_alt!$E$6,Gehaltstabelle_alt!$E$7)))))+IF(F522="","",IF(AND(E522&gt;Gehaltstabelle_alt!$C$10,C522="a"),Gehaltstabelle_alt!$E$11,Gehaltstabelle_alt!$E$10))+Gehaltsrechner!$G$10)</f>
        <v/>
      </c>
      <c r="H522" t="str">
        <f>IF(G522="","",Gehaltsrechner!$G$9)</f>
        <v/>
      </c>
      <c r="I522" t="str">
        <f t="shared" ref="I522:I585" si="47">IF(B522="","",(F522+G522)/12*14+H522)</f>
        <v/>
      </c>
    </row>
    <row r="523" spans="1:9" x14ac:dyDescent="0.25">
      <c r="A523" t="str">
        <f t="shared" si="44"/>
        <v/>
      </c>
      <c r="B523" s="18" t="str">
        <f t="shared" ref="B523:B586" si="48">IF(B522="","",IF(DATE(YEAR(B522),MONTH(B522)+1,1)&gt;=$G$2,"",DATE(YEAR(B522),MONTH(B522)+1,1)))</f>
        <v/>
      </c>
      <c r="C523" t="str">
        <f t="shared" si="45"/>
        <v/>
      </c>
      <c r="D523" t="str">
        <f t="shared" si="46"/>
        <v/>
      </c>
      <c r="E523" t="str">
        <f>IF(D523="","",MIN(IF(ISNA(VLOOKUP(D523+E522,Gehaltstabelle_alt!$A$15:$A$18,1,FALSE)),D523+E522,IF(ISNA(VLOOKUP(D523+E522+1,Gehaltstabelle_alt!$A$15:$A$18,1,FALSE)),D523+E522+1,D523+E522+2))+IF(AND(B523=DATE(YEAR($G$5),MONTH($G$5),1),$G$4),2,0),MAX(Gehaltstabelle_alt!$H$5:$H$34)))</f>
        <v/>
      </c>
      <c r="F523" t="str">
        <f>IF(E523="","",HLOOKUP(C523,Gehaltstabelle_alt!$I$3:$R$34,E523+2,FALSE))</f>
        <v/>
      </c>
      <c r="G523" t="str">
        <f>IF(E523="","",IF(F523&lt;=Gehaltstabelle_alt!$B$2,Gehaltstabelle_alt!$E$2,IF(F523&lt;=Gehaltstabelle_alt!$B$3,Gehaltstabelle_alt!$E$3,IF(F523&lt;=Gehaltstabelle_alt!$B$4,Gehaltstabelle_alt!$E$4,IF(F523&lt;=Gehaltstabelle_alt!$B$5,Gehaltstabelle_alt!$E$5,IF(F523&lt;=Gehaltstabelle_alt!$B$6,Gehaltstabelle_alt!$E$6,Gehaltstabelle_alt!$E$7)))))+IF(F523="","",IF(AND(E523&gt;Gehaltstabelle_alt!$C$10,C523="a"),Gehaltstabelle_alt!$E$11,Gehaltstabelle_alt!$E$10))+Gehaltsrechner!$G$10)</f>
        <v/>
      </c>
      <c r="H523" t="str">
        <f>IF(G523="","",Gehaltsrechner!$G$9)</f>
        <v/>
      </c>
      <c r="I523" t="str">
        <f t="shared" si="47"/>
        <v/>
      </c>
    </row>
    <row r="524" spans="1:9" x14ac:dyDescent="0.25">
      <c r="A524" t="str">
        <f t="shared" si="44"/>
        <v/>
      </c>
      <c r="B524" s="18" t="str">
        <f t="shared" si="48"/>
        <v/>
      </c>
      <c r="C524" t="str">
        <f t="shared" si="45"/>
        <v/>
      </c>
      <c r="D524" t="str">
        <f t="shared" si="46"/>
        <v/>
      </c>
      <c r="E524" t="str">
        <f>IF(D524="","",MIN(IF(ISNA(VLOOKUP(D524+E523,Gehaltstabelle_alt!$A$15:$A$18,1,FALSE)),D524+E523,IF(ISNA(VLOOKUP(D524+E523+1,Gehaltstabelle_alt!$A$15:$A$18,1,FALSE)),D524+E523+1,D524+E523+2))+IF(AND(B524=DATE(YEAR($G$5),MONTH($G$5),1),$G$4),2,0),MAX(Gehaltstabelle_alt!$H$5:$H$34)))</f>
        <v/>
      </c>
      <c r="F524" t="str">
        <f>IF(E524="","",HLOOKUP(C524,Gehaltstabelle_alt!$I$3:$R$34,E524+2,FALSE))</f>
        <v/>
      </c>
      <c r="G524" t="str">
        <f>IF(E524="","",IF(F524&lt;=Gehaltstabelle_alt!$B$2,Gehaltstabelle_alt!$E$2,IF(F524&lt;=Gehaltstabelle_alt!$B$3,Gehaltstabelle_alt!$E$3,IF(F524&lt;=Gehaltstabelle_alt!$B$4,Gehaltstabelle_alt!$E$4,IF(F524&lt;=Gehaltstabelle_alt!$B$5,Gehaltstabelle_alt!$E$5,IF(F524&lt;=Gehaltstabelle_alt!$B$6,Gehaltstabelle_alt!$E$6,Gehaltstabelle_alt!$E$7)))))+IF(F524="","",IF(AND(E524&gt;Gehaltstabelle_alt!$C$10,C524="a"),Gehaltstabelle_alt!$E$11,Gehaltstabelle_alt!$E$10))+Gehaltsrechner!$G$10)</f>
        <v/>
      </c>
      <c r="H524" t="str">
        <f>IF(G524="","",Gehaltsrechner!$G$9)</f>
        <v/>
      </c>
      <c r="I524" t="str">
        <f t="shared" si="47"/>
        <v/>
      </c>
    </row>
    <row r="525" spans="1:9" x14ac:dyDescent="0.25">
      <c r="A525" t="str">
        <f t="shared" si="44"/>
        <v/>
      </c>
      <c r="B525" s="18" t="str">
        <f t="shared" si="48"/>
        <v/>
      </c>
      <c r="C525" t="str">
        <f t="shared" si="45"/>
        <v/>
      </c>
      <c r="D525" t="str">
        <f t="shared" si="46"/>
        <v/>
      </c>
      <c r="E525" t="str">
        <f>IF(D525="","",MIN(IF(ISNA(VLOOKUP(D525+E524,Gehaltstabelle_alt!$A$15:$A$18,1,FALSE)),D525+E524,IF(ISNA(VLOOKUP(D525+E524+1,Gehaltstabelle_alt!$A$15:$A$18,1,FALSE)),D525+E524+1,D525+E524+2))+IF(AND(B525=DATE(YEAR($G$5),MONTH($G$5),1),$G$4),2,0),MAX(Gehaltstabelle_alt!$H$5:$H$34)))</f>
        <v/>
      </c>
      <c r="F525" t="str">
        <f>IF(E525="","",HLOOKUP(C525,Gehaltstabelle_alt!$I$3:$R$34,E525+2,FALSE))</f>
        <v/>
      </c>
      <c r="G525" t="str">
        <f>IF(E525="","",IF(F525&lt;=Gehaltstabelle_alt!$B$2,Gehaltstabelle_alt!$E$2,IF(F525&lt;=Gehaltstabelle_alt!$B$3,Gehaltstabelle_alt!$E$3,IF(F525&lt;=Gehaltstabelle_alt!$B$4,Gehaltstabelle_alt!$E$4,IF(F525&lt;=Gehaltstabelle_alt!$B$5,Gehaltstabelle_alt!$E$5,IF(F525&lt;=Gehaltstabelle_alt!$B$6,Gehaltstabelle_alt!$E$6,Gehaltstabelle_alt!$E$7)))))+IF(F525="","",IF(AND(E525&gt;Gehaltstabelle_alt!$C$10,C525="a"),Gehaltstabelle_alt!$E$11,Gehaltstabelle_alt!$E$10))+Gehaltsrechner!$G$10)</f>
        <v/>
      </c>
      <c r="H525" t="str">
        <f>IF(G525="","",Gehaltsrechner!$G$9)</f>
        <v/>
      </c>
      <c r="I525" t="str">
        <f t="shared" si="47"/>
        <v/>
      </c>
    </row>
    <row r="526" spans="1:9" x14ac:dyDescent="0.25">
      <c r="A526" t="str">
        <f t="shared" si="44"/>
        <v/>
      </c>
      <c r="B526" s="18" t="str">
        <f t="shared" si="48"/>
        <v/>
      </c>
      <c r="C526" t="str">
        <f t="shared" si="45"/>
        <v/>
      </c>
      <c r="D526" t="str">
        <f t="shared" si="46"/>
        <v/>
      </c>
      <c r="E526" t="str">
        <f>IF(D526="","",MIN(IF(ISNA(VLOOKUP(D526+E525,Gehaltstabelle_alt!$A$15:$A$18,1,FALSE)),D526+E525,IF(ISNA(VLOOKUP(D526+E525+1,Gehaltstabelle_alt!$A$15:$A$18,1,FALSE)),D526+E525+1,D526+E525+2))+IF(AND(B526=DATE(YEAR($G$5),MONTH($G$5),1),$G$4),2,0),MAX(Gehaltstabelle_alt!$H$5:$H$34)))</f>
        <v/>
      </c>
      <c r="F526" t="str">
        <f>IF(E526="","",HLOOKUP(C526,Gehaltstabelle_alt!$I$3:$R$34,E526+2,FALSE))</f>
        <v/>
      </c>
      <c r="G526" t="str">
        <f>IF(E526="","",IF(F526&lt;=Gehaltstabelle_alt!$B$2,Gehaltstabelle_alt!$E$2,IF(F526&lt;=Gehaltstabelle_alt!$B$3,Gehaltstabelle_alt!$E$3,IF(F526&lt;=Gehaltstabelle_alt!$B$4,Gehaltstabelle_alt!$E$4,IF(F526&lt;=Gehaltstabelle_alt!$B$5,Gehaltstabelle_alt!$E$5,IF(F526&lt;=Gehaltstabelle_alt!$B$6,Gehaltstabelle_alt!$E$6,Gehaltstabelle_alt!$E$7)))))+IF(F526="","",IF(AND(E526&gt;Gehaltstabelle_alt!$C$10,C526="a"),Gehaltstabelle_alt!$E$11,Gehaltstabelle_alt!$E$10))+Gehaltsrechner!$G$10)</f>
        <v/>
      </c>
      <c r="H526" t="str">
        <f>IF(G526="","",Gehaltsrechner!$G$9)</f>
        <v/>
      </c>
      <c r="I526" t="str">
        <f t="shared" si="47"/>
        <v/>
      </c>
    </row>
    <row r="527" spans="1:9" x14ac:dyDescent="0.25">
      <c r="A527" t="str">
        <f t="shared" si="44"/>
        <v/>
      </c>
      <c r="B527" s="18" t="str">
        <f t="shared" si="48"/>
        <v/>
      </c>
      <c r="C527" t="str">
        <f t="shared" si="45"/>
        <v/>
      </c>
      <c r="D527" t="str">
        <f t="shared" si="46"/>
        <v/>
      </c>
      <c r="E527" t="str">
        <f>IF(D527="","",MIN(IF(ISNA(VLOOKUP(D527+E526,Gehaltstabelle_alt!$A$15:$A$18,1,FALSE)),D527+E526,IF(ISNA(VLOOKUP(D527+E526+1,Gehaltstabelle_alt!$A$15:$A$18,1,FALSE)),D527+E526+1,D527+E526+2))+IF(AND(B527=DATE(YEAR($G$5),MONTH($G$5),1),$G$4),2,0),MAX(Gehaltstabelle_alt!$H$5:$H$34)))</f>
        <v/>
      </c>
      <c r="F527" t="str">
        <f>IF(E527="","",HLOOKUP(C527,Gehaltstabelle_alt!$I$3:$R$34,E527+2,FALSE))</f>
        <v/>
      </c>
      <c r="G527" t="str">
        <f>IF(E527="","",IF(F527&lt;=Gehaltstabelle_alt!$B$2,Gehaltstabelle_alt!$E$2,IF(F527&lt;=Gehaltstabelle_alt!$B$3,Gehaltstabelle_alt!$E$3,IF(F527&lt;=Gehaltstabelle_alt!$B$4,Gehaltstabelle_alt!$E$4,IF(F527&lt;=Gehaltstabelle_alt!$B$5,Gehaltstabelle_alt!$E$5,IF(F527&lt;=Gehaltstabelle_alt!$B$6,Gehaltstabelle_alt!$E$6,Gehaltstabelle_alt!$E$7)))))+IF(F527="","",IF(AND(E527&gt;Gehaltstabelle_alt!$C$10,C527="a"),Gehaltstabelle_alt!$E$11,Gehaltstabelle_alt!$E$10))+Gehaltsrechner!$G$10)</f>
        <v/>
      </c>
      <c r="H527" t="str">
        <f>IF(G527="","",Gehaltsrechner!$G$9)</f>
        <v/>
      </c>
      <c r="I527" t="str">
        <f t="shared" si="47"/>
        <v/>
      </c>
    </row>
    <row r="528" spans="1:9" x14ac:dyDescent="0.25">
      <c r="A528" t="str">
        <f t="shared" si="44"/>
        <v/>
      </c>
      <c r="B528" s="18" t="str">
        <f t="shared" si="48"/>
        <v/>
      </c>
      <c r="C528" t="str">
        <f t="shared" si="45"/>
        <v/>
      </c>
      <c r="D528" t="str">
        <f t="shared" si="46"/>
        <v/>
      </c>
      <c r="E528" t="str">
        <f>IF(D528="","",MIN(IF(ISNA(VLOOKUP(D528+E527,Gehaltstabelle_alt!$A$15:$A$18,1,FALSE)),D528+E527,IF(ISNA(VLOOKUP(D528+E527+1,Gehaltstabelle_alt!$A$15:$A$18,1,FALSE)),D528+E527+1,D528+E527+2))+IF(AND(B528=DATE(YEAR($G$5),MONTH($G$5),1),$G$4),2,0),MAX(Gehaltstabelle_alt!$H$5:$H$34)))</f>
        <v/>
      </c>
      <c r="F528" t="str">
        <f>IF(E528="","",HLOOKUP(C528,Gehaltstabelle_alt!$I$3:$R$34,E528+2,FALSE))</f>
        <v/>
      </c>
      <c r="G528" t="str">
        <f>IF(E528="","",IF(F528&lt;=Gehaltstabelle_alt!$B$2,Gehaltstabelle_alt!$E$2,IF(F528&lt;=Gehaltstabelle_alt!$B$3,Gehaltstabelle_alt!$E$3,IF(F528&lt;=Gehaltstabelle_alt!$B$4,Gehaltstabelle_alt!$E$4,IF(F528&lt;=Gehaltstabelle_alt!$B$5,Gehaltstabelle_alt!$E$5,IF(F528&lt;=Gehaltstabelle_alt!$B$6,Gehaltstabelle_alt!$E$6,Gehaltstabelle_alt!$E$7)))))+IF(F528="","",IF(AND(E528&gt;Gehaltstabelle_alt!$C$10,C528="a"),Gehaltstabelle_alt!$E$11,Gehaltstabelle_alt!$E$10))+Gehaltsrechner!$G$10)</f>
        <v/>
      </c>
      <c r="H528" t="str">
        <f>IF(G528="","",Gehaltsrechner!$G$9)</f>
        <v/>
      </c>
      <c r="I528" t="str">
        <f t="shared" si="47"/>
        <v/>
      </c>
    </row>
    <row r="529" spans="1:9" x14ac:dyDescent="0.25">
      <c r="A529" t="str">
        <f t="shared" si="44"/>
        <v/>
      </c>
      <c r="B529" s="18" t="str">
        <f t="shared" si="48"/>
        <v/>
      </c>
      <c r="C529" t="str">
        <f t="shared" si="45"/>
        <v/>
      </c>
      <c r="D529" t="str">
        <f t="shared" si="46"/>
        <v/>
      </c>
      <c r="E529" t="str">
        <f>IF(D529="","",MIN(IF(ISNA(VLOOKUP(D529+E528,Gehaltstabelle_alt!$A$15:$A$18,1,FALSE)),D529+E528,IF(ISNA(VLOOKUP(D529+E528+1,Gehaltstabelle_alt!$A$15:$A$18,1,FALSE)),D529+E528+1,D529+E528+2))+IF(AND(B529=DATE(YEAR($G$5),MONTH($G$5),1),$G$4),2,0),MAX(Gehaltstabelle_alt!$H$5:$H$34)))</f>
        <v/>
      </c>
      <c r="F529" t="str">
        <f>IF(E529="","",HLOOKUP(C529,Gehaltstabelle_alt!$I$3:$R$34,E529+2,FALSE))</f>
        <v/>
      </c>
      <c r="G529" t="str">
        <f>IF(E529="","",IF(F529&lt;=Gehaltstabelle_alt!$B$2,Gehaltstabelle_alt!$E$2,IF(F529&lt;=Gehaltstabelle_alt!$B$3,Gehaltstabelle_alt!$E$3,IF(F529&lt;=Gehaltstabelle_alt!$B$4,Gehaltstabelle_alt!$E$4,IF(F529&lt;=Gehaltstabelle_alt!$B$5,Gehaltstabelle_alt!$E$5,IF(F529&lt;=Gehaltstabelle_alt!$B$6,Gehaltstabelle_alt!$E$6,Gehaltstabelle_alt!$E$7)))))+IF(F529="","",IF(AND(E529&gt;Gehaltstabelle_alt!$C$10,C529="a"),Gehaltstabelle_alt!$E$11,Gehaltstabelle_alt!$E$10))+Gehaltsrechner!$G$10)</f>
        <v/>
      </c>
      <c r="H529" t="str">
        <f>IF(G529="","",Gehaltsrechner!$G$9)</f>
        <v/>
      </c>
      <c r="I529" t="str">
        <f t="shared" si="47"/>
        <v/>
      </c>
    </row>
    <row r="530" spans="1:9" x14ac:dyDescent="0.25">
      <c r="A530" t="str">
        <f t="shared" si="44"/>
        <v/>
      </c>
      <c r="B530" s="18" t="str">
        <f t="shared" si="48"/>
        <v/>
      </c>
      <c r="C530" t="str">
        <f t="shared" si="45"/>
        <v/>
      </c>
      <c r="D530" t="str">
        <f t="shared" si="46"/>
        <v/>
      </c>
      <c r="E530" t="str">
        <f>IF(D530="","",MIN(IF(ISNA(VLOOKUP(D530+E529,Gehaltstabelle_alt!$A$15:$A$18,1,FALSE)),D530+E529,IF(ISNA(VLOOKUP(D530+E529+1,Gehaltstabelle_alt!$A$15:$A$18,1,FALSE)),D530+E529+1,D530+E529+2))+IF(AND(B530=DATE(YEAR($G$5),MONTH($G$5),1),$G$4),2,0),MAX(Gehaltstabelle_alt!$H$5:$H$34)))</f>
        <v/>
      </c>
      <c r="F530" t="str">
        <f>IF(E530="","",HLOOKUP(C530,Gehaltstabelle_alt!$I$3:$R$34,E530+2,FALSE))</f>
        <v/>
      </c>
      <c r="G530" t="str">
        <f>IF(E530="","",IF(F530&lt;=Gehaltstabelle_alt!$B$2,Gehaltstabelle_alt!$E$2,IF(F530&lt;=Gehaltstabelle_alt!$B$3,Gehaltstabelle_alt!$E$3,IF(F530&lt;=Gehaltstabelle_alt!$B$4,Gehaltstabelle_alt!$E$4,IF(F530&lt;=Gehaltstabelle_alt!$B$5,Gehaltstabelle_alt!$E$5,IF(F530&lt;=Gehaltstabelle_alt!$B$6,Gehaltstabelle_alt!$E$6,Gehaltstabelle_alt!$E$7)))))+IF(F530="","",IF(AND(E530&gt;Gehaltstabelle_alt!$C$10,C530="a"),Gehaltstabelle_alt!$E$11,Gehaltstabelle_alt!$E$10))+Gehaltsrechner!$G$10)</f>
        <v/>
      </c>
      <c r="H530" t="str">
        <f>IF(G530="","",Gehaltsrechner!$G$9)</f>
        <v/>
      </c>
      <c r="I530" t="str">
        <f t="shared" si="47"/>
        <v/>
      </c>
    </row>
    <row r="531" spans="1:9" x14ac:dyDescent="0.25">
      <c r="A531" t="str">
        <f t="shared" si="44"/>
        <v/>
      </c>
      <c r="B531" s="18" t="str">
        <f t="shared" si="48"/>
        <v/>
      </c>
      <c r="C531" t="str">
        <f t="shared" si="45"/>
        <v/>
      </c>
      <c r="D531" t="str">
        <f t="shared" si="46"/>
        <v/>
      </c>
      <c r="E531" t="str">
        <f>IF(D531="","",MIN(IF(ISNA(VLOOKUP(D531+E530,Gehaltstabelle_alt!$A$15:$A$18,1,FALSE)),D531+E530,IF(ISNA(VLOOKUP(D531+E530+1,Gehaltstabelle_alt!$A$15:$A$18,1,FALSE)),D531+E530+1,D531+E530+2))+IF(AND(B531=DATE(YEAR($G$5),MONTH($G$5),1),$G$4),2,0),MAX(Gehaltstabelle_alt!$H$5:$H$34)))</f>
        <v/>
      </c>
      <c r="F531" t="str">
        <f>IF(E531="","",HLOOKUP(C531,Gehaltstabelle_alt!$I$3:$R$34,E531+2,FALSE))</f>
        <v/>
      </c>
      <c r="G531" t="str">
        <f>IF(E531="","",IF(F531&lt;=Gehaltstabelle_alt!$B$2,Gehaltstabelle_alt!$E$2,IF(F531&lt;=Gehaltstabelle_alt!$B$3,Gehaltstabelle_alt!$E$3,IF(F531&lt;=Gehaltstabelle_alt!$B$4,Gehaltstabelle_alt!$E$4,IF(F531&lt;=Gehaltstabelle_alt!$B$5,Gehaltstabelle_alt!$E$5,IF(F531&lt;=Gehaltstabelle_alt!$B$6,Gehaltstabelle_alt!$E$6,Gehaltstabelle_alt!$E$7)))))+IF(F531="","",IF(AND(E531&gt;Gehaltstabelle_alt!$C$10,C531="a"),Gehaltstabelle_alt!$E$11,Gehaltstabelle_alt!$E$10))+Gehaltsrechner!$G$10)</f>
        <v/>
      </c>
      <c r="H531" t="str">
        <f>IF(G531="","",Gehaltsrechner!$G$9)</f>
        <v/>
      </c>
      <c r="I531" t="str">
        <f t="shared" si="47"/>
        <v/>
      </c>
    </row>
    <row r="532" spans="1:9" x14ac:dyDescent="0.25">
      <c r="A532" t="str">
        <f t="shared" si="44"/>
        <v/>
      </c>
      <c r="B532" s="18" t="str">
        <f t="shared" si="48"/>
        <v/>
      </c>
      <c r="C532" t="str">
        <f t="shared" si="45"/>
        <v/>
      </c>
      <c r="D532" t="str">
        <f t="shared" si="46"/>
        <v/>
      </c>
      <c r="E532" t="str">
        <f>IF(D532="","",MIN(IF(ISNA(VLOOKUP(D532+E531,Gehaltstabelle_alt!$A$15:$A$18,1,FALSE)),D532+E531,IF(ISNA(VLOOKUP(D532+E531+1,Gehaltstabelle_alt!$A$15:$A$18,1,FALSE)),D532+E531+1,D532+E531+2))+IF(AND(B532=DATE(YEAR($G$5),MONTH($G$5),1),$G$4),2,0),MAX(Gehaltstabelle_alt!$H$5:$H$34)))</f>
        <v/>
      </c>
      <c r="F532" t="str">
        <f>IF(E532="","",HLOOKUP(C532,Gehaltstabelle_alt!$I$3:$R$34,E532+2,FALSE))</f>
        <v/>
      </c>
      <c r="G532" t="str">
        <f>IF(E532="","",IF(F532&lt;=Gehaltstabelle_alt!$B$2,Gehaltstabelle_alt!$E$2,IF(F532&lt;=Gehaltstabelle_alt!$B$3,Gehaltstabelle_alt!$E$3,IF(F532&lt;=Gehaltstabelle_alt!$B$4,Gehaltstabelle_alt!$E$4,IF(F532&lt;=Gehaltstabelle_alt!$B$5,Gehaltstabelle_alt!$E$5,IF(F532&lt;=Gehaltstabelle_alt!$B$6,Gehaltstabelle_alt!$E$6,Gehaltstabelle_alt!$E$7)))))+IF(F532="","",IF(AND(E532&gt;Gehaltstabelle_alt!$C$10,C532="a"),Gehaltstabelle_alt!$E$11,Gehaltstabelle_alt!$E$10))+Gehaltsrechner!$G$10)</f>
        <v/>
      </c>
      <c r="H532" t="str">
        <f>IF(G532="","",Gehaltsrechner!$G$9)</f>
        <v/>
      </c>
      <c r="I532" t="str">
        <f t="shared" si="47"/>
        <v/>
      </c>
    </row>
    <row r="533" spans="1:9" x14ac:dyDescent="0.25">
      <c r="A533" t="str">
        <f t="shared" si="44"/>
        <v/>
      </c>
      <c r="B533" s="18" t="str">
        <f t="shared" si="48"/>
        <v/>
      </c>
      <c r="C533" t="str">
        <f t="shared" si="45"/>
        <v/>
      </c>
      <c r="D533" t="str">
        <f t="shared" si="46"/>
        <v/>
      </c>
      <c r="E533" t="str">
        <f>IF(D533="","",MIN(IF(ISNA(VLOOKUP(D533+E532,Gehaltstabelle_alt!$A$15:$A$18,1,FALSE)),D533+E532,IF(ISNA(VLOOKUP(D533+E532+1,Gehaltstabelle_alt!$A$15:$A$18,1,FALSE)),D533+E532+1,D533+E532+2))+IF(AND(B533=DATE(YEAR($G$5),MONTH($G$5),1),$G$4),2,0),MAX(Gehaltstabelle_alt!$H$5:$H$34)))</f>
        <v/>
      </c>
      <c r="F533" t="str">
        <f>IF(E533="","",HLOOKUP(C533,Gehaltstabelle_alt!$I$3:$R$34,E533+2,FALSE))</f>
        <v/>
      </c>
      <c r="G533" t="str">
        <f>IF(E533="","",IF(F533&lt;=Gehaltstabelle_alt!$B$2,Gehaltstabelle_alt!$E$2,IF(F533&lt;=Gehaltstabelle_alt!$B$3,Gehaltstabelle_alt!$E$3,IF(F533&lt;=Gehaltstabelle_alt!$B$4,Gehaltstabelle_alt!$E$4,IF(F533&lt;=Gehaltstabelle_alt!$B$5,Gehaltstabelle_alt!$E$5,IF(F533&lt;=Gehaltstabelle_alt!$B$6,Gehaltstabelle_alt!$E$6,Gehaltstabelle_alt!$E$7)))))+IF(F533="","",IF(AND(E533&gt;Gehaltstabelle_alt!$C$10,C533="a"),Gehaltstabelle_alt!$E$11,Gehaltstabelle_alt!$E$10))+Gehaltsrechner!$G$10)</f>
        <v/>
      </c>
      <c r="H533" t="str">
        <f>IF(G533="","",Gehaltsrechner!$G$9)</f>
        <v/>
      </c>
      <c r="I533" t="str">
        <f t="shared" si="47"/>
        <v/>
      </c>
    </row>
    <row r="534" spans="1:9" x14ac:dyDescent="0.25">
      <c r="A534" t="str">
        <f t="shared" si="44"/>
        <v/>
      </c>
      <c r="B534" s="18" t="str">
        <f t="shared" si="48"/>
        <v/>
      </c>
      <c r="C534" t="str">
        <f t="shared" si="45"/>
        <v/>
      </c>
      <c r="D534" t="str">
        <f t="shared" si="46"/>
        <v/>
      </c>
      <c r="E534" t="str">
        <f>IF(D534="","",MIN(IF(ISNA(VLOOKUP(D534+E533,Gehaltstabelle_alt!$A$15:$A$18,1,FALSE)),D534+E533,IF(ISNA(VLOOKUP(D534+E533+1,Gehaltstabelle_alt!$A$15:$A$18,1,FALSE)),D534+E533+1,D534+E533+2))+IF(AND(B534=DATE(YEAR($G$5),MONTH($G$5),1),$G$4),2,0),MAX(Gehaltstabelle_alt!$H$5:$H$34)))</f>
        <v/>
      </c>
      <c r="F534" t="str">
        <f>IF(E534="","",HLOOKUP(C534,Gehaltstabelle_alt!$I$3:$R$34,E534+2,FALSE))</f>
        <v/>
      </c>
      <c r="G534" t="str">
        <f>IF(E534="","",IF(F534&lt;=Gehaltstabelle_alt!$B$2,Gehaltstabelle_alt!$E$2,IF(F534&lt;=Gehaltstabelle_alt!$B$3,Gehaltstabelle_alt!$E$3,IF(F534&lt;=Gehaltstabelle_alt!$B$4,Gehaltstabelle_alt!$E$4,IF(F534&lt;=Gehaltstabelle_alt!$B$5,Gehaltstabelle_alt!$E$5,IF(F534&lt;=Gehaltstabelle_alt!$B$6,Gehaltstabelle_alt!$E$6,Gehaltstabelle_alt!$E$7)))))+IF(F534="","",IF(AND(E534&gt;Gehaltstabelle_alt!$C$10,C534="a"),Gehaltstabelle_alt!$E$11,Gehaltstabelle_alt!$E$10))+Gehaltsrechner!$G$10)</f>
        <v/>
      </c>
      <c r="H534" t="str">
        <f>IF(G534="","",Gehaltsrechner!$G$9)</f>
        <v/>
      </c>
      <c r="I534" t="str">
        <f t="shared" si="47"/>
        <v/>
      </c>
    </row>
    <row r="535" spans="1:9" x14ac:dyDescent="0.25">
      <c r="A535" t="str">
        <f t="shared" si="44"/>
        <v/>
      </c>
      <c r="B535" s="18" t="str">
        <f t="shared" si="48"/>
        <v/>
      </c>
      <c r="C535" t="str">
        <f t="shared" si="45"/>
        <v/>
      </c>
      <c r="D535" t="str">
        <f t="shared" si="46"/>
        <v/>
      </c>
      <c r="E535" t="str">
        <f>IF(D535="","",MIN(IF(ISNA(VLOOKUP(D535+E534,Gehaltstabelle_alt!$A$15:$A$18,1,FALSE)),D535+E534,IF(ISNA(VLOOKUP(D535+E534+1,Gehaltstabelle_alt!$A$15:$A$18,1,FALSE)),D535+E534+1,D535+E534+2))+IF(AND(B535=DATE(YEAR($G$5),MONTH($G$5),1),$G$4),2,0),MAX(Gehaltstabelle_alt!$H$5:$H$34)))</f>
        <v/>
      </c>
      <c r="F535" t="str">
        <f>IF(E535="","",HLOOKUP(C535,Gehaltstabelle_alt!$I$3:$R$34,E535+2,FALSE))</f>
        <v/>
      </c>
      <c r="G535" t="str">
        <f>IF(E535="","",IF(F535&lt;=Gehaltstabelle_alt!$B$2,Gehaltstabelle_alt!$E$2,IF(F535&lt;=Gehaltstabelle_alt!$B$3,Gehaltstabelle_alt!$E$3,IF(F535&lt;=Gehaltstabelle_alt!$B$4,Gehaltstabelle_alt!$E$4,IF(F535&lt;=Gehaltstabelle_alt!$B$5,Gehaltstabelle_alt!$E$5,IF(F535&lt;=Gehaltstabelle_alt!$B$6,Gehaltstabelle_alt!$E$6,Gehaltstabelle_alt!$E$7)))))+IF(F535="","",IF(AND(E535&gt;Gehaltstabelle_alt!$C$10,C535="a"),Gehaltstabelle_alt!$E$11,Gehaltstabelle_alt!$E$10))+Gehaltsrechner!$G$10)</f>
        <v/>
      </c>
      <c r="H535" t="str">
        <f>IF(G535="","",Gehaltsrechner!$G$9)</f>
        <v/>
      </c>
      <c r="I535" t="str">
        <f t="shared" si="47"/>
        <v/>
      </c>
    </row>
    <row r="536" spans="1:9" x14ac:dyDescent="0.25">
      <c r="A536" t="str">
        <f t="shared" si="44"/>
        <v/>
      </c>
      <c r="B536" s="18" t="str">
        <f t="shared" si="48"/>
        <v/>
      </c>
      <c r="C536" t="str">
        <f t="shared" si="45"/>
        <v/>
      </c>
      <c r="D536" t="str">
        <f t="shared" si="46"/>
        <v/>
      </c>
      <c r="E536" t="str">
        <f>IF(D536="","",MIN(IF(ISNA(VLOOKUP(D536+E535,Gehaltstabelle_alt!$A$15:$A$18,1,FALSE)),D536+E535,IF(ISNA(VLOOKUP(D536+E535+1,Gehaltstabelle_alt!$A$15:$A$18,1,FALSE)),D536+E535+1,D536+E535+2))+IF(AND(B536=DATE(YEAR($G$5),MONTH($G$5),1),$G$4),2,0),MAX(Gehaltstabelle_alt!$H$5:$H$34)))</f>
        <v/>
      </c>
      <c r="F536" t="str">
        <f>IF(E536="","",HLOOKUP(C536,Gehaltstabelle_alt!$I$3:$R$34,E536+2,FALSE))</f>
        <v/>
      </c>
      <c r="G536" t="str">
        <f>IF(E536="","",IF(F536&lt;=Gehaltstabelle_alt!$B$2,Gehaltstabelle_alt!$E$2,IF(F536&lt;=Gehaltstabelle_alt!$B$3,Gehaltstabelle_alt!$E$3,IF(F536&lt;=Gehaltstabelle_alt!$B$4,Gehaltstabelle_alt!$E$4,IF(F536&lt;=Gehaltstabelle_alt!$B$5,Gehaltstabelle_alt!$E$5,IF(F536&lt;=Gehaltstabelle_alt!$B$6,Gehaltstabelle_alt!$E$6,Gehaltstabelle_alt!$E$7)))))+IF(F536="","",IF(AND(E536&gt;Gehaltstabelle_alt!$C$10,C536="a"),Gehaltstabelle_alt!$E$11,Gehaltstabelle_alt!$E$10))+Gehaltsrechner!$G$10)</f>
        <v/>
      </c>
      <c r="H536" t="str">
        <f>IF(G536="","",Gehaltsrechner!$G$9)</f>
        <v/>
      </c>
      <c r="I536" t="str">
        <f t="shared" si="47"/>
        <v/>
      </c>
    </row>
    <row r="537" spans="1:9" x14ac:dyDescent="0.25">
      <c r="A537" t="str">
        <f t="shared" si="44"/>
        <v/>
      </c>
      <c r="B537" s="18" t="str">
        <f t="shared" si="48"/>
        <v/>
      </c>
      <c r="C537" t="str">
        <f t="shared" si="45"/>
        <v/>
      </c>
      <c r="D537" t="str">
        <f t="shared" si="46"/>
        <v/>
      </c>
      <c r="E537" t="str">
        <f>IF(D537="","",MIN(IF(ISNA(VLOOKUP(D537+E536,Gehaltstabelle_alt!$A$15:$A$18,1,FALSE)),D537+E536,IF(ISNA(VLOOKUP(D537+E536+1,Gehaltstabelle_alt!$A$15:$A$18,1,FALSE)),D537+E536+1,D537+E536+2))+IF(AND(B537=DATE(YEAR($G$5),MONTH($G$5),1),$G$4),2,0),MAX(Gehaltstabelle_alt!$H$5:$H$34)))</f>
        <v/>
      </c>
      <c r="F537" t="str">
        <f>IF(E537="","",HLOOKUP(C537,Gehaltstabelle_alt!$I$3:$R$34,E537+2,FALSE))</f>
        <v/>
      </c>
      <c r="G537" t="str">
        <f>IF(E537="","",IF(F537&lt;=Gehaltstabelle_alt!$B$2,Gehaltstabelle_alt!$E$2,IF(F537&lt;=Gehaltstabelle_alt!$B$3,Gehaltstabelle_alt!$E$3,IF(F537&lt;=Gehaltstabelle_alt!$B$4,Gehaltstabelle_alt!$E$4,IF(F537&lt;=Gehaltstabelle_alt!$B$5,Gehaltstabelle_alt!$E$5,IF(F537&lt;=Gehaltstabelle_alt!$B$6,Gehaltstabelle_alt!$E$6,Gehaltstabelle_alt!$E$7)))))+IF(F537="","",IF(AND(E537&gt;Gehaltstabelle_alt!$C$10,C537="a"),Gehaltstabelle_alt!$E$11,Gehaltstabelle_alt!$E$10))+Gehaltsrechner!$G$10)</f>
        <v/>
      </c>
      <c r="H537" t="str">
        <f>IF(G537="","",Gehaltsrechner!$G$9)</f>
        <v/>
      </c>
      <c r="I537" t="str">
        <f t="shared" si="47"/>
        <v/>
      </c>
    </row>
    <row r="538" spans="1:9" x14ac:dyDescent="0.25">
      <c r="A538" t="str">
        <f t="shared" si="44"/>
        <v/>
      </c>
      <c r="B538" s="18" t="str">
        <f t="shared" si="48"/>
        <v/>
      </c>
      <c r="C538" t="str">
        <f t="shared" si="45"/>
        <v/>
      </c>
      <c r="D538" t="str">
        <f t="shared" si="46"/>
        <v/>
      </c>
      <c r="E538" t="str">
        <f>IF(D538="","",MIN(IF(ISNA(VLOOKUP(D538+E537,Gehaltstabelle_alt!$A$15:$A$18,1,FALSE)),D538+E537,IF(ISNA(VLOOKUP(D538+E537+1,Gehaltstabelle_alt!$A$15:$A$18,1,FALSE)),D538+E537+1,D538+E537+2))+IF(AND(B538=DATE(YEAR($G$5),MONTH($G$5),1),$G$4),2,0),MAX(Gehaltstabelle_alt!$H$5:$H$34)))</f>
        <v/>
      </c>
      <c r="F538" t="str">
        <f>IF(E538="","",HLOOKUP(C538,Gehaltstabelle_alt!$I$3:$R$34,E538+2,FALSE))</f>
        <v/>
      </c>
      <c r="G538" t="str">
        <f>IF(E538="","",IF(F538&lt;=Gehaltstabelle_alt!$B$2,Gehaltstabelle_alt!$E$2,IF(F538&lt;=Gehaltstabelle_alt!$B$3,Gehaltstabelle_alt!$E$3,IF(F538&lt;=Gehaltstabelle_alt!$B$4,Gehaltstabelle_alt!$E$4,IF(F538&lt;=Gehaltstabelle_alt!$B$5,Gehaltstabelle_alt!$E$5,IF(F538&lt;=Gehaltstabelle_alt!$B$6,Gehaltstabelle_alt!$E$6,Gehaltstabelle_alt!$E$7)))))+IF(F538="","",IF(AND(E538&gt;Gehaltstabelle_alt!$C$10,C538="a"),Gehaltstabelle_alt!$E$11,Gehaltstabelle_alt!$E$10))+Gehaltsrechner!$G$10)</f>
        <v/>
      </c>
      <c r="H538" t="str">
        <f>IF(G538="","",Gehaltsrechner!$G$9)</f>
        <v/>
      </c>
      <c r="I538" t="str">
        <f t="shared" si="47"/>
        <v/>
      </c>
    </row>
    <row r="539" spans="1:9" x14ac:dyDescent="0.25">
      <c r="A539" t="str">
        <f t="shared" si="44"/>
        <v/>
      </c>
      <c r="B539" s="18" t="str">
        <f t="shared" si="48"/>
        <v/>
      </c>
      <c r="C539" t="str">
        <f t="shared" si="45"/>
        <v/>
      </c>
      <c r="D539" t="str">
        <f t="shared" si="46"/>
        <v/>
      </c>
      <c r="E539" t="str">
        <f>IF(D539="","",MIN(IF(ISNA(VLOOKUP(D539+E538,Gehaltstabelle_alt!$A$15:$A$18,1,FALSE)),D539+E538,IF(ISNA(VLOOKUP(D539+E538+1,Gehaltstabelle_alt!$A$15:$A$18,1,FALSE)),D539+E538+1,D539+E538+2))+IF(AND(B539=DATE(YEAR($G$5),MONTH($G$5),1),$G$4),2,0),MAX(Gehaltstabelle_alt!$H$5:$H$34)))</f>
        <v/>
      </c>
      <c r="F539" t="str">
        <f>IF(E539="","",HLOOKUP(C539,Gehaltstabelle_alt!$I$3:$R$34,E539+2,FALSE))</f>
        <v/>
      </c>
      <c r="G539" t="str">
        <f>IF(E539="","",IF(F539&lt;=Gehaltstabelle_alt!$B$2,Gehaltstabelle_alt!$E$2,IF(F539&lt;=Gehaltstabelle_alt!$B$3,Gehaltstabelle_alt!$E$3,IF(F539&lt;=Gehaltstabelle_alt!$B$4,Gehaltstabelle_alt!$E$4,IF(F539&lt;=Gehaltstabelle_alt!$B$5,Gehaltstabelle_alt!$E$5,IF(F539&lt;=Gehaltstabelle_alt!$B$6,Gehaltstabelle_alt!$E$6,Gehaltstabelle_alt!$E$7)))))+IF(F539="","",IF(AND(E539&gt;Gehaltstabelle_alt!$C$10,C539="a"),Gehaltstabelle_alt!$E$11,Gehaltstabelle_alt!$E$10))+Gehaltsrechner!$G$10)</f>
        <v/>
      </c>
      <c r="H539" t="str">
        <f>IF(G539="","",Gehaltsrechner!$G$9)</f>
        <v/>
      </c>
      <c r="I539" t="str">
        <f t="shared" si="47"/>
        <v/>
      </c>
    </row>
    <row r="540" spans="1:9" x14ac:dyDescent="0.25">
      <c r="A540" t="str">
        <f t="shared" si="44"/>
        <v/>
      </c>
      <c r="B540" s="18" t="str">
        <f t="shared" si="48"/>
        <v/>
      </c>
      <c r="C540" t="str">
        <f t="shared" si="45"/>
        <v/>
      </c>
      <c r="D540" t="str">
        <f t="shared" si="46"/>
        <v/>
      </c>
      <c r="E540" t="str">
        <f>IF(D540="","",MIN(IF(ISNA(VLOOKUP(D540+E539,Gehaltstabelle_alt!$A$15:$A$18,1,FALSE)),D540+E539,IF(ISNA(VLOOKUP(D540+E539+1,Gehaltstabelle_alt!$A$15:$A$18,1,FALSE)),D540+E539+1,D540+E539+2))+IF(AND(B540=DATE(YEAR($G$5),MONTH($G$5),1),$G$4),2,0),MAX(Gehaltstabelle_alt!$H$5:$H$34)))</f>
        <v/>
      </c>
      <c r="F540" t="str">
        <f>IF(E540="","",HLOOKUP(C540,Gehaltstabelle_alt!$I$3:$R$34,E540+2,FALSE))</f>
        <v/>
      </c>
      <c r="G540" t="str">
        <f>IF(E540="","",IF(F540&lt;=Gehaltstabelle_alt!$B$2,Gehaltstabelle_alt!$E$2,IF(F540&lt;=Gehaltstabelle_alt!$B$3,Gehaltstabelle_alt!$E$3,IF(F540&lt;=Gehaltstabelle_alt!$B$4,Gehaltstabelle_alt!$E$4,IF(F540&lt;=Gehaltstabelle_alt!$B$5,Gehaltstabelle_alt!$E$5,IF(F540&lt;=Gehaltstabelle_alt!$B$6,Gehaltstabelle_alt!$E$6,Gehaltstabelle_alt!$E$7)))))+IF(F540="","",IF(AND(E540&gt;Gehaltstabelle_alt!$C$10,C540="a"),Gehaltstabelle_alt!$E$11,Gehaltstabelle_alt!$E$10))+Gehaltsrechner!$G$10)</f>
        <v/>
      </c>
      <c r="H540" t="str">
        <f>IF(G540="","",Gehaltsrechner!$G$9)</f>
        <v/>
      </c>
      <c r="I540" t="str">
        <f t="shared" si="47"/>
        <v/>
      </c>
    </row>
    <row r="541" spans="1:9" x14ac:dyDescent="0.25">
      <c r="A541" t="str">
        <f t="shared" si="44"/>
        <v/>
      </c>
      <c r="B541" s="18" t="str">
        <f t="shared" si="48"/>
        <v/>
      </c>
      <c r="C541" t="str">
        <f t="shared" si="45"/>
        <v/>
      </c>
      <c r="D541" t="str">
        <f t="shared" si="46"/>
        <v/>
      </c>
      <c r="E541" t="str">
        <f>IF(D541="","",MIN(IF(ISNA(VLOOKUP(D541+E540,Gehaltstabelle_alt!$A$15:$A$18,1,FALSE)),D541+E540,IF(ISNA(VLOOKUP(D541+E540+1,Gehaltstabelle_alt!$A$15:$A$18,1,FALSE)),D541+E540+1,D541+E540+2))+IF(AND(B541=DATE(YEAR($G$5),MONTH($G$5),1),$G$4),2,0),MAX(Gehaltstabelle_alt!$H$5:$H$34)))</f>
        <v/>
      </c>
      <c r="F541" t="str">
        <f>IF(E541="","",HLOOKUP(C541,Gehaltstabelle_alt!$I$3:$R$34,E541+2,FALSE))</f>
        <v/>
      </c>
      <c r="G541" t="str">
        <f>IF(E541="","",IF(F541&lt;=Gehaltstabelle_alt!$B$2,Gehaltstabelle_alt!$E$2,IF(F541&lt;=Gehaltstabelle_alt!$B$3,Gehaltstabelle_alt!$E$3,IF(F541&lt;=Gehaltstabelle_alt!$B$4,Gehaltstabelle_alt!$E$4,IF(F541&lt;=Gehaltstabelle_alt!$B$5,Gehaltstabelle_alt!$E$5,IF(F541&lt;=Gehaltstabelle_alt!$B$6,Gehaltstabelle_alt!$E$6,Gehaltstabelle_alt!$E$7)))))+IF(F541="","",IF(AND(E541&gt;Gehaltstabelle_alt!$C$10,C541="a"),Gehaltstabelle_alt!$E$11,Gehaltstabelle_alt!$E$10))+Gehaltsrechner!$G$10)</f>
        <v/>
      </c>
      <c r="H541" t="str">
        <f>IF(G541="","",Gehaltsrechner!$G$9)</f>
        <v/>
      </c>
      <c r="I541" t="str">
        <f t="shared" si="47"/>
        <v/>
      </c>
    </row>
    <row r="542" spans="1:9" x14ac:dyDescent="0.25">
      <c r="A542" t="str">
        <f t="shared" si="44"/>
        <v/>
      </c>
      <c r="B542" s="18" t="str">
        <f t="shared" si="48"/>
        <v/>
      </c>
      <c r="C542" t="str">
        <f t="shared" si="45"/>
        <v/>
      </c>
      <c r="D542" t="str">
        <f t="shared" si="46"/>
        <v/>
      </c>
      <c r="E542" t="str">
        <f>IF(D542="","",MIN(IF(ISNA(VLOOKUP(D542+E541,Gehaltstabelle_alt!$A$15:$A$18,1,FALSE)),D542+E541,IF(ISNA(VLOOKUP(D542+E541+1,Gehaltstabelle_alt!$A$15:$A$18,1,FALSE)),D542+E541+1,D542+E541+2))+IF(AND(B542=DATE(YEAR($G$5),MONTH($G$5),1),$G$4),2,0),MAX(Gehaltstabelle_alt!$H$5:$H$34)))</f>
        <v/>
      </c>
      <c r="F542" t="str">
        <f>IF(E542="","",HLOOKUP(C542,Gehaltstabelle_alt!$I$3:$R$34,E542+2,FALSE))</f>
        <v/>
      </c>
      <c r="G542" t="str">
        <f>IF(E542="","",IF(F542&lt;=Gehaltstabelle_alt!$B$2,Gehaltstabelle_alt!$E$2,IF(F542&lt;=Gehaltstabelle_alt!$B$3,Gehaltstabelle_alt!$E$3,IF(F542&lt;=Gehaltstabelle_alt!$B$4,Gehaltstabelle_alt!$E$4,IF(F542&lt;=Gehaltstabelle_alt!$B$5,Gehaltstabelle_alt!$E$5,IF(F542&lt;=Gehaltstabelle_alt!$B$6,Gehaltstabelle_alt!$E$6,Gehaltstabelle_alt!$E$7)))))+IF(F542="","",IF(AND(E542&gt;Gehaltstabelle_alt!$C$10,C542="a"),Gehaltstabelle_alt!$E$11,Gehaltstabelle_alt!$E$10))+Gehaltsrechner!$G$10)</f>
        <v/>
      </c>
      <c r="H542" t="str">
        <f>IF(G542="","",Gehaltsrechner!$G$9)</f>
        <v/>
      </c>
      <c r="I542" t="str">
        <f t="shared" si="47"/>
        <v/>
      </c>
    </row>
    <row r="543" spans="1:9" x14ac:dyDescent="0.25">
      <c r="A543" t="str">
        <f t="shared" si="44"/>
        <v/>
      </c>
      <c r="B543" s="18" t="str">
        <f t="shared" si="48"/>
        <v/>
      </c>
      <c r="C543" t="str">
        <f t="shared" si="45"/>
        <v/>
      </c>
      <c r="D543" t="str">
        <f t="shared" si="46"/>
        <v/>
      </c>
      <c r="E543" t="str">
        <f>IF(D543="","",MIN(IF(ISNA(VLOOKUP(D543+E542,Gehaltstabelle_alt!$A$15:$A$18,1,FALSE)),D543+E542,IF(ISNA(VLOOKUP(D543+E542+1,Gehaltstabelle_alt!$A$15:$A$18,1,FALSE)),D543+E542+1,D543+E542+2))+IF(AND(B543=DATE(YEAR($G$5),MONTH($G$5),1),$G$4),2,0),MAX(Gehaltstabelle_alt!$H$5:$H$34)))</f>
        <v/>
      </c>
      <c r="F543" t="str">
        <f>IF(E543="","",HLOOKUP(C543,Gehaltstabelle_alt!$I$3:$R$34,E543+2,FALSE))</f>
        <v/>
      </c>
      <c r="G543" t="str">
        <f>IF(E543="","",IF(F543&lt;=Gehaltstabelle_alt!$B$2,Gehaltstabelle_alt!$E$2,IF(F543&lt;=Gehaltstabelle_alt!$B$3,Gehaltstabelle_alt!$E$3,IF(F543&lt;=Gehaltstabelle_alt!$B$4,Gehaltstabelle_alt!$E$4,IF(F543&lt;=Gehaltstabelle_alt!$B$5,Gehaltstabelle_alt!$E$5,IF(F543&lt;=Gehaltstabelle_alt!$B$6,Gehaltstabelle_alt!$E$6,Gehaltstabelle_alt!$E$7)))))+IF(F543="","",IF(AND(E543&gt;Gehaltstabelle_alt!$C$10,C543="a"),Gehaltstabelle_alt!$E$11,Gehaltstabelle_alt!$E$10))+Gehaltsrechner!$G$10)</f>
        <v/>
      </c>
      <c r="H543" t="str">
        <f>IF(G543="","",Gehaltsrechner!$G$9)</f>
        <v/>
      </c>
      <c r="I543" t="str">
        <f t="shared" si="47"/>
        <v/>
      </c>
    </row>
    <row r="544" spans="1:9" x14ac:dyDescent="0.25">
      <c r="A544" t="str">
        <f t="shared" si="44"/>
        <v/>
      </c>
      <c r="B544" s="18" t="str">
        <f t="shared" si="48"/>
        <v/>
      </c>
      <c r="C544" t="str">
        <f t="shared" si="45"/>
        <v/>
      </c>
      <c r="D544" t="str">
        <f t="shared" si="46"/>
        <v/>
      </c>
      <c r="E544" t="str">
        <f>IF(D544="","",MIN(IF(ISNA(VLOOKUP(D544+E543,Gehaltstabelle_alt!$A$15:$A$18,1,FALSE)),D544+E543,IF(ISNA(VLOOKUP(D544+E543+1,Gehaltstabelle_alt!$A$15:$A$18,1,FALSE)),D544+E543+1,D544+E543+2))+IF(AND(B544=DATE(YEAR($G$5),MONTH($G$5),1),$G$4),2,0),MAX(Gehaltstabelle_alt!$H$5:$H$34)))</f>
        <v/>
      </c>
      <c r="F544" t="str">
        <f>IF(E544="","",HLOOKUP(C544,Gehaltstabelle_alt!$I$3:$R$34,E544+2,FALSE))</f>
        <v/>
      </c>
      <c r="G544" t="str">
        <f>IF(E544="","",IF(F544&lt;=Gehaltstabelle_alt!$B$2,Gehaltstabelle_alt!$E$2,IF(F544&lt;=Gehaltstabelle_alt!$B$3,Gehaltstabelle_alt!$E$3,IF(F544&lt;=Gehaltstabelle_alt!$B$4,Gehaltstabelle_alt!$E$4,IF(F544&lt;=Gehaltstabelle_alt!$B$5,Gehaltstabelle_alt!$E$5,IF(F544&lt;=Gehaltstabelle_alt!$B$6,Gehaltstabelle_alt!$E$6,Gehaltstabelle_alt!$E$7)))))+IF(F544="","",IF(AND(E544&gt;Gehaltstabelle_alt!$C$10,C544="a"),Gehaltstabelle_alt!$E$11,Gehaltstabelle_alt!$E$10))+Gehaltsrechner!$G$10)</f>
        <v/>
      </c>
      <c r="H544" t="str">
        <f>IF(G544="","",Gehaltsrechner!$G$9)</f>
        <v/>
      </c>
      <c r="I544" t="str">
        <f t="shared" si="47"/>
        <v/>
      </c>
    </row>
    <row r="545" spans="1:9" x14ac:dyDescent="0.25">
      <c r="A545" t="str">
        <f t="shared" si="44"/>
        <v/>
      </c>
      <c r="B545" s="18" t="str">
        <f t="shared" si="48"/>
        <v/>
      </c>
      <c r="C545" t="str">
        <f t="shared" si="45"/>
        <v/>
      </c>
      <c r="D545" t="str">
        <f t="shared" si="46"/>
        <v/>
      </c>
      <c r="E545" t="str">
        <f>IF(D545="","",MIN(IF(ISNA(VLOOKUP(D545+E544,Gehaltstabelle_alt!$A$15:$A$18,1,FALSE)),D545+E544,IF(ISNA(VLOOKUP(D545+E544+1,Gehaltstabelle_alt!$A$15:$A$18,1,FALSE)),D545+E544+1,D545+E544+2))+IF(AND(B545=DATE(YEAR($G$5),MONTH($G$5),1),$G$4),2,0),MAX(Gehaltstabelle_alt!$H$5:$H$34)))</f>
        <v/>
      </c>
      <c r="F545" t="str">
        <f>IF(E545="","",HLOOKUP(C545,Gehaltstabelle_alt!$I$3:$R$34,E545+2,FALSE))</f>
        <v/>
      </c>
      <c r="G545" t="str">
        <f>IF(E545="","",IF(F545&lt;=Gehaltstabelle_alt!$B$2,Gehaltstabelle_alt!$E$2,IF(F545&lt;=Gehaltstabelle_alt!$B$3,Gehaltstabelle_alt!$E$3,IF(F545&lt;=Gehaltstabelle_alt!$B$4,Gehaltstabelle_alt!$E$4,IF(F545&lt;=Gehaltstabelle_alt!$B$5,Gehaltstabelle_alt!$E$5,IF(F545&lt;=Gehaltstabelle_alt!$B$6,Gehaltstabelle_alt!$E$6,Gehaltstabelle_alt!$E$7)))))+IF(F545="","",IF(AND(E545&gt;Gehaltstabelle_alt!$C$10,C545="a"),Gehaltstabelle_alt!$E$11,Gehaltstabelle_alt!$E$10))+Gehaltsrechner!$G$10)</f>
        <v/>
      </c>
      <c r="H545" t="str">
        <f>IF(G545="","",Gehaltsrechner!$G$9)</f>
        <v/>
      </c>
      <c r="I545" t="str">
        <f t="shared" si="47"/>
        <v/>
      </c>
    </row>
    <row r="546" spans="1:9" x14ac:dyDescent="0.25">
      <c r="A546" t="str">
        <f t="shared" si="44"/>
        <v/>
      </c>
      <c r="B546" s="18" t="str">
        <f t="shared" si="48"/>
        <v/>
      </c>
      <c r="C546" t="str">
        <f t="shared" si="45"/>
        <v/>
      </c>
      <c r="D546" t="str">
        <f t="shared" si="46"/>
        <v/>
      </c>
      <c r="E546" t="str">
        <f>IF(D546="","",MIN(IF(ISNA(VLOOKUP(D546+E545,Gehaltstabelle_alt!$A$15:$A$18,1,FALSE)),D546+E545,IF(ISNA(VLOOKUP(D546+E545+1,Gehaltstabelle_alt!$A$15:$A$18,1,FALSE)),D546+E545+1,D546+E545+2))+IF(AND(B546=DATE(YEAR($G$5),MONTH($G$5),1),$G$4),2,0),MAX(Gehaltstabelle_alt!$H$5:$H$34)))</f>
        <v/>
      </c>
      <c r="F546" t="str">
        <f>IF(E546="","",HLOOKUP(C546,Gehaltstabelle_alt!$I$3:$R$34,E546+2,FALSE))</f>
        <v/>
      </c>
      <c r="G546" t="str">
        <f>IF(E546="","",IF(F546&lt;=Gehaltstabelle_alt!$B$2,Gehaltstabelle_alt!$E$2,IF(F546&lt;=Gehaltstabelle_alt!$B$3,Gehaltstabelle_alt!$E$3,IF(F546&lt;=Gehaltstabelle_alt!$B$4,Gehaltstabelle_alt!$E$4,IF(F546&lt;=Gehaltstabelle_alt!$B$5,Gehaltstabelle_alt!$E$5,IF(F546&lt;=Gehaltstabelle_alt!$B$6,Gehaltstabelle_alt!$E$6,Gehaltstabelle_alt!$E$7)))))+IF(F546="","",IF(AND(E546&gt;Gehaltstabelle_alt!$C$10,C546="a"),Gehaltstabelle_alt!$E$11,Gehaltstabelle_alt!$E$10))+Gehaltsrechner!$G$10)</f>
        <v/>
      </c>
      <c r="H546" t="str">
        <f>IF(G546="","",Gehaltsrechner!$G$9)</f>
        <v/>
      </c>
      <c r="I546" t="str">
        <f t="shared" si="47"/>
        <v/>
      </c>
    </row>
    <row r="547" spans="1:9" x14ac:dyDescent="0.25">
      <c r="A547" t="str">
        <f t="shared" si="44"/>
        <v/>
      </c>
      <c r="B547" s="18" t="str">
        <f t="shared" si="48"/>
        <v/>
      </c>
      <c r="C547" t="str">
        <f t="shared" si="45"/>
        <v/>
      </c>
      <c r="D547" t="str">
        <f t="shared" si="46"/>
        <v/>
      </c>
      <c r="E547" t="str">
        <f>IF(D547="","",MIN(IF(ISNA(VLOOKUP(D547+E546,Gehaltstabelle_alt!$A$15:$A$18,1,FALSE)),D547+E546,IF(ISNA(VLOOKUP(D547+E546+1,Gehaltstabelle_alt!$A$15:$A$18,1,FALSE)),D547+E546+1,D547+E546+2))+IF(AND(B547=DATE(YEAR($G$5),MONTH($G$5),1),$G$4),2,0),MAX(Gehaltstabelle_alt!$H$5:$H$34)))</f>
        <v/>
      </c>
      <c r="F547" t="str">
        <f>IF(E547="","",HLOOKUP(C547,Gehaltstabelle_alt!$I$3:$R$34,E547+2,FALSE))</f>
        <v/>
      </c>
      <c r="G547" t="str">
        <f>IF(E547="","",IF(F547&lt;=Gehaltstabelle_alt!$B$2,Gehaltstabelle_alt!$E$2,IF(F547&lt;=Gehaltstabelle_alt!$B$3,Gehaltstabelle_alt!$E$3,IF(F547&lt;=Gehaltstabelle_alt!$B$4,Gehaltstabelle_alt!$E$4,IF(F547&lt;=Gehaltstabelle_alt!$B$5,Gehaltstabelle_alt!$E$5,IF(F547&lt;=Gehaltstabelle_alt!$B$6,Gehaltstabelle_alt!$E$6,Gehaltstabelle_alt!$E$7)))))+IF(F547="","",IF(AND(E547&gt;Gehaltstabelle_alt!$C$10,C547="a"),Gehaltstabelle_alt!$E$11,Gehaltstabelle_alt!$E$10))+Gehaltsrechner!$G$10)</f>
        <v/>
      </c>
      <c r="H547" t="str">
        <f>IF(G547="","",Gehaltsrechner!$G$9)</f>
        <v/>
      </c>
      <c r="I547" t="str">
        <f t="shared" si="47"/>
        <v/>
      </c>
    </row>
    <row r="548" spans="1:9" x14ac:dyDescent="0.25">
      <c r="A548" t="str">
        <f t="shared" si="44"/>
        <v/>
      </c>
      <c r="B548" s="18" t="str">
        <f t="shared" si="48"/>
        <v/>
      </c>
      <c r="C548" t="str">
        <f t="shared" si="45"/>
        <v/>
      </c>
      <c r="D548" t="str">
        <f t="shared" si="46"/>
        <v/>
      </c>
      <c r="E548" t="str">
        <f>IF(D548="","",MIN(IF(ISNA(VLOOKUP(D548+E547,Gehaltstabelle_alt!$A$15:$A$18,1,FALSE)),D548+E547,IF(ISNA(VLOOKUP(D548+E547+1,Gehaltstabelle_alt!$A$15:$A$18,1,FALSE)),D548+E547+1,D548+E547+2))+IF(AND(B548=DATE(YEAR($G$5),MONTH($G$5),1),$G$4),2,0),MAX(Gehaltstabelle_alt!$H$5:$H$34)))</f>
        <v/>
      </c>
      <c r="F548" t="str">
        <f>IF(E548="","",HLOOKUP(C548,Gehaltstabelle_alt!$I$3:$R$34,E548+2,FALSE))</f>
        <v/>
      </c>
      <c r="G548" t="str">
        <f>IF(E548="","",IF(F548&lt;=Gehaltstabelle_alt!$B$2,Gehaltstabelle_alt!$E$2,IF(F548&lt;=Gehaltstabelle_alt!$B$3,Gehaltstabelle_alt!$E$3,IF(F548&lt;=Gehaltstabelle_alt!$B$4,Gehaltstabelle_alt!$E$4,IF(F548&lt;=Gehaltstabelle_alt!$B$5,Gehaltstabelle_alt!$E$5,IF(F548&lt;=Gehaltstabelle_alt!$B$6,Gehaltstabelle_alt!$E$6,Gehaltstabelle_alt!$E$7)))))+IF(F548="","",IF(AND(E548&gt;Gehaltstabelle_alt!$C$10,C548="a"),Gehaltstabelle_alt!$E$11,Gehaltstabelle_alt!$E$10))+Gehaltsrechner!$G$10)</f>
        <v/>
      </c>
      <c r="H548" t="str">
        <f>IF(G548="","",Gehaltsrechner!$G$9)</f>
        <v/>
      </c>
      <c r="I548" t="str">
        <f t="shared" si="47"/>
        <v/>
      </c>
    </row>
    <row r="549" spans="1:9" x14ac:dyDescent="0.25">
      <c r="A549" t="str">
        <f t="shared" si="44"/>
        <v/>
      </c>
      <c r="B549" s="18" t="str">
        <f t="shared" si="48"/>
        <v/>
      </c>
      <c r="C549" t="str">
        <f t="shared" si="45"/>
        <v/>
      </c>
      <c r="D549" t="str">
        <f t="shared" si="46"/>
        <v/>
      </c>
      <c r="E549" t="str">
        <f>IF(D549="","",MIN(IF(ISNA(VLOOKUP(D549+E548,Gehaltstabelle_alt!$A$15:$A$18,1,FALSE)),D549+E548,IF(ISNA(VLOOKUP(D549+E548+1,Gehaltstabelle_alt!$A$15:$A$18,1,FALSE)),D549+E548+1,D549+E548+2))+IF(AND(B549=DATE(YEAR($G$5),MONTH($G$5),1),$G$4),2,0),MAX(Gehaltstabelle_alt!$H$5:$H$34)))</f>
        <v/>
      </c>
      <c r="F549" t="str">
        <f>IF(E549="","",HLOOKUP(C549,Gehaltstabelle_alt!$I$3:$R$34,E549+2,FALSE))</f>
        <v/>
      </c>
      <c r="G549" t="str">
        <f>IF(E549="","",IF(F549&lt;=Gehaltstabelle_alt!$B$2,Gehaltstabelle_alt!$E$2,IF(F549&lt;=Gehaltstabelle_alt!$B$3,Gehaltstabelle_alt!$E$3,IF(F549&lt;=Gehaltstabelle_alt!$B$4,Gehaltstabelle_alt!$E$4,IF(F549&lt;=Gehaltstabelle_alt!$B$5,Gehaltstabelle_alt!$E$5,IF(F549&lt;=Gehaltstabelle_alt!$B$6,Gehaltstabelle_alt!$E$6,Gehaltstabelle_alt!$E$7)))))+IF(F549="","",IF(AND(E549&gt;Gehaltstabelle_alt!$C$10,C549="a"),Gehaltstabelle_alt!$E$11,Gehaltstabelle_alt!$E$10))+Gehaltsrechner!$G$10)</f>
        <v/>
      </c>
      <c r="H549" t="str">
        <f>IF(G549="","",Gehaltsrechner!$G$9)</f>
        <v/>
      </c>
      <c r="I549" t="str">
        <f t="shared" si="47"/>
        <v/>
      </c>
    </row>
    <row r="550" spans="1:9" x14ac:dyDescent="0.25">
      <c r="A550" t="str">
        <f t="shared" si="44"/>
        <v/>
      </c>
      <c r="B550" s="18" t="str">
        <f t="shared" si="48"/>
        <v/>
      </c>
      <c r="C550" t="str">
        <f t="shared" si="45"/>
        <v/>
      </c>
      <c r="D550" t="str">
        <f t="shared" si="46"/>
        <v/>
      </c>
      <c r="E550" t="str">
        <f>IF(D550="","",MIN(IF(ISNA(VLOOKUP(D550+E549,Gehaltstabelle_alt!$A$15:$A$18,1,FALSE)),D550+E549,IF(ISNA(VLOOKUP(D550+E549+1,Gehaltstabelle_alt!$A$15:$A$18,1,FALSE)),D550+E549+1,D550+E549+2))+IF(AND(B550=DATE(YEAR($G$5),MONTH($G$5),1),$G$4),2,0),MAX(Gehaltstabelle_alt!$H$5:$H$34)))</f>
        <v/>
      </c>
      <c r="F550" t="str">
        <f>IF(E550="","",HLOOKUP(C550,Gehaltstabelle_alt!$I$3:$R$34,E550+2,FALSE))</f>
        <v/>
      </c>
      <c r="G550" t="str">
        <f>IF(E550="","",IF(F550&lt;=Gehaltstabelle_alt!$B$2,Gehaltstabelle_alt!$E$2,IF(F550&lt;=Gehaltstabelle_alt!$B$3,Gehaltstabelle_alt!$E$3,IF(F550&lt;=Gehaltstabelle_alt!$B$4,Gehaltstabelle_alt!$E$4,IF(F550&lt;=Gehaltstabelle_alt!$B$5,Gehaltstabelle_alt!$E$5,IF(F550&lt;=Gehaltstabelle_alt!$B$6,Gehaltstabelle_alt!$E$6,Gehaltstabelle_alt!$E$7)))))+IF(F550="","",IF(AND(E550&gt;Gehaltstabelle_alt!$C$10,C550="a"),Gehaltstabelle_alt!$E$11,Gehaltstabelle_alt!$E$10))+Gehaltsrechner!$G$10)</f>
        <v/>
      </c>
      <c r="H550" t="str">
        <f>IF(G550="","",Gehaltsrechner!$G$9)</f>
        <v/>
      </c>
      <c r="I550" t="str">
        <f t="shared" si="47"/>
        <v/>
      </c>
    </row>
    <row r="551" spans="1:9" x14ac:dyDescent="0.25">
      <c r="A551" t="str">
        <f t="shared" si="44"/>
        <v/>
      </c>
      <c r="B551" s="18" t="str">
        <f t="shared" si="48"/>
        <v/>
      </c>
      <c r="C551" t="str">
        <f t="shared" si="45"/>
        <v/>
      </c>
      <c r="D551" t="str">
        <f t="shared" si="46"/>
        <v/>
      </c>
      <c r="E551" t="str">
        <f>IF(D551="","",MIN(IF(ISNA(VLOOKUP(D551+E550,Gehaltstabelle_alt!$A$15:$A$18,1,FALSE)),D551+E550,IF(ISNA(VLOOKUP(D551+E550+1,Gehaltstabelle_alt!$A$15:$A$18,1,FALSE)),D551+E550+1,D551+E550+2))+IF(AND(B551=DATE(YEAR($G$5),MONTH($G$5),1),$G$4),2,0),MAX(Gehaltstabelle_alt!$H$5:$H$34)))</f>
        <v/>
      </c>
      <c r="F551" t="str">
        <f>IF(E551="","",HLOOKUP(C551,Gehaltstabelle_alt!$I$3:$R$34,E551+2,FALSE))</f>
        <v/>
      </c>
      <c r="G551" t="str">
        <f>IF(E551="","",IF(F551&lt;=Gehaltstabelle_alt!$B$2,Gehaltstabelle_alt!$E$2,IF(F551&lt;=Gehaltstabelle_alt!$B$3,Gehaltstabelle_alt!$E$3,IF(F551&lt;=Gehaltstabelle_alt!$B$4,Gehaltstabelle_alt!$E$4,IF(F551&lt;=Gehaltstabelle_alt!$B$5,Gehaltstabelle_alt!$E$5,IF(F551&lt;=Gehaltstabelle_alt!$B$6,Gehaltstabelle_alt!$E$6,Gehaltstabelle_alt!$E$7)))))+IF(F551="","",IF(AND(E551&gt;Gehaltstabelle_alt!$C$10,C551="a"),Gehaltstabelle_alt!$E$11,Gehaltstabelle_alt!$E$10))+Gehaltsrechner!$G$10)</f>
        <v/>
      </c>
      <c r="H551" t="str">
        <f>IF(G551="","",Gehaltsrechner!$G$9)</f>
        <v/>
      </c>
      <c r="I551" t="str">
        <f t="shared" si="47"/>
        <v/>
      </c>
    </row>
    <row r="552" spans="1:9" x14ac:dyDescent="0.25">
      <c r="A552" t="str">
        <f t="shared" si="44"/>
        <v/>
      </c>
      <c r="B552" s="18" t="str">
        <f t="shared" si="48"/>
        <v/>
      </c>
      <c r="C552" t="str">
        <f t="shared" si="45"/>
        <v/>
      </c>
      <c r="D552" t="str">
        <f t="shared" si="46"/>
        <v/>
      </c>
      <c r="E552" t="str">
        <f>IF(D552="","",MIN(IF(ISNA(VLOOKUP(D552+E551,Gehaltstabelle_alt!$A$15:$A$18,1,FALSE)),D552+E551,IF(ISNA(VLOOKUP(D552+E551+1,Gehaltstabelle_alt!$A$15:$A$18,1,FALSE)),D552+E551+1,D552+E551+2))+IF(AND(B552=DATE(YEAR($G$5),MONTH($G$5),1),$G$4),2,0),MAX(Gehaltstabelle_alt!$H$5:$H$34)))</f>
        <v/>
      </c>
      <c r="F552" t="str">
        <f>IF(E552="","",HLOOKUP(C552,Gehaltstabelle_alt!$I$3:$R$34,E552+2,FALSE))</f>
        <v/>
      </c>
      <c r="G552" t="str">
        <f>IF(E552="","",IF(F552&lt;=Gehaltstabelle_alt!$B$2,Gehaltstabelle_alt!$E$2,IF(F552&lt;=Gehaltstabelle_alt!$B$3,Gehaltstabelle_alt!$E$3,IF(F552&lt;=Gehaltstabelle_alt!$B$4,Gehaltstabelle_alt!$E$4,IF(F552&lt;=Gehaltstabelle_alt!$B$5,Gehaltstabelle_alt!$E$5,IF(F552&lt;=Gehaltstabelle_alt!$B$6,Gehaltstabelle_alt!$E$6,Gehaltstabelle_alt!$E$7)))))+IF(F552="","",IF(AND(E552&gt;Gehaltstabelle_alt!$C$10,C552="a"),Gehaltstabelle_alt!$E$11,Gehaltstabelle_alt!$E$10))+Gehaltsrechner!$G$10)</f>
        <v/>
      </c>
      <c r="H552" t="str">
        <f>IF(G552="","",Gehaltsrechner!$G$9)</f>
        <v/>
      </c>
      <c r="I552" t="str">
        <f t="shared" si="47"/>
        <v/>
      </c>
    </row>
    <row r="553" spans="1:9" x14ac:dyDescent="0.25">
      <c r="A553" t="str">
        <f t="shared" si="44"/>
        <v/>
      </c>
      <c r="B553" s="18" t="str">
        <f t="shared" si="48"/>
        <v/>
      </c>
      <c r="C553" t="str">
        <f t="shared" si="45"/>
        <v/>
      </c>
      <c r="D553" t="str">
        <f t="shared" si="46"/>
        <v/>
      </c>
      <c r="E553" t="str">
        <f>IF(D553="","",MIN(IF(ISNA(VLOOKUP(D553+E552,Gehaltstabelle_alt!$A$15:$A$18,1,FALSE)),D553+E552,IF(ISNA(VLOOKUP(D553+E552+1,Gehaltstabelle_alt!$A$15:$A$18,1,FALSE)),D553+E552+1,D553+E552+2))+IF(AND(B553=DATE(YEAR($G$5),MONTH($G$5),1),$G$4),2,0),MAX(Gehaltstabelle_alt!$H$5:$H$34)))</f>
        <v/>
      </c>
      <c r="F553" t="str">
        <f>IF(E553="","",HLOOKUP(C553,Gehaltstabelle_alt!$I$3:$R$34,E553+2,FALSE))</f>
        <v/>
      </c>
      <c r="G553" t="str">
        <f>IF(E553="","",IF(F553&lt;=Gehaltstabelle_alt!$B$2,Gehaltstabelle_alt!$E$2,IF(F553&lt;=Gehaltstabelle_alt!$B$3,Gehaltstabelle_alt!$E$3,IF(F553&lt;=Gehaltstabelle_alt!$B$4,Gehaltstabelle_alt!$E$4,IF(F553&lt;=Gehaltstabelle_alt!$B$5,Gehaltstabelle_alt!$E$5,IF(F553&lt;=Gehaltstabelle_alt!$B$6,Gehaltstabelle_alt!$E$6,Gehaltstabelle_alt!$E$7)))))+IF(F553="","",IF(AND(E553&gt;Gehaltstabelle_alt!$C$10,C553="a"),Gehaltstabelle_alt!$E$11,Gehaltstabelle_alt!$E$10))+Gehaltsrechner!$G$10)</f>
        <v/>
      </c>
      <c r="H553" t="str">
        <f>IF(G553="","",Gehaltsrechner!$G$9)</f>
        <v/>
      </c>
      <c r="I553" t="str">
        <f t="shared" si="47"/>
        <v/>
      </c>
    </row>
    <row r="554" spans="1:9" x14ac:dyDescent="0.25">
      <c r="A554" t="str">
        <f t="shared" si="44"/>
        <v/>
      </c>
      <c r="B554" s="18" t="str">
        <f t="shared" si="48"/>
        <v/>
      </c>
      <c r="C554" t="str">
        <f t="shared" si="45"/>
        <v/>
      </c>
      <c r="D554" t="str">
        <f t="shared" si="46"/>
        <v/>
      </c>
      <c r="E554" t="str">
        <f>IF(D554="","",MIN(IF(ISNA(VLOOKUP(D554+E553,Gehaltstabelle_alt!$A$15:$A$18,1,FALSE)),D554+E553,IF(ISNA(VLOOKUP(D554+E553+1,Gehaltstabelle_alt!$A$15:$A$18,1,FALSE)),D554+E553+1,D554+E553+2))+IF(AND(B554=DATE(YEAR($G$5),MONTH($G$5),1),$G$4),2,0),MAX(Gehaltstabelle_alt!$H$5:$H$34)))</f>
        <v/>
      </c>
      <c r="F554" t="str">
        <f>IF(E554="","",HLOOKUP(C554,Gehaltstabelle_alt!$I$3:$R$34,E554+2,FALSE))</f>
        <v/>
      </c>
      <c r="G554" t="str">
        <f>IF(E554="","",IF(F554&lt;=Gehaltstabelle_alt!$B$2,Gehaltstabelle_alt!$E$2,IF(F554&lt;=Gehaltstabelle_alt!$B$3,Gehaltstabelle_alt!$E$3,IF(F554&lt;=Gehaltstabelle_alt!$B$4,Gehaltstabelle_alt!$E$4,IF(F554&lt;=Gehaltstabelle_alt!$B$5,Gehaltstabelle_alt!$E$5,IF(F554&lt;=Gehaltstabelle_alt!$B$6,Gehaltstabelle_alt!$E$6,Gehaltstabelle_alt!$E$7)))))+IF(F554="","",IF(AND(E554&gt;Gehaltstabelle_alt!$C$10,C554="a"),Gehaltstabelle_alt!$E$11,Gehaltstabelle_alt!$E$10))+Gehaltsrechner!$G$10)</f>
        <v/>
      </c>
      <c r="H554" t="str">
        <f>IF(G554="","",Gehaltsrechner!$G$9)</f>
        <v/>
      </c>
      <c r="I554" t="str">
        <f t="shared" si="47"/>
        <v/>
      </c>
    </row>
    <row r="555" spans="1:9" x14ac:dyDescent="0.25">
      <c r="A555" t="str">
        <f t="shared" si="44"/>
        <v/>
      </c>
      <c r="B555" s="18" t="str">
        <f t="shared" si="48"/>
        <v/>
      </c>
      <c r="C555" t="str">
        <f t="shared" si="45"/>
        <v/>
      </c>
      <c r="D555" t="str">
        <f t="shared" si="46"/>
        <v/>
      </c>
      <c r="E555" t="str">
        <f>IF(D555="","",MIN(IF(ISNA(VLOOKUP(D555+E554,Gehaltstabelle_alt!$A$15:$A$18,1,FALSE)),D555+E554,IF(ISNA(VLOOKUP(D555+E554+1,Gehaltstabelle_alt!$A$15:$A$18,1,FALSE)),D555+E554+1,D555+E554+2))+IF(AND(B555=DATE(YEAR($G$5),MONTH($G$5),1),$G$4),2,0),MAX(Gehaltstabelle_alt!$H$5:$H$34)))</f>
        <v/>
      </c>
      <c r="F555" t="str">
        <f>IF(E555="","",HLOOKUP(C555,Gehaltstabelle_alt!$I$3:$R$34,E555+2,FALSE))</f>
        <v/>
      </c>
      <c r="G555" t="str">
        <f>IF(E555="","",IF(F555&lt;=Gehaltstabelle_alt!$B$2,Gehaltstabelle_alt!$E$2,IF(F555&lt;=Gehaltstabelle_alt!$B$3,Gehaltstabelle_alt!$E$3,IF(F555&lt;=Gehaltstabelle_alt!$B$4,Gehaltstabelle_alt!$E$4,IF(F555&lt;=Gehaltstabelle_alt!$B$5,Gehaltstabelle_alt!$E$5,IF(F555&lt;=Gehaltstabelle_alt!$B$6,Gehaltstabelle_alt!$E$6,Gehaltstabelle_alt!$E$7)))))+IF(F555="","",IF(AND(E555&gt;Gehaltstabelle_alt!$C$10,C555="a"),Gehaltstabelle_alt!$E$11,Gehaltstabelle_alt!$E$10))+Gehaltsrechner!$G$10)</f>
        <v/>
      </c>
      <c r="H555" t="str">
        <f>IF(G555="","",Gehaltsrechner!$G$9)</f>
        <v/>
      </c>
      <c r="I555" t="str">
        <f t="shared" si="47"/>
        <v/>
      </c>
    </row>
    <row r="556" spans="1:9" x14ac:dyDescent="0.25">
      <c r="A556" t="str">
        <f t="shared" si="44"/>
        <v/>
      </c>
      <c r="B556" s="18" t="str">
        <f t="shared" si="48"/>
        <v/>
      </c>
      <c r="C556" t="str">
        <f t="shared" si="45"/>
        <v/>
      </c>
      <c r="D556" t="str">
        <f t="shared" si="46"/>
        <v/>
      </c>
      <c r="E556" t="str">
        <f>IF(D556="","",MIN(IF(ISNA(VLOOKUP(D556+E555,Gehaltstabelle_alt!$A$15:$A$18,1,FALSE)),D556+E555,IF(ISNA(VLOOKUP(D556+E555+1,Gehaltstabelle_alt!$A$15:$A$18,1,FALSE)),D556+E555+1,D556+E555+2))+IF(AND(B556=DATE(YEAR($G$5),MONTH($G$5),1),$G$4),2,0),MAX(Gehaltstabelle_alt!$H$5:$H$34)))</f>
        <v/>
      </c>
      <c r="F556" t="str">
        <f>IF(E556="","",HLOOKUP(C556,Gehaltstabelle_alt!$I$3:$R$34,E556+2,FALSE))</f>
        <v/>
      </c>
      <c r="G556" t="str">
        <f>IF(E556="","",IF(F556&lt;=Gehaltstabelle_alt!$B$2,Gehaltstabelle_alt!$E$2,IF(F556&lt;=Gehaltstabelle_alt!$B$3,Gehaltstabelle_alt!$E$3,IF(F556&lt;=Gehaltstabelle_alt!$B$4,Gehaltstabelle_alt!$E$4,IF(F556&lt;=Gehaltstabelle_alt!$B$5,Gehaltstabelle_alt!$E$5,IF(F556&lt;=Gehaltstabelle_alt!$B$6,Gehaltstabelle_alt!$E$6,Gehaltstabelle_alt!$E$7)))))+IF(F556="","",IF(AND(E556&gt;Gehaltstabelle_alt!$C$10,C556="a"),Gehaltstabelle_alt!$E$11,Gehaltstabelle_alt!$E$10))+Gehaltsrechner!$G$10)</f>
        <v/>
      </c>
      <c r="H556" t="str">
        <f>IF(G556="","",Gehaltsrechner!$G$9)</f>
        <v/>
      </c>
      <c r="I556" t="str">
        <f t="shared" si="47"/>
        <v/>
      </c>
    </row>
    <row r="557" spans="1:9" x14ac:dyDescent="0.25">
      <c r="A557" t="str">
        <f t="shared" si="44"/>
        <v/>
      </c>
      <c r="B557" s="18" t="str">
        <f t="shared" si="48"/>
        <v/>
      </c>
      <c r="C557" t="str">
        <f t="shared" si="45"/>
        <v/>
      </c>
      <c r="D557" t="str">
        <f t="shared" si="46"/>
        <v/>
      </c>
      <c r="E557" t="str">
        <f>IF(D557="","",MIN(IF(ISNA(VLOOKUP(D557+E556,Gehaltstabelle_alt!$A$15:$A$18,1,FALSE)),D557+E556,IF(ISNA(VLOOKUP(D557+E556+1,Gehaltstabelle_alt!$A$15:$A$18,1,FALSE)),D557+E556+1,D557+E556+2))+IF(AND(B557=DATE(YEAR($G$5),MONTH($G$5),1),$G$4),2,0),MAX(Gehaltstabelle_alt!$H$5:$H$34)))</f>
        <v/>
      </c>
      <c r="F557" t="str">
        <f>IF(E557="","",HLOOKUP(C557,Gehaltstabelle_alt!$I$3:$R$34,E557+2,FALSE))</f>
        <v/>
      </c>
      <c r="G557" t="str">
        <f>IF(E557="","",IF(F557&lt;=Gehaltstabelle_alt!$B$2,Gehaltstabelle_alt!$E$2,IF(F557&lt;=Gehaltstabelle_alt!$B$3,Gehaltstabelle_alt!$E$3,IF(F557&lt;=Gehaltstabelle_alt!$B$4,Gehaltstabelle_alt!$E$4,IF(F557&lt;=Gehaltstabelle_alt!$B$5,Gehaltstabelle_alt!$E$5,IF(F557&lt;=Gehaltstabelle_alt!$B$6,Gehaltstabelle_alt!$E$6,Gehaltstabelle_alt!$E$7)))))+IF(F557="","",IF(AND(E557&gt;Gehaltstabelle_alt!$C$10,C557="a"),Gehaltstabelle_alt!$E$11,Gehaltstabelle_alt!$E$10))+Gehaltsrechner!$G$10)</f>
        <v/>
      </c>
      <c r="H557" t="str">
        <f>IF(G557="","",Gehaltsrechner!$G$9)</f>
        <v/>
      </c>
      <c r="I557" t="str">
        <f t="shared" si="47"/>
        <v/>
      </c>
    </row>
    <row r="558" spans="1:9" x14ac:dyDescent="0.25">
      <c r="A558" t="str">
        <f t="shared" si="44"/>
        <v/>
      </c>
      <c r="B558" s="18" t="str">
        <f t="shared" si="48"/>
        <v/>
      </c>
      <c r="C558" t="str">
        <f t="shared" si="45"/>
        <v/>
      </c>
      <c r="D558" t="str">
        <f t="shared" si="46"/>
        <v/>
      </c>
      <c r="E558" t="str">
        <f>IF(D558="","",MIN(IF(ISNA(VLOOKUP(D558+E557,Gehaltstabelle_alt!$A$15:$A$18,1,FALSE)),D558+E557,IF(ISNA(VLOOKUP(D558+E557+1,Gehaltstabelle_alt!$A$15:$A$18,1,FALSE)),D558+E557+1,D558+E557+2))+IF(AND(B558=DATE(YEAR($G$5),MONTH($G$5),1),$G$4),2,0),MAX(Gehaltstabelle_alt!$H$5:$H$34)))</f>
        <v/>
      </c>
      <c r="F558" t="str">
        <f>IF(E558="","",HLOOKUP(C558,Gehaltstabelle_alt!$I$3:$R$34,E558+2,FALSE))</f>
        <v/>
      </c>
      <c r="G558" t="str">
        <f>IF(E558="","",IF(F558&lt;=Gehaltstabelle_alt!$B$2,Gehaltstabelle_alt!$E$2,IF(F558&lt;=Gehaltstabelle_alt!$B$3,Gehaltstabelle_alt!$E$3,IF(F558&lt;=Gehaltstabelle_alt!$B$4,Gehaltstabelle_alt!$E$4,IF(F558&lt;=Gehaltstabelle_alt!$B$5,Gehaltstabelle_alt!$E$5,IF(F558&lt;=Gehaltstabelle_alt!$B$6,Gehaltstabelle_alt!$E$6,Gehaltstabelle_alt!$E$7)))))+IF(F558="","",IF(AND(E558&gt;Gehaltstabelle_alt!$C$10,C558="a"),Gehaltstabelle_alt!$E$11,Gehaltstabelle_alt!$E$10))+Gehaltsrechner!$G$10)</f>
        <v/>
      </c>
      <c r="H558" t="str">
        <f>IF(G558="","",Gehaltsrechner!$G$9)</f>
        <v/>
      </c>
      <c r="I558" t="str">
        <f t="shared" si="47"/>
        <v/>
      </c>
    </row>
    <row r="559" spans="1:9" x14ac:dyDescent="0.25">
      <c r="A559" t="str">
        <f t="shared" si="44"/>
        <v/>
      </c>
      <c r="B559" s="18" t="str">
        <f t="shared" si="48"/>
        <v/>
      </c>
      <c r="C559" t="str">
        <f t="shared" si="45"/>
        <v/>
      </c>
      <c r="D559" t="str">
        <f t="shared" si="46"/>
        <v/>
      </c>
      <c r="E559" t="str">
        <f>IF(D559="","",MIN(IF(ISNA(VLOOKUP(D559+E558,Gehaltstabelle_alt!$A$15:$A$18,1,FALSE)),D559+E558,IF(ISNA(VLOOKUP(D559+E558+1,Gehaltstabelle_alt!$A$15:$A$18,1,FALSE)),D559+E558+1,D559+E558+2))+IF(AND(B559=DATE(YEAR($G$5),MONTH($G$5),1),$G$4),2,0),MAX(Gehaltstabelle_alt!$H$5:$H$34)))</f>
        <v/>
      </c>
      <c r="F559" t="str">
        <f>IF(E559="","",HLOOKUP(C559,Gehaltstabelle_alt!$I$3:$R$34,E559+2,FALSE))</f>
        <v/>
      </c>
      <c r="G559" t="str">
        <f>IF(E559="","",IF(F559&lt;=Gehaltstabelle_alt!$B$2,Gehaltstabelle_alt!$E$2,IF(F559&lt;=Gehaltstabelle_alt!$B$3,Gehaltstabelle_alt!$E$3,IF(F559&lt;=Gehaltstabelle_alt!$B$4,Gehaltstabelle_alt!$E$4,IF(F559&lt;=Gehaltstabelle_alt!$B$5,Gehaltstabelle_alt!$E$5,IF(F559&lt;=Gehaltstabelle_alt!$B$6,Gehaltstabelle_alt!$E$6,Gehaltstabelle_alt!$E$7)))))+IF(F559="","",IF(AND(E559&gt;Gehaltstabelle_alt!$C$10,C559="a"),Gehaltstabelle_alt!$E$11,Gehaltstabelle_alt!$E$10))+Gehaltsrechner!$G$10)</f>
        <v/>
      </c>
      <c r="H559" t="str">
        <f>IF(G559="","",Gehaltsrechner!$G$9)</f>
        <v/>
      </c>
      <c r="I559" t="str">
        <f t="shared" si="47"/>
        <v/>
      </c>
    </row>
    <row r="560" spans="1:9" x14ac:dyDescent="0.25">
      <c r="A560" t="str">
        <f t="shared" si="44"/>
        <v/>
      </c>
      <c r="B560" s="18" t="str">
        <f t="shared" si="48"/>
        <v/>
      </c>
      <c r="C560" t="str">
        <f t="shared" si="45"/>
        <v/>
      </c>
      <c r="D560" t="str">
        <f t="shared" si="46"/>
        <v/>
      </c>
      <c r="E560" t="str">
        <f>IF(D560="","",MIN(IF(ISNA(VLOOKUP(D560+E559,Gehaltstabelle_alt!$A$15:$A$18,1,FALSE)),D560+E559,IF(ISNA(VLOOKUP(D560+E559+1,Gehaltstabelle_alt!$A$15:$A$18,1,FALSE)),D560+E559+1,D560+E559+2))+IF(AND(B560=DATE(YEAR($G$5),MONTH($G$5),1),$G$4),2,0),MAX(Gehaltstabelle_alt!$H$5:$H$34)))</f>
        <v/>
      </c>
      <c r="F560" t="str">
        <f>IF(E560="","",HLOOKUP(C560,Gehaltstabelle_alt!$I$3:$R$34,E560+2,FALSE))</f>
        <v/>
      </c>
      <c r="G560" t="str">
        <f>IF(E560="","",IF(F560&lt;=Gehaltstabelle_alt!$B$2,Gehaltstabelle_alt!$E$2,IF(F560&lt;=Gehaltstabelle_alt!$B$3,Gehaltstabelle_alt!$E$3,IF(F560&lt;=Gehaltstabelle_alt!$B$4,Gehaltstabelle_alt!$E$4,IF(F560&lt;=Gehaltstabelle_alt!$B$5,Gehaltstabelle_alt!$E$5,IF(F560&lt;=Gehaltstabelle_alt!$B$6,Gehaltstabelle_alt!$E$6,Gehaltstabelle_alt!$E$7)))))+IF(F560="","",IF(AND(E560&gt;Gehaltstabelle_alt!$C$10,C560="a"),Gehaltstabelle_alt!$E$11,Gehaltstabelle_alt!$E$10))+Gehaltsrechner!$G$10)</f>
        <v/>
      </c>
      <c r="H560" t="str">
        <f>IF(G560="","",Gehaltsrechner!$G$9)</f>
        <v/>
      </c>
      <c r="I560" t="str">
        <f t="shared" si="47"/>
        <v/>
      </c>
    </row>
    <row r="561" spans="1:9" x14ac:dyDescent="0.25">
      <c r="A561" t="str">
        <f t="shared" si="44"/>
        <v/>
      </c>
      <c r="B561" s="18" t="str">
        <f t="shared" si="48"/>
        <v/>
      </c>
      <c r="C561" t="str">
        <f t="shared" si="45"/>
        <v/>
      </c>
      <c r="D561" t="str">
        <f t="shared" si="46"/>
        <v/>
      </c>
      <c r="E561" t="str">
        <f>IF(D561="","",MIN(IF(ISNA(VLOOKUP(D561+E560,Gehaltstabelle_alt!$A$15:$A$18,1,FALSE)),D561+E560,IF(ISNA(VLOOKUP(D561+E560+1,Gehaltstabelle_alt!$A$15:$A$18,1,FALSE)),D561+E560+1,D561+E560+2))+IF(AND(B561=DATE(YEAR($G$5),MONTH($G$5),1),$G$4),2,0),MAX(Gehaltstabelle_alt!$H$5:$H$34)))</f>
        <v/>
      </c>
      <c r="F561" t="str">
        <f>IF(E561="","",HLOOKUP(C561,Gehaltstabelle_alt!$I$3:$R$34,E561+2,FALSE))</f>
        <v/>
      </c>
      <c r="G561" t="str">
        <f>IF(E561="","",IF(F561&lt;=Gehaltstabelle_alt!$B$2,Gehaltstabelle_alt!$E$2,IF(F561&lt;=Gehaltstabelle_alt!$B$3,Gehaltstabelle_alt!$E$3,IF(F561&lt;=Gehaltstabelle_alt!$B$4,Gehaltstabelle_alt!$E$4,IF(F561&lt;=Gehaltstabelle_alt!$B$5,Gehaltstabelle_alt!$E$5,IF(F561&lt;=Gehaltstabelle_alt!$B$6,Gehaltstabelle_alt!$E$6,Gehaltstabelle_alt!$E$7)))))+IF(F561="","",IF(AND(E561&gt;Gehaltstabelle_alt!$C$10,C561="a"),Gehaltstabelle_alt!$E$11,Gehaltstabelle_alt!$E$10))+Gehaltsrechner!$G$10)</f>
        <v/>
      </c>
      <c r="H561" t="str">
        <f>IF(G561="","",Gehaltsrechner!$G$9)</f>
        <v/>
      </c>
      <c r="I561" t="str">
        <f t="shared" si="47"/>
        <v/>
      </c>
    </row>
    <row r="562" spans="1:9" x14ac:dyDescent="0.25">
      <c r="A562" t="str">
        <f t="shared" si="44"/>
        <v/>
      </c>
      <c r="B562" s="18" t="str">
        <f t="shared" si="48"/>
        <v/>
      </c>
      <c r="C562" t="str">
        <f t="shared" si="45"/>
        <v/>
      </c>
      <c r="D562" t="str">
        <f t="shared" si="46"/>
        <v/>
      </c>
      <c r="E562" t="str">
        <f>IF(D562="","",MIN(IF(ISNA(VLOOKUP(D562+E561,Gehaltstabelle_alt!$A$15:$A$18,1,FALSE)),D562+E561,IF(ISNA(VLOOKUP(D562+E561+1,Gehaltstabelle_alt!$A$15:$A$18,1,FALSE)),D562+E561+1,D562+E561+2))+IF(AND(B562=DATE(YEAR($G$5),MONTH($G$5),1),$G$4),2,0),MAX(Gehaltstabelle_alt!$H$5:$H$34)))</f>
        <v/>
      </c>
      <c r="F562" t="str">
        <f>IF(E562="","",HLOOKUP(C562,Gehaltstabelle_alt!$I$3:$R$34,E562+2,FALSE))</f>
        <v/>
      </c>
      <c r="G562" t="str">
        <f>IF(E562="","",IF(F562&lt;=Gehaltstabelle_alt!$B$2,Gehaltstabelle_alt!$E$2,IF(F562&lt;=Gehaltstabelle_alt!$B$3,Gehaltstabelle_alt!$E$3,IF(F562&lt;=Gehaltstabelle_alt!$B$4,Gehaltstabelle_alt!$E$4,IF(F562&lt;=Gehaltstabelle_alt!$B$5,Gehaltstabelle_alt!$E$5,IF(F562&lt;=Gehaltstabelle_alt!$B$6,Gehaltstabelle_alt!$E$6,Gehaltstabelle_alt!$E$7)))))+IF(F562="","",IF(AND(E562&gt;Gehaltstabelle_alt!$C$10,C562="a"),Gehaltstabelle_alt!$E$11,Gehaltstabelle_alt!$E$10))+Gehaltsrechner!$G$10)</f>
        <v/>
      </c>
      <c r="H562" t="str">
        <f>IF(G562="","",Gehaltsrechner!$G$9)</f>
        <v/>
      </c>
      <c r="I562" t="str">
        <f t="shared" si="47"/>
        <v/>
      </c>
    </row>
    <row r="563" spans="1:9" x14ac:dyDescent="0.25">
      <c r="A563" t="str">
        <f t="shared" si="44"/>
        <v/>
      </c>
      <c r="B563" s="18" t="str">
        <f t="shared" si="48"/>
        <v/>
      </c>
      <c r="C563" t="str">
        <f t="shared" si="45"/>
        <v/>
      </c>
      <c r="D563" t="str">
        <f t="shared" si="46"/>
        <v/>
      </c>
      <c r="E563" t="str">
        <f>IF(D563="","",MIN(IF(ISNA(VLOOKUP(D563+E562,Gehaltstabelle_alt!$A$15:$A$18,1,FALSE)),D563+E562,IF(ISNA(VLOOKUP(D563+E562+1,Gehaltstabelle_alt!$A$15:$A$18,1,FALSE)),D563+E562+1,D563+E562+2))+IF(AND(B563=DATE(YEAR($G$5),MONTH($G$5),1),$G$4),2,0),MAX(Gehaltstabelle_alt!$H$5:$H$34)))</f>
        <v/>
      </c>
      <c r="F563" t="str">
        <f>IF(E563="","",HLOOKUP(C563,Gehaltstabelle_alt!$I$3:$R$34,E563+2,FALSE))</f>
        <v/>
      </c>
      <c r="G563" t="str">
        <f>IF(E563="","",IF(F563&lt;=Gehaltstabelle_alt!$B$2,Gehaltstabelle_alt!$E$2,IF(F563&lt;=Gehaltstabelle_alt!$B$3,Gehaltstabelle_alt!$E$3,IF(F563&lt;=Gehaltstabelle_alt!$B$4,Gehaltstabelle_alt!$E$4,IF(F563&lt;=Gehaltstabelle_alt!$B$5,Gehaltstabelle_alt!$E$5,IF(F563&lt;=Gehaltstabelle_alt!$B$6,Gehaltstabelle_alt!$E$6,Gehaltstabelle_alt!$E$7)))))+IF(F563="","",IF(AND(E563&gt;Gehaltstabelle_alt!$C$10,C563="a"),Gehaltstabelle_alt!$E$11,Gehaltstabelle_alt!$E$10))+Gehaltsrechner!$G$10)</f>
        <v/>
      </c>
      <c r="H563" t="str">
        <f>IF(G563="","",Gehaltsrechner!$G$9)</f>
        <v/>
      </c>
      <c r="I563" t="str">
        <f t="shared" si="47"/>
        <v/>
      </c>
    </row>
    <row r="564" spans="1:9" x14ac:dyDescent="0.25">
      <c r="A564" t="str">
        <f t="shared" si="44"/>
        <v/>
      </c>
      <c r="B564" s="18" t="str">
        <f t="shared" si="48"/>
        <v/>
      </c>
      <c r="C564" t="str">
        <f t="shared" si="45"/>
        <v/>
      </c>
      <c r="D564" t="str">
        <f t="shared" si="46"/>
        <v/>
      </c>
      <c r="E564" t="str">
        <f>IF(D564="","",MIN(IF(ISNA(VLOOKUP(D564+E563,Gehaltstabelle_alt!$A$15:$A$18,1,FALSE)),D564+E563,IF(ISNA(VLOOKUP(D564+E563+1,Gehaltstabelle_alt!$A$15:$A$18,1,FALSE)),D564+E563+1,D564+E563+2))+IF(AND(B564=DATE(YEAR($G$5),MONTH($G$5),1),$G$4),2,0),MAX(Gehaltstabelle_alt!$H$5:$H$34)))</f>
        <v/>
      </c>
      <c r="F564" t="str">
        <f>IF(E564="","",HLOOKUP(C564,Gehaltstabelle_alt!$I$3:$R$34,E564+2,FALSE))</f>
        <v/>
      </c>
      <c r="G564" t="str">
        <f>IF(E564="","",IF(F564&lt;=Gehaltstabelle_alt!$B$2,Gehaltstabelle_alt!$E$2,IF(F564&lt;=Gehaltstabelle_alt!$B$3,Gehaltstabelle_alt!$E$3,IF(F564&lt;=Gehaltstabelle_alt!$B$4,Gehaltstabelle_alt!$E$4,IF(F564&lt;=Gehaltstabelle_alt!$B$5,Gehaltstabelle_alt!$E$5,IF(F564&lt;=Gehaltstabelle_alt!$B$6,Gehaltstabelle_alt!$E$6,Gehaltstabelle_alt!$E$7)))))+IF(F564="","",IF(AND(E564&gt;Gehaltstabelle_alt!$C$10,C564="a"),Gehaltstabelle_alt!$E$11,Gehaltstabelle_alt!$E$10))+Gehaltsrechner!$G$10)</f>
        <v/>
      </c>
      <c r="H564" t="str">
        <f>IF(G564="","",Gehaltsrechner!$G$9)</f>
        <v/>
      </c>
      <c r="I564" t="str">
        <f t="shared" si="47"/>
        <v/>
      </c>
    </row>
    <row r="565" spans="1:9" x14ac:dyDescent="0.25">
      <c r="A565" t="str">
        <f t="shared" si="44"/>
        <v/>
      </c>
      <c r="B565" s="18" t="str">
        <f t="shared" si="48"/>
        <v/>
      </c>
      <c r="C565" t="str">
        <f t="shared" si="45"/>
        <v/>
      </c>
      <c r="D565" t="str">
        <f t="shared" si="46"/>
        <v/>
      </c>
      <c r="E565" t="str">
        <f>IF(D565="","",MIN(IF(ISNA(VLOOKUP(D565+E564,Gehaltstabelle_alt!$A$15:$A$18,1,FALSE)),D565+E564,IF(ISNA(VLOOKUP(D565+E564+1,Gehaltstabelle_alt!$A$15:$A$18,1,FALSE)),D565+E564+1,D565+E564+2))+IF(AND(B565=DATE(YEAR($G$5),MONTH($G$5),1),$G$4),2,0),MAX(Gehaltstabelle_alt!$H$5:$H$34)))</f>
        <v/>
      </c>
      <c r="F565" t="str">
        <f>IF(E565="","",HLOOKUP(C565,Gehaltstabelle_alt!$I$3:$R$34,E565+2,FALSE))</f>
        <v/>
      </c>
      <c r="G565" t="str">
        <f>IF(E565="","",IF(F565&lt;=Gehaltstabelle_alt!$B$2,Gehaltstabelle_alt!$E$2,IF(F565&lt;=Gehaltstabelle_alt!$B$3,Gehaltstabelle_alt!$E$3,IF(F565&lt;=Gehaltstabelle_alt!$B$4,Gehaltstabelle_alt!$E$4,IF(F565&lt;=Gehaltstabelle_alt!$B$5,Gehaltstabelle_alt!$E$5,IF(F565&lt;=Gehaltstabelle_alt!$B$6,Gehaltstabelle_alt!$E$6,Gehaltstabelle_alt!$E$7)))))+IF(F565="","",IF(AND(E565&gt;Gehaltstabelle_alt!$C$10,C565="a"),Gehaltstabelle_alt!$E$11,Gehaltstabelle_alt!$E$10))+Gehaltsrechner!$G$10)</f>
        <v/>
      </c>
      <c r="H565" t="str">
        <f>IF(G565="","",Gehaltsrechner!$G$9)</f>
        <v/>
      </c>
      <c r="I565" t="str">
        <f t="shared" si="47"/>
        <v/>
      </c>
    </row>
    <row r="566" spans="1:9" x14ac:dyDescent="0.25">
      <c r="A566" t="str">
        <f t="shared" si="44"/>
        <v/>
      </c>
      <c r="B566" s="18" t="str">
        <f t="shared" si="48"/>
        <v/>
      </c>
      <c r="C566" t="str">
        <f t="shared" si="45"/>
        <v/>
      </c>
      <c r="D566" t="str">
        <f t="shared" si="46"/>
        <v/>
      </c>
      <c r="E566" t="str">
        <f>IF(D566="","",MIN(IF(ISNA(VLOOKUP(D566+E565,Gehaltstabelle_alt!$A$15:$A$18,1,FALSE)),D566+E565,IF(ISNA(VLOOKUP(D566+E565+1,Gehaltstabelle_alt!$A$15:$A$18,1,FALSE)),D566+E565+1,D566+E565+2))+IF(AND(B566=DATE(YEAR($G$5),MONTH($G$5),1),$G$4),2,0),MAX(Gehaltstabelle_alt!$H$5:$H$34)))</f>
        <v/>
      </c>
      <c r="F566" t="str">
        <f>IF(E566="","",HLOOKUP(C566,Gehaltstabelle_alt!$I$3:$R$34,E566+2,FALSE))</f>
        <v/>
      </c>
      <c r="G566" t="str">
        <f>IF(E566="","",IF(F566&lt;=Gehaltstabelle_alt!$B$2,Gehaltstabelle_alt!$E$2,IF(F566&lt;=Gehaltstabelle_alt!$B$3,Gehaltstabelle_alt!$E$3,IF(F566&lt;=Gehaltstabelle_alt!$B$4,Gehaltstabelle_alt!$E$4,IF(F566&lt;=Gehaltstabelle_alt!$B$5,Gehaltstabelle_alt!$E$5,IF(F566&lt;=Gehaltstabelle_alt!$B$6,Gehaltstabelle_alt!$E$6,Gehaltstabelle_alt!$E$7)))))+IF(F566="","",IF(AND(E566&gt;Gehaltstabelle_alt!$C$10,C566="a"),Gehaltstabelle_alt!$E$11,Gehaltstabelle_alt!$E$10))+Gehaltsrechner!$G$10)</f>
        <v/>
      </c>
      <c r="H566" t="str">
        <f>IF(G566="","",Gehaltsrechner!$G$9)</f>
        <v/>
      </c>
      <c r="I566" t="str">
        <f t="shared" si="47"/>
        <v/>
      </c>
    </row>
    <row r="567" spans="1:9" x14ac:dyDescent="0.25">
      <c r="A567" t="str">
        <f t="shared" si="44"/>
        <v/>
      </c>
      <c r="B567" s="18" t="str">
        <f t="shared" si="48"/>
        <v/>
      </c>
      <c r="C567" t="str">
        <f t="shared" si="45"/>
        <v/>
      </c>
      <c r="D567" t="str">
        <f t="shared" si="46"/>
        <v/>
      </c>
      <c r="E567" t="str">
        <f>IF(D567="","",MIN(IF(ISNA(VLOOKUP(D567+E566,Gehaltstabelle_alt!$A$15:$A$18,1,FALSE)),D567+E566,IF(ISNA(VLOOKUP(D567+E566+1,Gehaltstabelle_alt!$A$15:$A$18,1,FALSE)),D567+E566+1,D567+E566+2))+IF(AND(B567=DATE(YEAR($G$5),MONTH($G$5),1),$G$4),2,0),MAX(Gehaltstabelle_alt!$H$5:$H$34)))</f>
        <v/>
      </c>
      <c r="F567" t="str">
        <f>IF(E567="","",HLOOKUP(C567,Gehaltstabelle_alt!$I$3:$R$34,E567+2,FALSE))</f>
        <v/>
      </c>
      <c r="G567" t="str">
        <f>IF(E567="","",IF(F567&lt;=Gehaltstabelle_alt!$B$2,Gehaltstabelle_alt!$E$2,IF(F567&lt;=Gehaltstabelle_alt!$B$3,Gehaltstabelle_alt!$E$3,IF(F567&lt;=Gehaltstabelle_alt!$B$4,Gehaltstabelle_alt!$E$4,IF(F567&lt;=Gehaltstabelle_alt!$B$5,Gehaltstabelle_alt!$E$5,IF(F567&lt;=Gehaltstabelle_alt!$B$6,Gehaltstabelle_alt!$E$6,Gehaltstabelle_alt!$E$7)))))+IF(F567="","",IF(AND(E567&gt;Gehaltstabelle_alt!$C$10,C567="a"),Gehaltstabelle_alt!$E$11,Gehaltstabelle_alt!$E$10))+Gehaltsrechner!$G$10)</f>
        <v/>
      </c>
      <c r="H567" t="str">
        <f>IF(G567="","",Gehaltsrechner!$G$9)</f>
        <v/>
      </c>
      <c r="I567" t="str">
        <f t="shared" si="47"/>
        <v/>
      </c>
    </row>
    <row r="568" spans="1:9" x14ac:dyDescent="0.25">
      <c r="A568" t="str">
        <f t="shared" si="44"/>
        <v/>
      </c>
      <c r="B568" s="18" t="str">
        <f t="shared" si="48"/>
        <v/>
      </c>
      <c r="C568" t="str">
        <f t="shared" si="45"/>
        <v/>
      </c>
      <c r="D568" t="str">
        <f t="shared" si="46"/>
        <v/>
      </c>
      <c r="E568" t="str">
        <f>IF(D568="","",MIN(IF(ISNA(VLOOKUP(D568+E567,Gehaltstabelle_alt!$A$15:$A$18,1,FALSE)),D568+E567,IF(ISNA(VLOOKUP(D568+E567+1,Gehaltstabelle_alt!$A$15:$A$18,1,FALSE)),D568+E567+1,D568+E567+2))+IF(AND(B568=DATE(YEAR($G$5),MONTH($G$5),1),$G$4),2,0),MAX(Gehaltstabelle_alt!$H$5:$H$34)))</f>
        <v/>
      </c>
      <c r="F568" t="str">
        <f>IF(E568="","",HLOOKUP(C568,Gehaltstabelle_alt!$I$3:$R$34,E568+2,FALSE))</f>
        <v/>
      </c>
      <c r="G568" t="str">
        <f>IF(E568="","",IF(F568&lt;=Gehaltstabelle_alt!$B$2,Gehaltstabelle_alt!$E$2,IF(F568&lt;=Gehaltstabelle_alt!$B$3,Gehaltstabelle_alt!$E$3,IF(F568&lt;=Gehaltstabelle_alt!$B$4,Gehaltstabelle_alt!$E$4,IF(F568&lt;=Gehaltstabelle_alt!$B$5,Gehaltstabelle_alt!$E$5,IF(F568&lt;=Gehaltstabelle_alt!$B$6,Gehaltstabelle_alt!$E$6,Gehaltstabelle_alt!$E$7)))))+IF(F568="","",IF(AND(E568&gt;Gehaltstabelle_alt!$C$10,C568="a"),Gehaltstabelle_alt!$E$11,Gehaltstabelle_alt!$E$10))+Gehaltsrechner!$G$10)</f>
        <v/>
      </c>
      <c r="H568" t="str">
        <f>IF(G568="","",Gehaltsrechner!$G$9)</f>
        <v/>
      </c>
      <c r="I568" t="str">
        <f t="shared" si="47"/>
        <v/>
      </c>
    </row>
    <row r="569" spans="1:9" x14ac:dyDescent="0.25">
      <c r="A569" t="str">
        <f t="shared" si="44"/>
        <v/>
      </c>
      <c r="B569" s="18" t="str">
        <f t="shared" si="48"/>
        <v/>
      </c>
      <c r="C569" t="str">
        <f t="shared" si="45"/>
        <v/>
      </c>
      <c r="D569" t="str">
        <f t="shared" si="46"/>
        <v/>
      </c>
      <c r="E569" t="str">
        <f>IF(D569="","",MIN(IF(ISNA(VLOOKUP(D569+E568,Gehaltstabelle_alt!$A$15:$A$18,1,FALSE)),D569+E568,IF(ISNA(VLOOKUP(D569+E568+1,Gehaltstabelle_alt!$A$15:$A$18,1,FALSE)),D569+E568+1,D569+E568+2))+IF(AND(B569=DATE(YEAR($G$5),MONTH($G$5),1),$G$4),2,0),MAX(Gehaltstabelle_alt!$H$5:$H$34)))</f>
        <v/>
      </c>
      <c r="F569" t="str">
        <f>IF(E569="","",HLOOKUP(C569,Gehaltstabelle_alt!$I$3:$R$34,E569+2,FALSE))</f>
        <v/>
      </c>
      <c r="G569" t="str">
        <f>IF(E569="","",IF(F569&lt;=Gehaltstabelle_alt!$B$2,Gehaltstabelle_alt!$E$2,IF(F569&lt;=Gehaltstabelle_alt!$B$3,Gehaltstabelle_alt!$E$3,IF(F569&lt;=Gehaltstabelle_alt!$B$4,Gehaltstabelle_alt!$E$4,IF(F569&lt;=Gehaltstabelle_alt!$B$5,Gehaltstabelle_alt!$E$5,IF(F569&lt;=Gehaltstabelle_alt!$B$6,Gehaltstabelle_alt!$E$6,Gehaltstabelle_alt!$E$7)))))+IF(F569="","",IF(AND(E569&gt;Gehaltstabelle_alt!$C$10,C569="a"),Gehaltstabelle_alt!$E$11,Gehaltstabelle_alt!$E$10))+Gehaltsrechner!$G$10)</f>
        <v/>
      </c>
      <c r="H569" t="str">
        <f>IF(G569="","",Gehaltsrechner!$G$9)</f>
        <v/>
      </c>
      <c r="I569" t="str">
        <f t="shared" si="47"/>
        <v/>
      </c>
    </row>
    <row r="570" spans="1:9" x14ac:dyDescent="0.25">
      <c r="A570" t="str">
        <f t="shared" si="44"/>
        <v/>
      </c>
      <c r="B570" s="18" t="str">
        <f t="shared" si="48"/>
        <v/>
      </c>
      <c r="C570" t="str">
        <f t="shared" si="45"/>
        <v/>
      </c>
      <c r="D570" t="str">
        <f t="shared" si="46"/>
        <v/>
      </c>
      <c r="E570" t="str">
        <f>IF(D570="","",MIN(IF(ISNA(VLOOKUP(D570+E569,Gehaltstabelle_alt!$A$15:$A$18,1,FALSE)),D570+E569,IF(ISNA(VLOOKUP(D570+E569+1,Gehaltstabelle_alt!$A$15:$A$18,1,FALSE)),D570+E569+1,D570+E569+2))+IF(AND(B570=DATE(YEAR($G$5),MONTH($G$5),1),$G$4),2,0),MAX(Gehaltstabelle_alt!$H$5:$H$34)))</f>
        <v/>
      </c>
      <c r="F570" t="str">
        <f>IF(E570="","",HLOOKUP(C570,Gehaltstabelle_alt!$I$3:$R$34,E570+2,FALSE))</f>
        <v/>
      </c>
      <c r="G570" t="str">
        <f>IF(E570="","",IF(F570&lt;=Gehaltstabelle_alt!$B$2,Gehaltstabelle_alt!$E$2,IF(F570&lt;=Gehaltstabelle_alt!$B$3,Gehaltstabelle_alt!$E$3,IF(F570&lt;=Gehaltstabelle_alt!$B$4,Gehaltstabelle_alt!$E$4,IF(F570&lt;=Gehaltstabelle_alt!$B$5,Gehaltstabelle_alt!$E$5,IF(F570&lt;=Gehaltstabelle_alt!$B$6,Gehaltstabelle_alt!$E$6,Gehaltstabelle_alt!$E$7)))))+IF(F570="","",IF(AND(E570&gt;Gehaltstabelle_alt!$C$10,C570="a"),Gehaltstabelle_alt!$E$11,Gehaltstabelle_alt!$E$10))+Gehaltsrechner!$G$10)</f>
        <v/>
      </c>
      <c r="H570" t="str">
        <f>IF(G570="","",Gehaltsrechner!$G$9)</f>
        <v/>
      </c>
      <c r="I570" t="str">
        <f t="shared" si="47"/>
        <v/>
      </c>
    </row>
    <row r="571" spans="1:9" x14ac:dyDescent="0.25">
      <c r="A571" t="str">
        <f t="shared" si="44"/>
        <v/>
      </c>
      <c r="B571" s="18" t="str">
        <f t="shared" si="48"/>
        <v/>
      </c>
      <c r="C571" t="str">
        <f t="shared" si="45"/>
        <v/>
      </c>
      <c r="D571" t="str">
        <f t="shared" si="46"/>
        <v/>
      </c>
      <c r="E571" t="str">
        <f>IF(D571="","",MIN(IF(ISNA(VLOOKUP(D571+E570,Gehaltstabelle_alt!$A$15:$A$18,1,FALSE)),D571+E570,IF(ISNA(VLOOKUP(D571+E570+1,Gehaltstabelle_alt!$A$15:$A$18,1,FALSE)),D571+E570+1,D571+E570+2))+IF(AND(B571=DATE(YEAR($G$5),MONTH($G$5),1),$G$4),2,0),MAX(Gehaltstabelle_alt!$H$5:$H$34)))</f>
        <v/>
      </c>
      <c r="F571" t="str">
        <f>IF(E571="","",HLOOKUP(C571,Gehaltstabelle_alt!$I$3:$R$34,E571+2,FALSE))</f>
        <v/>
      </c>
      <c r="G571" t="str">
        <f>IF(E571="","",IF(F571&lt;=Gehaltstabelle_alt!$B$2,Gehaltstabelle_alt!$E$2,IF(F571&lt;=Gehaltstabelle_alt!$B$3,Gehaltstabelle_alt!$E$3,IF(F571&lt;=Gehaltstabelle_alt!$B$4,Gehaltstabelle_alt!$E$4,IF(F571&lt;=Gehaltstabelle_alt!$B$5,Gehaltstabelle_alt!$E$5,IF(F571&lt;=Gehaltstabelle_alt!$B$6,Gehaltstabelle_alt!$E$6,Gehaltstabelle_alt!$E$7)))))+IF(F571="","",IF(AND(E571&gt;Gehaltstabelle_alt!$C$10,C571="a"),Gehaltstabelle_alt!$E$11,Gehaltstabelle_alt!$E$10))+Gehaltsrechner!$G$10)</f>
        <v/>
      </c>
      <c r="H571" t="str">
        <f>IF(G571="","",Gehaltsrechner!$G$9)</f>
        <v/>
      </c>
      <c r="I571" t="str">
        <f t="shared" si="47"/>
        <v/>
      </c>
    </row>
    <row r="572" spans="1:9" x14ac:dyDescent="0.25">
      <c r="A572" t="str">
        <f t="shared" si="44"/>
        <v/>
      </c>
      <c r="B572" s="18" t="str">
        <f t="shared" si="48"/>
        <v/>
      </c>
      <c r="C572" t="str">
        <f t="shared" si="45"/>
        <v/>
      </c>
      <c r="D572" t="str">
        <f t="shared" si="46"/>
        <v/>
      </c>
      <c r="E572" t="str">
        <f>IF(D572="","",MIN(IF(ISNA(VLOOKUP(D572+E571,Gehaltstabelle_alt!$A$15:$A$18,1,FALSE)),D572+E571,IF(ISNA(VLOOKUP(D572+E571+1,Gehaltstabelle_alt!$A$15:$A$18,1,FALSE)),D572+E571+1,D572+E571+2))+IF(AND(B572=DATE(YEAR($G$5),MONTH($G$5),1),$G$4),2,0),MAX(Gehaltstabelle_alt!$H$5:$H$34)))</f>
        <v/>
      </c>
      <c r="F572" t="str">
        <f>IF(E572="","",HLOOKUP(C572,Gehaltstabelle_alt!$I$3:$R$34,E572+2,FALSE))</f>
        <v/>
      </c>
      <c r="G572" t="str">
        <f>IF(E572="","",IF(F572&lt;=Gehaltstabelle_alt!$B$2,Gehaltstabelle_alt!$E$2,IF(F572&lt;=Gehaltstabelle_alt!$B$3,Gehaltstabelle_alt!$E$3,IF(F572&lt;=Gehaltstabelle_alt!$B$4,Gehaltstabelle_alt!$E$4,IF(F572&lt;=Gehaltstabelle_alt!$B$5,Gehaltstabelle_alt!$E$5,IF(F572&lt;=Gehaltstabelle_alt!$B$6,Gehaltstabelle_alt!$E$6,Gehaltstabelle_alt!$E$7)))))+IF(F572="","",IF(AND(E572&gt;Gehaltstabelle_alt!$C$10,C572="a"),Gehaltstabelle_alt!$E$11,Gehaltstabelle_alt!$E$10))+Gehaltsrechner!$G$10)</f>
        <v/>
      </c>
      <c r="H572" t="str">
        <f>IF(G572="","",Gehaltsrechner!$G$9)</f>
        <v/>
      </c>
      <c r="I572" t="str">
        <f t="shared" si="47"/>
        <v/>
      </c>
    </row>
    <row r="573" spans="1:9" x14ac:dyDescent="0.25">
      <c r="A573" t="str">
        <f t="shared" si="44"/>
        <v/>
      </c>
      <c r="B573" s="18" t="str">
        <f t="shared" si="48"/>
        <v/>
      </c>
      <c r="C573" t="str">
        <f t="shared" si="45"/>
        <v/>
      </c>
      <c r="D573" t="str">
        <f t="shared" si="46"/>
        <v/>
      </c>
      <c r="E573" t="str">
        <f>IF(D573="","",MIN(IF(ISNA(VLOOKUP(D573+E572,Gehaltstabelle_alt!$A$15:$A$18,1,FALSE)),D573+E572,IF(ISNA(VLOOKUP(D573+E572+1,Gehaltstabelle_alt!$A$15:$A$18,1,FALSE)),D573+E572+1,D573+E572+2))+IF(AND(B573=DATE(YEAR($G$5),MONTH($G$5),1),$G$4),2,0),MAX(Gehaltstabelle_alt!$H$5:$H$34)))</f>
        <v/>
      </c>
      <c r="F573" t="str">
        <f>IF(E573="","",HLOOKUP(C573,Gehaltstabelle_alt!$I$3:$R$34,E573+2,FALSE))</f>
        <v/>
      </c>
      <c r="G573" t="str">
        <f>IF(E573="","",IF(F573&lt;=Gehaltstabelle_alt!$B$2,Gehaltstabelle_alt!$E$2,IF(F573&lt;=Gehaltstabelle_alt!$B$3,Gehaltstabelle_alt!$E$3,IF(F573&lt;=Gehaltstabelle_alt!$B$4,Gehaltstabelle_alt!$E$4,IF(F573&lt;=Gehaltstabelle_alt!$B$5,Gehaltstabelle_alt!$E$5,IF(F573&lt;=Gehaltstabelle_alt!$B$6,Gehaltstabelle_alt!$E$6,Gehaltstabelle_alt!$E$7)))))+IF(F573="","",IF(AND(E573&gt;Gehaltstabelle_alt!$C$10,C573="a"),Gehaltstabelle_alt!$E$11,Gehaltstabelle_alt!$E$10))+Gehaltsrechner!$G$10)</f>
        <v/>
      </c>
      <c r="H573" t="str">
        <f>IF(G573="","",Gehaltsrechner!$G$9)</f>
        <v/>
      </c>
      <c r="I573" t="str">
        <f t="shared" si="47"/>
        <v/>
      </c>
    </row>
    <row r="574" spans="1:9" x14ac:dyDescent="0.25">
      <c r="A574" t="str">
        <f t="shared" si="44"/>
        <v/>
      </c>
      <c r="B574" s="18" t="str">
        <f t="shared" si="48"/>
        <v/>
      </c>
      <c r="C574" t="str">
        <f t="shared" si="45"/>
        <v/>
      </c>
      <c r="D574" t="str">
        <f t="shared" si="46"/>
        <v/>
      </c>
      <c r="E574" t="str">
        <f>IF(D574="","",MIN(IF(ISNA(VLOOKUP(D574+E573,Gehaltstabelle_alt!$A$15:$A$18,1,FALSE)),D574+E573,IF(ISNA(VLOOKUP(D574+E573+1,Gehaltstabelle_alt!$A$15:$A$18,1,FALSE)),D574+E573+1,D574+E573+2))+IF(AND(B574=DATE(YEAR($G$5),MONTH($G$5),1),$G$4),2,0),MAX(Gehaltstabelle_alt!$H$5:$H$34)))</f>
        <v/>
      </c>
      <c r="F574" t="str">
        <f>IF(E574="","",HLOOKUP(C574,Gehaltstabelle_alt!$I$3:$R$34,E574+2,FALSE))</f>
        <v/>
      </c>
      <c r="G574" t="str">
        <f>IF(E574="","",IF(F574&lt;=Gehaltstabelle_alt!$B$2,Gehaltstabelle_alt!$E$2,IF(F574&lt;=Gehaltstabelle_alt!$B$3,Gehaltstabelle_alt!$E$3,IF(F574&lt;=Gehaltstabelle_alt!$B$4,Gehaltstabelle_alt!$E$4,IF(F574&lt;=Gehaltstabelle_alt!$B$5,Gehaltstabelle_alt!$E$5,IF(F574&lt;=Gehaltstabelle_alt!$B$6,Gehaltstabelle_alt!$E$6,Gehaltstabelle_alt!$E$7)))))+IF(F574="","",IF(AND(E574&gt;Gehaltstabelle_alt!$C$10,C574="a"),Gehaltstabelle_alt!$E$11,Gehaltstabelle_alt!$E$10))+Gehaltsrechner!$G$10)</f>
        <v/>
      </c>
      <c r="H574" t="str">
        <f>IF(G574="","",Gehaltsrechner!$G$9)</f>
        <v/>
      </c>
      <c r="I574" t="str">
        <f t="shared" si="47"/>
        <v/>
      </c>
    </row>
    <row r="575" spans="1:9" x14ac:dyDescent="0.25">
      <c r="A575" t="str">
        <f t="shared" si="44"/>
        <v/>
      </c>
      <c r="B575" s="18" t="str">
        <f t="shared" si="48"/>
        <v/>
      </c>
      <c r="C575" t="str">
        <f t="shared" si="45"/>
        <v/>
      </c>
      <c r="D575" t="str">
        <f t="shared" si="46"/>
        <v/>
      </c>
      <c r="E575" t="str">
        <f>IF(D575="","",MIN(IF(ISNA(VLOOKUP(D575+E574,Gehaltstabelle_alt!$A$15:$A$18,1,FALSE)),D575+E574,IF(ISNA(VLOOKUP(D575+E574+1,Gehaltstabelle_alt!$A$15:$A$18,1,FALSE)),D575+E574+1,D575+E574+2))+IF(AND(B575=DATE(YEAR($G$5),MONTH($G$5),1),$G$4),2,0),MAX(Gehaltstabelle_alt!$H$5:$H$34)))</f>
        <v/>
      </c>
      <c r="F575" t="str">
        <f>IF(E575="","",HLOOKUP(C575,Gehaltstabelle_alt!$I$3:$R$34,E575+2,FALSE))</f>
        <v/>
      </c>
      <c r="G575" t="str">
        <f>IF(E575="","",IF(F575&lt;=Gehaltstabelle_alt!$B$2,Gehaltstabelle_alt!$E$2,IF(F575&lt;=Gehaltstabelle_alt!$B$3,Gehaltstabelle_alt!$E$3,IF(F575&lt;=Gehaltstabelle_alt!$B$4,Gehaltstabelle_alt!$E$4,IF(F575&lt;=Gehaltstabelle_alt!$B$5,Gehaltstabelle_alt!$E$5,IF(F575&lt;=Gehaltstabelle_alt!$B$6,Gehaltstabelle_alt!$E$6,Gehaltstabelle_alt!$E$7)))))+IF(F575="","",IF(AND(E575&gt;Gehaltstabelle_alt!$C$10,C575="a"),Gehaltstabelle_alt!$E$11,Gehaltstabelle_alt!$E$10))+Gehaltsrechner!$G$10)</f>
        <v/>
      </c>
      <c r="H575" t="str">
        <f>IF(G575="","",Gehaltsrechner!$G$9)</f>
        <v/>
      </c>
      <c r="I575" t="str">
        <f t="shared" si="47"/>
        <v/>
      </c>
    </row>
    <row r="576" spans="1:9" x14ac:dyDescent="0.25">
      <c r="A576" t="str">
        <f t="shared" si="44"/>
        <v/>
      </c>
      <c r="B576" s="18" t="str">
        <f t="shared" si="48"/>
        <v/>
      </c>
      <c r="C576" t="str">
        <f t="shared" si="45"/>
        <v/>
      </c>
      <c r="D576" t="str">
        <f t="shared" si="46"/>
        <v/>
      </c>
      <c r="E576" t="str">
        <f>IF(D576="","",MIN(IF(ISNA(VLOOKUP(D576+E575,Gehaltstabelle_alt!$A$15:$A$18,1,FALSE)),D576+E575,IF(ISNA(VLOOKUP(D576+E575+1,Gehaltstabelle_alt!$A$15:$A$18,1,FALSE)),D576+E575+1,D576+E575+2))+IF(AND(B576=DATE(YEAR($G$5),MONTH($G$5),1),$G$4),2,0),MAX(Gehaltstabelle_alt!$H$5:$H$34)))</f>
        <v/>
      </c>
      <c r="F576" t="str">
        <f>IF(E576="","",HLOOKUP(C576,Gehaltstabelle_alt!$I$3:$R$34,E576+2,FALSE))</f>
        <v/>
      </c>
      <c r="G576" t="str">
        <f>IF(E576="","",IF(F576&lt;=Gehaltstabelle_alt!$B$2,Gehaltstabelle_alt!$E$2,IF(F576&lt;=Gehaltstabelle_alt!$B$3,Gehaltstabelle_alt!$E$3,IF(F576&lt;=Gehaltstabelle_alt!$B$4,Gehaltstabelle_alt!$E$4,IF(F576&lt;=Gehaltstabelle_alt!$B$5,Gehaltstabelle_alt!$E$5,IF(F576&lt;=Gehaltstabelle_alt!$B$6,Gehaltstabelle_alt!$E$6,Gehaltstabelle_alt!$E$7)))))+IF(F576="","",IF(AND(E576&gt;Gehaltstabelle_alt!$C$10,C576="a"),Gehaltstabelle_alt!$E$11,Gehaltstabelle_alt!$E$10))+Gehaltsrechner!$G$10)</f>
        <v/>
      </c>
      <c r="H576" t="str">
        <f>IF(G576="","",Gehaltsrechner!$G$9)</f>
        <v/>
      </c>
      <c r="I576" t="str">
        <f t="shared" si="47"/>
        <v/>
      </c>
    </row>
    <row r="577" spans="1:9" x14ac:dyDescent="0.25">
      <c r="A577" t="str">
        <f t="shared" si="44"/>
        <v/>
      </c>
      <c r="B577" s="18" t="str">
        <f t="shared" si="48"/>
        <v/>
      </c>
      <c r="C577" t="str">
        <f t="shared" si="45"/>
        <v/>
      </c>
      <c r="D577" t="str">
        <f t="shared" si="46"/>
        <v/>
      </c>
      <c r="E577" t="str">
        <f>IF(D577="","",MIN(IF(ISNA(VLOOKUP(D577+E576,Gehaltstabelle_alt!$A$15:$A$18,1,FALSE)),D577+E576,IF(ISNA(VLOOKUP(D577+E576+1,Gehaltstabelle_alt!$A$15:$A$18,1,FALSE)),D577+E576+1,D577+E576+2))+IF(AND(B577=DATE(YEAR($G$5),MONTH($G$5),1),$G$4),2,0),MAX(Gehaltstabelle_alt!$H$5:$H$34)))</f>
        <v/>
      </c>
      <c r="F577" t="str">
        <f>IF(E577="","",HLOOKUP(C577,Gehaltstabelle_alt!$I$3:$R$34,E577+2,FALSE))</f>
        <v/>
      </c>
      <c r="G577" t="str">
        <f>IF(E577="","",IF(F577&lt;=Gehaltstabelle_alt!$B$2,Gehaltstabelle_alt!$E$2,IF(F577&lt;=Gehaltstabelle_alt!$B$3,Gehaltstabelle_alt!$E$3,IF(F577&lt;=Gehaltstabelle_alt!$B$4,Gehaltstabelle_alt!$E$4,IF(F577&lt;=Gehaltstabelle_alt!$B$5,Gehaltstabelle_alt!$E$5,IF(F577&lt;=Gehaltstabelle_alt!$B$6,Gehaltstabelle_alt!$E$6,Gehaltstabelle_alt!$E$7)))))+IF(F577="","",IF(AND(E577&gt;Gehaltstabelle_alt!$C$10,C577="a"),Gehaltstabelle_alt!$E$11,Gehaltstabelle_alt!$E$10))+Gehaltsrechner!$G$10)</f>
        <v/>
      </c>
      <c r="H577" t="str">
        <f>IF(G577="","",Gehaltsrechner!$G$9)</f>
        <v/>
      </c>
      <c r="I577" t="str">
        <f t="shared" si="47"/>
        <v/>
      </c>
    </row>
    <row r="578" spans="1:9" x14ac:dyDescent="0.25">
      <c r="A578" t="str">
        <f t="shared" si="44"/>
        <v/>
      </c>
      <c r="B578" s="18" t="str">
        <f t="shared" si="48"/>
        <v/>
      </c>
      <c r="C578" t="str">
        <f t="shared" si="45"/>
        <v/>
      </c>
      <c r="D578" t="str">
        <f t="shared" si="46"/>
        <v/>
      </c>
      <c r="E578" t="str">
        <f>IF(D578="","",MIN(IF(ISNA(VLOOKUP(D578+E577,Gehaltstabelle_alt!$A$15:$A$18,1,FALSE)),D578+E577,IF(ISNA(VLOOKUP(D578+E577+1,Gehaltstabelle_alt!$A$15:$A$18,1,FALSE)),D578+E577+1,D578+E577+2))+IF(AND(B578=DATE(YEAR($G$5),MONTH($G$5),1),$G$4),2,0),MAX(Gehaltstabelle_alt!$H$5:$H$34)))</f>
        <v/>
      </c>
      <c r="F578" t="str">
        <f>IF(E578="","",HLOOKUP(C578,Gehaltstabelle_alt!$I$3:$R$34,E578+2,FALSE))</f>
        <v/>
      </c>
      <c r="G578" t="str">
        <f>IF(E578="","",IF(F578&lt;=Gehaltstabelle_alt!$B$2,Gehaltstabelle_alt!$E$2,IF(F578&lt;=Gehaltstabelle_alt!$B$3,Gehaltstabelle_alt!$E$3,IF(F578&lt;=Gehaltstabelle_alt!$B$4,Gehaltstabelle_alt!$E$4,IF(F578&lt;=Gehaltstabelle_alt!$B$5,Gehaltstabelle_alt!$E$5,IF(F578&lt;=Gehaltstabelle_alt!$B$6,Gehaltstabelle_alt!$E$6,Gehaltstabelle_alt!$E$7)))))+IF(F578="","",IF(AND(E578&gt;Gehaltstabelle_alt!$C$10,C578="a"),Gehaltstabelle_alt!$E$11,Gehaltstabelle_alt!$E$10))+Gehaltsrechner!$G$10)</f>
        <v/>
      </c>
      <c r="H578" t="str">
        <f>IF(G578="","",Gehaltsrechner!$G$9)</f>
        <v/>
      </c>
      <c r="I578" t="str">
        <f t="shared" si="47"/>
        <v/>
      </c>
    </row>
    <row r="579" spans="1:9" x14ac:dyDescent="0.25">
      <c r="A579" t="str">
        <f t="shared" si="44"/>
        <v/>
      </c>
      <c r="B579" s="18" t="str">
        <f t="shared" si="48"/>
        <v/>
      </c>
      <c r="C579" t="str">
        <f t="shared" si="45"/>
        <v/>
      </c>
      <c r="D579" t="str">
        <f t="shared" si="46"/>
        <v/>
      </c>
      <c r="E579" t="str">
        <f>IF(D579="","",MIN(IF(ISNA(VLOOKUP(D579+E578,Gehaltstabelle_alt!$A$15:$A$18,1,FALSE)),D579+E578,IF(ISNA(VLOOKUP(D579+E578+1,Gehaltstabelle_alt!$A$15:$A$18,1,FALSE)),D579+E578+1,D579+E578+2))+IF(AND(B579=DATE(YEAR($G$5),MONTH($G$5),1),$G$4),2,0),MAX(Gehaltstabelle_alt!$H$5:$H$34)))</f>
        <v/>
      </c>
      <c r="F579" t="str">
        <f>IF(E579="","",HLOOKUP(C579,Gehaltstabelle_alt!$I$3:$R$34,E579+2,FALSE))</f>
        <v/>
      </c>
      <c r="G579" t="str">
        <f>IF(E579="","",IF(F579&lt;=Gehaltstabelle_alt!$B$2,Gehaltstabelle_alt!$E$2,IF(F579&lt;=Gehaltstabelle_alt!$B$3,Gehaltstabelle_alt!$E$3,IF(F579&lt;=Gehaltstabelle_alt!$B$4,Gehaltstabelle_alt!$E$4,IF(F579&lt;=Gehaltstabelle_alt!$B$5,Gehaltstabelle_alt!$E$5,IF(F579&lt;=Gehaltstabelle_alt!$B$6,Gehaltstabelle_alt!$E$6,Gehaltstabelle_alt!$E$7)))))+IF(F579="","",IF(AND(E579&gt;Gehaltstabelle_alt!$C$10,C579="a"),Gehaltstabelle_alt!$E$11,Gehaltstabelle_alt!$E$10))+Gehaltsrechner!$G$10)</f>
        <v/>
      </c>
      <c r="H579" t="str">
        <f>IF(G579="","",Gehaltsrechner!$G$9)</f>
        <v/>
      </c>
      <c r="I579" t="str">
        <f t="shared" si="47"/>
        <v/>
      </c>
    </row>
    <row r="580" spans="1:9" x14ac:dyDescent="0.25">
      <c r="A580" t="str">
        <f t="shared" si="44"/>
        <v/>
      </c>
      <c r="B580" s="18" t="str">
        <f t="shared" si="48"/>
        <v/>
      </c>
      <c r="C580" t="str">
        <f t="shared" si="45"/>
        <v/>
      </c>
      <c r="D580" t="str">
        <f t="shared" si="46"/>
        <v/>
      </c>
      <c r="E580" t="str">
        <f>IF(D580="","",MIN(IF(ISNA(VLOOKUP(D580+E579,Gehaltstabelle_alt!$A$15:$A$18,1,FALSE)),D580+E579,IF(ISNA(VLOOKUP(D580+E579+1,Gehaltstabelle_alt!$A$15:$A$18,1,FALSE)),D580+E579+1,D580+E579+2))+IF(AND(B580=DATE(YEAR($G$5),MONTH($G$5),1),$G$4),2,0),MAX(Gehaltstabelle_alt!$H$5:$H$34)))</f>
        <v/>
      </c>
      <c r="F580" t="str">
        <f>IF(E580="","",HLOOKUP(C580,Gehaltstabelle_alt!$I$3:$R$34,E580+2,FALSE))</f>
        <v/>
      </c>
      <c r="G580" t="str">
        <f>IF(E580="","",IF(F580&lt;=Gehaltstabelle_alt!$B$2,Gehaltstabelle_alt!$E$2,IF(F580&lt;=Gehaltstabelle_alt!$B$3,Gehaltstabelle_alt!$E$3,IF(F580&lt;=Gehaltstabelle_alt!$B$4,Gehaltstabelle_alt!$E$4,IF(F580&lt;=Gehaltstabelle_alt!$B$5,Gehaltstabelle_alt!$E$5,IF(F580&lt;=Gehaltstabelle_alt!$B$6,Gehaltstabelle_alt!$E$6,Gehaltstabelle_alt!$E$7)))))+IF(F580="","",IF(AND(E580&gt;Gehaltstabelle_alt!$C$10,C580="a"),Gehaltstabelle_alt!$E$11,Gehaltstabelle_alt!$E$10))+Gehaltsrechner!$G$10)</f>
        <v/>
      </c>
      <c r="H580" t="str">
        <f>IF(G580="","",Gehaltsrechner!$G$9)</f>
        <v/>
      </c>
      <c r="I580" t="str">
        <f t="shared" si="47"/>
        <v/>
      </c>
    </row>
    <row r="581" spans="1:9" x14ac:dyDescent="0.25">
      <c r="A581" t="str">
        <f t="shared" si="44"/>
        <v/>
      </c>
      <c r="B581" s="18" t="str">
        <f t="shared" si="48"/>
        <v/>
      </c>
      <c r="C581" t="str">
        <f t="shared" si="45"/>
        <v/>
      </c>
      <c r="D581" t="str">
        <f t="shared" si="46"/>
        <v/>
      </c>
      <c r="E581" t="str">
        <f>IF(D581="","",MIN(IF(ISNA(VLOOKUP(D581+E580,Gehaltstabelle_alt!$A$15:$A$18,1,FALSE)),D581+E580,IF(ISNA(VLOOKUP(D581+E580+1,Gehaltstabelle_alt!$A$15:$A$18,1,FALSE)),D581+E580+1,D581+E580+2))+IF(AND(B581=DATE(YEAR($G$5),MONTH($G$5),1),$G$4),2,0),MAX(Gehaltstabelle_alt!$H$5:$H$34)))</f>
        <v/>
      </c>
      <c r="F581" t="str">
        <f>IF(E581="","",HLOOKUP(C581,Gehaltstabelle_alt!$I$3:$R$34,E581+2,FALSE))</f>
        <v/>
      </c>
      <c r="G581" t="str">
        <f>IF(E581="","",IF(F581&lt;=Gehaltstabelle_alt!$B$2,Gehaltstabelle_alt!$E$2,IF(F581&lt;=Gehaltstabelle_alt!$B$3,Gehaltstabelle_alt!$E$3,IF(F581&lt;=Gehaltstabelle_alt!$B$4,Gehaltstabelle_alt!$E$4,IF(F581&lt;=Gehaltstabelle_alt!$B$5,Gehaltstabelle_alt!$E$5,IF(F581&lt;=Gehaltstabelle_alt!$B$6,Gehaltstabelle_alt!$E$6,Gehaltstabelle_alt!$E$7)))))+IF(F581="","",IF(AND(E581&gt;Gehaltstabelle_alt!$C$10,C581="a"),Gehaltstabelle_alt!$E$11,Gehaltstabelle_alt!$E$10))+Gehaltsrechner!$G$10)</f>
        <v/>
      </c>
      <c r="H581" t="str">
        <f>IF(G581="","",Gehaltsrechner!$G$9)</f>
        <v/>
      </c>
      <c r="I581" t="str">
        <f t="shared" si="47"/>
        <v/>
      </c>
    </row>
    <row r="582" spans="1:9" x14ac:dyDescent="0.25">
      <c r="A582" t="str">
        <f t="shared" si="44"/>
        <v/>
      </c>
      <c r="B582" s="18" t="str">
        <f t="shared" si="48"/>
        <v/>
      </c>
      <c r="C582" t="str">
        <f t="shared" si="45"/>
        <v/>
      </c>
      <c r="D582" t="str">
        <f t="shared" si="46"/>
        <v/>
      </c>
      <c r="E582" t="str">
        <f>IF(D582="","",MIN(IF(ISNA(VLOOKUP(D582+E581,Gehaltstabelle_alt!$A$15:$A$18,1,FALSE)),D582+E581,IF(ISNA(VLOOKUP(D582+E581+1,Gehaltstabelle_alt!$A$15:$A$18,1,FALSE)),D582+E581+1,D582+E581+2))+IF(AND(B582=DATE(YEAR($G$5),MONTH($G$5),1),$G$4),2,0),MAX(Gehaltstabelle_alt!$H$5:$H$34)))</f>
        <v/>
      </c>
      <c r="F582" t="str">
        <f>IF(E582="","",HLOOKUP(C582,Gehaltstabelle_alt!$I$3:$R$34,E582+2,FALSE))</f>
        <v/>
      </c>
      <c r="G582" t="str">
        <f>IF(E582="","",IF(F582&lt;=Gehaltstabelle_alt!$B$2,Gehaltstabelle_alt!$E$2,IF(F582&lt;=Gehaltstabelle_alt!$B$3,Gehaltstabelle_alt!$E$3,IF(F582&lt;=Gehaltstabelle_alt!$B$4,Gehaltstabelle_alt!$E$4,IF(F582&lt;=Gehaltstabelle_alt!$B$5,Gehaltstabelle_alt!$E$5,IF(F582&lt;=Gehaltstabelle_alt!$B$6,Gehaltstabelle_alt!$E$6,Gehaltstabelle_alt!$E$7)))))+IF(F582="","",IF(AND(E582&gt;Gehaltstabelle_alt!$C$10,C582="a"),Gehaltstabelle_alt!$E$11,Gehaltstabelle_alt!$E$10))+Gehaltsrechner!$G$10)</f>
        <v/>
      </c>
      <c r="H582" t="str">
        <f>IF(G582="","",Gehaltsrechner!$G$9)</f>
        <v/>
      </c>
      <c r="I582" t="str">
        <f t="shared" si="47"/>
        <v/>
      </c>
    </row>
    <row r="583" spans="1:9" x14ac:dyDescent="0.25">
      <c r="A583" t="str">
        <f t="shared" si="44"/>
        <v/>
      </c>
      <c r="B583" s="18" t="str">
        <f t="shared" si="48"/>
        <v/>
      </c>
      <c r="C583" t="str">
        <f t="shared" si="45"/>
        <v/>
      </c>
      <c r="D583" t="str">
        <f t="shared" si="46"/>
        <v/>
      </c>
      <c r="E583" t="str">
        <f>IF(D583="","",MIN(IF(ISNA(VLOOKUP(D583+E582,Gehaltstabelle_alt!$A$15:$A$18,1,FALSE)),D583+E582,IF(ISNA(VLOOKUP(D583+E582+1,Gehaltstabelle_alt!$A$15:$A$18,1,FALSE)),D583+E582+1,D583+E582+2))+IF(AND(B583=DATE(YEAR($G$5),MONTH($G$5),1),$G$4),2,0),MAX(Gehaltstabelle_alt!$H$5:$H$34)))</f>
        <v/>
      </c>
      <c r="F583" t="str">
        <f>IF(E583="","",HLOOKUP(C583,Gehaltstabelle_alt!$I$3:$R$34,E583+2,FALSE))</f>
        <v/>
      </c>
      <c r="G583" t="str">
        <f>IF(E583="","",IF(F583&lt;=Gehaltstabelle_alt!$B$2,Gehaltstabelle_alt!$E$2,IF(F583&lt;=Gehaltstabelle_alt!$B$3,Gehaltstabelle_alt!$E$3,IF(F583&lt;=Gehaltstabelle_alt!$B$4,Gehaltstabelle_alt!$E$4,IF(F583&lt;=Gehaltstabelle_alt!$B$5,Gehaltstabelle_alt!$E$5,IF(F583&lt;=Gehaltstabelle_alt!$B$6,Gehaltstabelle_alt!$E$6,Gehaltstabelle_alt!$E$7)))))+IF(F583="","",IF(AND(E583&gt;Gehaltstabelle_alt!$C$10,C583="a"),Gehaltstabelle_alt!$E$11,Gehaltstabelle_alt!$E$10))+Gehaltsrechner!$G$10)</f>
        <v/>
      </c>
      <c r="H583" t="str">
        <f>IF(G583="","",Gehaltsrechner!$G$9)</f>
        <v/>
      </c>
      <c r="I583" t="str">
        <f t="shared" si="47"/>
        <v/>
      </c>
    </row>
    <row r="584" spans="1:9" x14ac:dyDescent="0.25">
      <c r="A584" t="str">
        <f t="shared" si="44"/>
        <v/>
      </c>
      <c r="B584" s="18" t="str">
        <f t="shared" si="48"/>
        <v/>
      </c>
      <c r="C584" t="str">
        <f t="shared" si="45"/>
        <v/>
      </c>
      <c r="D584" t="str">
        <f t="shared" si="46"/>
        <v/>
      </c>
      <c r="E584" t="str">
        <f>IF(D584="","",MIN(IF(ISNA(VLOOKUP(D584+E583,Gehaltstabelle_alt!$A$15:$A$18,1,FALSE)),D584+E583,IF(ISNA(VLOOKUP(D584+E583+1,Gehaltstabelle_alt!$A$15:$A$18,1,FALSE)),D584+E583+1,D584+E583+2))+IF(AND(B584=DATE(YEAR($G$5),MONTH($G$5),1),$G$4),2,0),MAX(Gehaltstabelle_alt!$H$5:$H$34)))</f>
        <v/>
      </c>
      <c r="F584" t="str">
        <f>IF(E584="","",HLOOKUP(C584,Gehaltstabelle_alt!$I$3:$R$34,E584+2,FALSE))</f>
        <v/>
      </c>
      <c r="G584" t="str">
        <f>IF(E584="","",IF(F584&lt;=Gehaltstabelle_alt!$B$2,Gehaltstabelle_alt!$E$2,IF(F584&lt;=Gehaltstabelle_alt!$B$3,Gehaltstabelle_alt!$E$3,IF(F584&lt;=Gehaltstabelle_alt!$B$4,Gehaltstabelle_alt!$E$4,IF(F584&lt;=Gehaltstabelle_alt!$B$5,Gehaltstabelle_alt!$E$5,IF(F584&lt;=Gehaltstabelle_alt!$B$6,Gehaltstabelle_alt!$E$6,Gehaltstabelle_alt!$E$7)))))+IF(F584="","",IF(AND(E584&gt;Gehaltstabelle_alt!$C$10,C584="a"),Gehaltstabelle_alt!$E$11,Gehaltstabelle_alt!$E$10))+Gehaltsrechner!$G$10)</f>
        <v/>
      </c>
      <c r="H584" t="str">
        <f>IF(G584="","",Gehaltsrechner!$G$9)</f>
        <v/>
      </c>
      <c r="I584" t="str">
        <f t="shared" si="47"/>
        <v/>
      </c>
    </row>
    <row r="585" spans="1:9" x14ac:dyDescent="0.25">
      <c r="A585" t="str">
        <f t="shared" si="44"/>
        <v/>
      </c>
      <c r="B585" s="18" t="str">
        <f t="shared" si="48"/>
        <v/>
      </c>
      <c r="C585" t="str">
        <f t="shared" si="45"/>
        <v/>
      </c>
      <c r="D585" t="str">
        <f t="shared" si="46"/>
        <v/>
      </c>
      <c r="E585" t="str">
        <f>IF(D585="","",MIN(IF(ISNA(VLOOKUP(D585+E584,Gehaltstabelle_alt!$A$15:$A$18,1,FALSE)),D585+E584,IF(ISNA(VLOOKUP(D585+E584+1,Gehaltstabelle_alt!$A$15:$A$18,1,FALSE)),D585+E584+1,D585+E584+2))+IF(AND(B585=DATE(YEAR($G$5),MONTH($G$5),1),$G$4),2,0),MAX(Gehaltstabelle_alt!$H$5:$H$34)))</f>
        <v/>
      </c>
      <c r="F585" t="str">
        <f>IF(E585="","",HLOOKUP(C585,Gehaltstabelle_alt!$I$3:$R$34,E585+2,FALSE))</f>
        <v/>
      </c>
      <c r="G585" t="str">
        <f>IF(E585="","",IF(F585&lt;=Gehaltstabelle_alt!$B$2,Gehaltstabelle_alt!$E$2,IF(F585&lt;=Gehaltstabelle_alt!$B$3,Gehaltstabelle_alt!$E$3,IF(F585&lt;=Gehaltstabelle_alt!$B$4,Gehaltstabelle_alt!$E$4,IF(F585&lt;=Gehaltstabelle_alt!$B$5,Gehaltstabelle_alt!$E$5,IF(F585&lt;=Gehaltstabelle_alt!$B$6,Gehaltstabelle_alt!$E$6,Gehaltstabelle_alt!$E$7)))))+IF(F585="","",IF(AND(E585&gt;Gehaltstabelle_alt!$C$10,C585="a"),Gehaltstabelle_alt!$E$11,Gehaltstabelle_alt!$E$10))+Gehaltsrechner!$G$10)</f>
        <v/>
      </c>
      <c r="H585" t="str">
        <f>IF(G585="","",Gehaltsrechner!$G$9)</f>
        <v/>
      </c>
      <c r="I585" t="str">
        <f t="shared" si="47"/>
        <v/>
      </c>
    </row>
    <row r="586" spans="1:9" x14ac:dyDescent="0.25">
      <c r="A586" t="str">
        <f t="shared" ref="A586:A649" si="49">IF(C586="","",YEAR(B586))</f>
        <v/>
      </c>
      <c r="B586" s="18" t="str">
        <f t="shared" si="48"/>
        <v/>
      </c>
      <c r="C586" t="str">
        <f t="shared" ref="C586:C649" si="50">IF(B586="","",$J$3)</f>
        <v/>
      </c>
      <c r="D586" t="str">
        <f t="shared" ref="D586:D649" si="51">IF(B586="","",IF(B586&lt;$G$6,0,IF(AND(MOD(YEAR(B586)-YEAR($G$6),2)=0,MONTH($G$6)=MONTH(B586)),1,0)))</f>
        <v/>
      </c>
      <c r="E586" t="str">
        <f>IF(D586="","",MIN(IF(ISNA(VLOOKUP(D586+E585,Gehaltstabelle_alt!$A$15:$A$18,1,FALSE)),D586+E585,IF(ISNA(VLOOKUP(D586+E585+1,Gehaltstabelle_alt!$A$15:$A$18,1,FALSE)),D586+E585+1,D586+E585+2))+IF(AND(B586=DATE(YEAR($G$5),MONTH($G$5),1),$G$4),2,0),MAX(Gehaltstabelle_alt!$H$5:$H$34)))</f>
        <v/>
      </c>
      <c r="F586" t="str">
        <f>IF(E586="","",HLOOKUP(C586,Gehaltstabelle_alt!$I$3:$R$34,E586+2,FALSE))</f>
        <v/>
      </c>
      <c r="G586" t="str">
        <f>IF(E586="","",IF(F586&lt;=Gehaltstabelle_alt!$B$2,Gehaltstabelle_alt!$E$2,IF(F586&lt;=Gehaltstabelle_alt!$B$3,Gehaltstabelle_alt!$E$3,IF(F586&lt;=Gehaltstabelle_alt!$B$4,Gehaltstabelle_alt!$E$4,IF(F586&lt;=Gehaltstabelle_alt!$B$5,Gehaltstabelle_alt!$E$5,IF(F586&lt;=Gehaltstabelle_alt!$B$6,Gehaltstabelle_alt!$E$6,Gehaltstabelle_alt!$E$7)))))+IF(F586="","",IF(AND(E586&gt;Gehaltstabelle_alt!$C$10,C586="a"),Gehaltstabelle_alt!$E$11,Gehaltstabelle_alt!$E$10))+Gehaltsrechner!$G$10)</f>
        <v/>
      </c>
      <c r="H586" t="str">
        <f>IF(G586="","",Gehaltsrechner!$G$9)</f>
        <v/>
      </c>
      <c r="I586" t="str">
        <f t="shared" ref="I586:I649" si="52">IF(B586="","",(F586+G586)/12*14+H586)</f>
        <v/>
      </c>
    </row>
    <row r="587" spans="1:9" x14ac:dyDescent="0.25">
      <c r="A587" t="str">
        <f t="shared" si="49"/>
        <v/>
      </c>
      <c r="B587" s="18" t="str">
        <f t="shared" ref="B587:B650" si="53">IF(B586="","",IF(DATE(YEAR(B586),MONTH(B586)+1,1)&gt;=$G$2,"",DATE(YEAR(B586),MONTH(B586)+1,1)))</f>
        <v/>
      </c>
      <c r="C587" t="str">
        <f t="shared" si="50"/>
        <v/>
      </c>
      <c r="D587" t="str">
        <f t="shared" si="51"/>
        <v/>
      </c>
      <c r="E587" t="str">
        <f>IF(D587="","",MIN(IF(ISNA(VLOOKUP(D587+E586,Gehaltstabelle_alt!$A$15:$A$18,1,FALSE)),D587+E586,IF(ISNA(VLOOKUP(D587+E586+1,Gehaltstabelle_alt!$A$15:$A$18,1,FALSE)),D587+E586+1,D587+E586+2))+IF(AND(B587=DATE(YEAR($G$5),MONTH($G$5),1),$G$4),2,0),MAX(Gehaltstabelle_alt!$H$5:$H$34)))</f>
        <v/>
      </c>
      <c r="F587" t="str">
        <f>IF(E587="","",HLOOKUP(C587,Gehaltstabelle_alt!$I$3:$R$34,E587+2,FALSE))</f>
        <v/>
      </c>
      <c r="G587" t="str">
        <f>IF(E587="","",IF(F587&lt;=Gehaltstabelle_alt!$B$2,Gehaltstabelle_alt!$E$2,IF(F587&lt;=Gehaltstabelle_alt!$B$3,Gehaltstabelle_alt!$E$3,IF(F587&lt;=Gehaltstabelle_alt!$B$4,Gehaltstabelle_alt!$E$4,IF(F587&lt;=Gehaltstabelle_alt!$B$5,Gehaltstabelle_alt!$E$5,IF(F587&lt;=Gehaltstabelle_alt!$B$6,Gehaltstabelle_alt!$E$6,Gehaltstabelle_alt!$E$7)))))+IF(F587="","",IF(AND(E587&gt;Gehaltstabelle_alt!$C$10,C587="a"),Gehaltstabelle_alt!$E$11,Gehaltstabelle_alt!$E$10))+Gehaltsrechner!$G$10)</f>
        <v/>
      </c>
      <c r="H587" t="str">
        <f>IF(G587="","",Gehaltsrechner!$G$9)</f>
        <v/>
      </c>
      <c r="I587" t="str">
        <f t="shared" si="52"/>
        <v/>
      </c>
    </row>
    <row r="588" spans="1:9" x14ac:dyDescent="0.25">
      <c r="A588" t="str">
        <f t="shared" si="49"/>
        <v/>
      </c>
      <c r="B588" s="18" t="str">
        <f t="shared" si="53"/>
        <v/>
      </c>
      <c r="C588" t="str">
        <f t="shared" si="50"/>
        <v/>
      </c>
      <c r="D588" t="str">
        <f t="shared" si="51"/>
        <v/>
      </c>
      <c r="E588" t="str">
        <f>IF(D588="","",MIN(IF(ISNA(VLOOKUP(D588+E587,Gehaltstabelle_alt!$A$15:$A$18,1,FALSE)),D588+E587,IF(ISNA(VLOOKUP(D588+E587+1,Gehaltstabelle_alt!$A$15:$A$18,1,FALSE)),D588+E587+1,D588+E587+2))+IF(AND(B588=DATE(YEAR($G$5),MONTH($G$5),1),$G$4),2,0),MAX(Gehaltstabelle_alt!$H$5:$H$34)))</f>
        <v/>
      </c>
      <c r="F588" t="str">
        <f>IF(E588="","",HLOOKUP(C588,Gehaltstabelle_alt!$I$3:$R$34,E588+2,FALSE))</f>
        <v/>
      </c>
      <c r="G588" t="str">
        <f>IF(E588="","",IF(F588&lt;=Gehaltstabelle_alt!$B$2,Gehaltstabelle_alt!$E$2,IF(F588&lt;=Gehaltstabelle_alt!$B$3,Gehaltstabelle_alt!$E$3,IF(F588&lt;=Gehaltstabelle_alt!$B$4,Gehaltstabelle_alt!$E$4,IF(F588&lt;=Gehaltstabelle_alt!$B$5,Gehaltstabelle_alt!$E$5,IF(F588&lt;=Gehaltstabelle_alt!$B$6,Gehaltstabelle_alt!$E$6,Gehaltstabelle_alt!$E$7)))))+IF(F588="","",IF(AND(E588&gt;Gehaltstabelle_alt!$C$10,C588="a"),Gehaltstabelle_alt!$E$11,Gehaltstabelle_alt!$E$10))+Gehaltsrechner!$G$10)</f>
        <v/>
      </c>
      <c r="H588" t="str">
        <f>IF(G588="","",Gehaltsrechner!$G$9)</f>
        <v/>
      </c>
      <c r="I588" t="str">
        <f t="shared" si="52"/>
        <v/>
      </c>
    </row>
    <row r="589" spans="1:9" x14ac:dyDescent="0.25">
      <c r="A589" t="str">
        <f t="shared" si="49"/>
        <v/>
      </c>
      <c r="B589" s="18" t="str">
        <f t="shared" si="53"/>
        <v/>
      </c>
      <c r="C589" t="str">
        <f t="shared" si="50"/>
        <v/>
      </c>
      <c r="D589" t="str">
        <f t="shared" si="51"/>
        <v/>
      </c>
      <c r="E589" t="str">
        <f>IF(D589="","",MIN(IF(ISNA(VLOOKUP(D589+E588,Gehaltstabelle_alt!$A$15:$A$18,1,FALSE)),D589+E588,IF(ISNA(VLOOKUP(D589+E588+1,Gehaltstabelle_alt!$A$15:$A$18,1,FALSE)),D589+E588+1,D589+E588+2))+IF(AND(B589=DATE(YEAR($G$5),MONTH($G$5),1),$G$4),2,0),MAX(Gehaltstabelle_alt!$H$5:$H$34)))</f>
        <v/>
      </c>
      <c r="F589" t="str">
        <f>IF(E589="","",HLOOKUP(C589,Gehaltstabelle_alt!$I$3:$R$34,E589+2,FALSE))</f>
        <v/>
      </c>
      <c r="G589" t="str">
        <f>IF(E589="","",IF(F589&lt;=Gehaltstabelle_alt!$B$2,Gehaltstabelle_alt!$E$2,IF(F589&lt;=Gehaltstabelle_alt!$B$3,Gehaltstabelle_alt!$E$3,IF(F589&lt;=Gehaltstabelle_alt!$B$4,Gehaltstabelle_alt!$E$4,IF(F589&lt;=Gehaltstabelle_alt!$B$5,Gehaltstabelle_alt!$E$5,IF(F589&lt;=Gehaltstabelle_alt!$B$6,Gehaltstabelle_alt!$E$6,Gehaltstabelle_alt!$E$7)))))+IF(F589="","",IF(AND(E589&gt;Gehaltstabelle_alt!$C$10,C589="a"),Gehaltstabelle_alt!$E$11,Gehaltstabelle_alt!$E$10))+Gehaltsrechner!$G$10)</f>
        <v/>
      </c>
      <c r="H589" t="str">
        <f>IF(G589="","",Gehaltsrechner!$G$9)</f>
        <v/>
      </c>
      <c r="I589" t="str">
        <f t="shared" si="52"/>
        <v/>
      </c>
    </row>
    <row r="590" spans="1:9" x14ac:dyDescent="0.25">
      <c r="A590" t="str">
        <f t="shared" si="49"/>
        <v/>
      </c>
      <c r="B590" s="18" t="str">
        <f t="shared" si="53"/>
        <v/>
      </c>
      <c r="C590" t="str">
        <f t="shared" si="50"/>
        <v/>
      </c>
      <c r="D590" t="str">
        <f t="shared" si="51"/>
        <v/>
      </c>
      <c r="E590" t="str">
        <f>IF(D590="","",MIN(IF(ISNA(VLOOKUP(D590+E589,Gehaltstabelle_alt!$A$15:$A$18,1,FALSE)),D590+E589,IF(ISNA(VLOOKUP(D590+E589+1,Gehaltstabelle_alt!$A$15:$A$18,1,FALSE)),D590+E589+1,D590+E589+2))+IF(AND(B590=DATE(YEAR($G$5),MONTH($G$5),1),$G$4),2,0),MAX(Gehaltstabelle_alt!$H$5:$H$34)))</f>
        <v/>
      </c>
      <c r="F590" t="str">
        <f>IF(E590="","",HLOOKUP(C590,Gehaltstabelle_alt!$I$3:$R$34,E590+2,FALSE))</f>
        <v/>
      </c>
      <c r="G590" t="str">
        <f>IF(E590="","",IF(F590&lt;=Gehaltstabelle_alt!$B$2,Gehaltstabelle_alt!$E$2,IF(F590&lt;=Gehaltstabelle_alt!$B$3,Gehaltstabelle_alt!$E$3,IF(F590&lt;=Gehaltstabelle_alt!$B$4,Gehaltstabelle_alt!$E$4,IF(F590&lt;=Gehaltstabelle_alt!$B$5,Gehaltstabelle_alt!$E$5,IF(F590&lt;=Gehaltstabelle_alt!$B$6,Gehaltstabelle_alt!$E$6,Gehaltstabelle_alt!$E$7)))))+IF(F590="","",IF(AND(E590&gt;Gehaltstabelle_alt!$C$10,C590="a"),Gehaltstabelle_alt!$E$11,Gehaltstabelle_alt!$E$10))+Gehaltsrechner!$G$10)</f>
        <v/>
      </c>
      <c r="H590" t="str">
        <f>IF(G590="","",Gehaltsrechner!$G$9)</f>
        <v/>
      </c>
      <c r="I590" t="str">
        <f t="shared" si="52"/>
        <v/>
      </c>
    </row>
    <row r="591" spans="1:9" x14ac:dyDescent="0.25">
      <c r="A591" t="str">
        <f t="shared" si="49"/>
        <v/>
      </c>
      <c r="B591" s="18" t="str">
        <f t="shared" si="53"/>
        <v/>
      </c>
      <c r="C591" t="str">
        <f t="shared" si="50"/>
        <v/>
      </c>
      <c r="D591" t="str">
        <f t="shared" si="51"/>
        <v/>
      </c>
      <c r="E591" t="str">
        <f>IF(D591="","",MIN(IF(ISNA(VLOOKUP(D591+E590,Gehaltstabelle_alt!$A$15:$A$18,1,FALSE)),D591+E590,IF(ISNA(VLOOKUP(D591+E590+1,Gehaltstabelle_alt!$A$15:$A$18,1,FALSE)),D591+E590+1,D591+E590+2))+IF(AND(B591=DATE(YEAR($G$5),MONTH($G$5),1),$G$4),2,0),MAX(Gehaltstabelle_alt!$H$5:$H$34)))</f>
        <v/>
      </c>
      <c r="F591" t="str">
        <f>IF(E591="","",HLOOKUP(C591,Gehaltstabelle_alt!$I$3:$R$34,E591+2,FALSE))</f>
        <v/>
      </c>
      <c r="G591" t="str">
        <f>IF(E591="","",IF(F591&lt;=Gehaltstabelle_alt!$B$2,Gehaltstabelle_alt!$E$2,IF(F591&lt;=Gehaltstabelle_alt!$B$3,Gehaltstabelle_alt!$E$3,IF(F591&lt;=Gehaltstabelle_alt!$B$4,Gehaltstabelle_alt!$E$4,IF(F591&lt;=Gehaltstabelle_alt!$B$5,Gehaltstabelle_alt!$E$5,IF(F591&lt;=Gehaltstabelle_alt!$B$6,Gehaltstabelle_alt!$E$6,Gehaltstabelle_alt!$E$7)))))+IF(F591="","",IF(AND(E591&gt;Gehaltstabelle_alt!$C$10,C591="a"),Gehaltstabelle_alt!$E$11,Gehaltstabelle_alt!$E$10))+Gehaltsrechner!$G$10)</f>
        <v/>
      </c>
      <c r="H591" t="str">
        <f>IF(G591="","",Gehaltsrechner!$G$9)</f>
        <v/>
      </c>
      <c r="I591" t="str">
        <f t="shared" si="52"/>
        <v/>
      </c>
    </row>
    <row r="592" spans="1:9" x14ac:dyDescent="0.25">
      <c r="A592" t="str">
        <f t="shared" si="49"/>
        <v/>
      </c>
      <c r="B592" s="18" t="str">
        <f t="shared" si="53"/>
        <v/>
      </c>
      <c r="C592" t="str">
        <f t="shared" si="50"/>
        <v/>
      </c>
      <c r="D592" t="str">
        <f t="shared" si="51"/>
        <v/>
      </c>
      <c r="E592" t="str">
        <f>IF(D592="","",MIN(IF(ISNA(VLOOKUP(D592+E591,Gehaltstabelle_alt!$A$15:$A$18,1,FALSE)),D592+E591,IF(ISNA(VLOOKUP(D592+E591+1,Gehaltstabelle_alt!$A$15:$A$18,1,FALSE)),D592+E591+1,D592+E591+2))+IF(AND(B592=DATE(YEAR($G$5),MONTH($G$5),1),$G$4),2,0),MAX(Gehaltstabelle_alt!$H$5:$H$34)))</f>
        <v/>
      </c>
      <c r="F592" t="str">
        <f>IF(E592="","",HLOOKUP(C592,Gehaltstabelle_alt!$I$3:$R$34,E592+2,FALSE))</f>
        <v/>
      </c>
      <c r="G592" t="str">
        <f>IF(E592="","",IF(F592&lt;=Gehaltstabelle_alt!$B$2,Gehaltstabelle_alt!$E$2,IF(F592&lt;=Gehaltstabelle_alt!$B$3,Gehaltstabelle_alt!$E$3,IF(F592&lt;=Gehaltstabelle_alt!$B$4,Gehaltstabelle_alt!$E$4,IF(F592&lt;=Gehaltstabelle_alt!$B$5,Gehaltstabelle_alt!$E$5,IF(F592&lt;=Gehaltstabelle_alt!$B$6,Gehaltstabelle_alt!$E$6,Gehaltstabelle_alt!$E$7)))))+IF(F592="","",IF(AND(E592&gt;Gehaltstabelle_alt!$C$10,C592="a"),Gehaltstabelle_alt!$E$11,Gehaltstabelle_alt!$E$10))+Gehaltsrechner!$G$10)</f>
        <v/>
      </c>
      <c r="H592" t="str">
        <f>IF(G592="","",Gehaltsrechner!$G$9)</f>
        <v/>
      </c>
      <c r="I592" t="str">
        <f t="shared" si="52"/>
        <v/>
      </c>
    </row>
    <row r="593" spans="1:9" x14ac:dyDescent="0.25">
      <c r="A593" t="str">
        <f t="shared" si="49"/>
        <v/>
      </c>
      <c r="B593" s="18" t="str">
        <f t="shared" si="53"/>
        <v/>
      </c>
      <c r="C593" t="str">
        <f t="shared" si="50"/>
        <v/>
      </c>
      <c r="D593" t="str">
        <f t="shared" si="51"/>
        <v/>
      </c>
      <c r="E593" t="str">
        <f>IF(D593="","",MIN(IF(ISNA(VLOOKUP(D593+E592,Gehaltstabelle_alt!$A$15:$A$18,1,FALSE)),D593+E592,IF(ISNA(VLOOKUP(D593+E592+1,Gehaltstabelle_alt!$A$15:$A$18,1,FALSE)),D593+E592+1,D593+E592+2))+IF(AND(B593=DATE(YEAR($G$5),MONTH($G$5),1),$G$4),2,0),MAX(Gehaltstabelle_alt!$H$5:$H$34)))</f>
        <v/>
      </c>
      <c r="F593" t="str">
        <f>IF(E593="","",HLOOKUP(C593,Gehaltstabelle_alt!$I$3:$R$34,E593+2,FALSE))</f>
        <v/>
      </c>
      <c r="G593" t="str">
        <f>IF(E593="","",IF(F593&lt;=Gehaltstabelle_alt!$B$2,Gehaltstabelle_alt!$E$2,IF(F593&lt;=Gehaltstabelle_alt!$B$3,Gehaltstabelle_alt!$E$3,IF(F593&lt;=Gehaltstabelle_alt!$B$4,Gehaltstabelle_alt!$E$4,IF(F593&lt;=Gehaltstabelle_alt!$B$5,Gehaltstabelle_alt!$E$5,IF(F593&lt;=Gehaltstabelle_alt!$B$6,Gehaltstabelle_alt!$E$6,Gehaltstabelle_alt!$E$7)))))+IF(F593="","",IF(AND(E593&gt;Gehaltstabelle_alt!$C$10,C593="a"),Gehaltstabelle_alt!$E$11,Gehaltstabelle_alt!$E$10))+Gehaltsrechner!$G$10)</f>
        <v/>
      </c>
      <c r="H593" t="str">
        <f>IF(G593="","",Gehaltsrechner!$G$9)</f>
        <v/>
      </c>
      <c r="I593" t="str">
        <f t="shared" si="52"/>
        <v/>
      </c>
    </row>
    <row r="594" spans="1:9" x14ac:dyDescent="0.25">
      <c r="A594" t="str">
        <f t="shared" si="49"/>
        <v/>
      </c>
      <c r="B594" s="18" t="str">
        <f t="shared" si="53"/>
        <v/>
      </c>
      <c r="C594" t="str">
        <f t="shared" si="50"/>
        <v/>
      </c>
      <c r="D594" t="str">
        <f t="shared" si="51"/>
        <v/>
      </c>
      <c r="E594" t="str">
        <f>IF(D594="","",MIN(IF(ISNA(VLOOKUP(D594+E593,Gehaltstabelle_alt!$A$15:$A$18,1,FALSE)),D594+E593,IF(ISNA(VLOOKUP(D594+E593+1,Gehaltstabelle_alt!$A$15:$A$18,1,FALSE)),D594+E593+1,D594+E593+2))+IF(AND(B594=DATE(YEAR($G$5),MONTH($G$5),1),$G$4),2,0),MAX(Gehaltstabelle_alt!$H$5:$H$34)))</f>
        <v/>
      </c>
      <c r="F594" t="str">
        <f>IF(E594="","",HLOOKUP(C594,Gehaltstabelle_alt!$I$3:$R$34,E594+2,FALSE))</f>
        <v/>
      </c>
      <c r="G594" t="str">
        <f>IF(E594="","",IF(F594&lt;=Gehaltstabelle_alt!$B$2,Gehaltstabelle_alt!$E$2,IF(F594&lt;=Gehaltstabelle_alt!$B$3,Gehaltstabelle_alt!$E$3,IF(F594&lt;=Gehaltstabelle_alt!$B$4,Gehaltstabelle_alt!$E$4,IF(F594&lt;=Gehaltstabelle_alt!$B$5,Gehaltstabelle_alt!$E$5,IF(F594&lt;=Gehaltstabelle_alt!$B$6,Gehaltstabelle_alt!$E$6,Gehaltstabelle_alt!$E$7)))))+IF(F594="","",IF(AND(E594&gt;Gehaltstabelle_alt!$C$10,C594="a"),Gehaltstabelle_alt!$E$11,Gehaltstabelle_alt!$E$10))+Gehaltsrechner!$G$10)</f>
        <v/>
      </c>
      <c r="H594" t="str">
        <f>IF(G594="","",Gehaltsrechner!$G$9)</f>
        <v/>
      </c>
      <c r="I594" t="str">
        <f t="shared" si="52"/>
        <v/>
      </c>
    </row>
    <row r="595" spans="1:9" x14ac:dyDescent="0.25">
      <c r="A595" t="str">
        <f t="shared" si="49"/>
        <v/>
      </c>
      <c r="B595" s="18" t="str">
        <f t="shared" si="53"/>
        <v/>
      </c>
      <c r="C595" t="str">
        <f t="shared" si="50"/>
        <v/>
      </c>
      <c r="D595" t="str">
        <f t="shared" si="51"/>
        <v/>
      </c>
      <c r="E595" t="str">
        <f>IF(D595="","",MIN(IF(ISNA(VLOOKUP(D595+E594,Gehaltstabelle_alt!$A$15:$A$18,1,FALSE)),D595+E594,IF(ISNA(VLOOKUP(D595+E594+1,Gehaltstabelle_alt!$A$15:$A$18,1,FALSE)),D595+E594+1,D595+E594+2))+IF(AND(B595=DATE(YEAR($G$5),MONTH($G$5),1),$G$4),2,0),MAX(Gehaltstabelle_alt!$H$5:$H$34)))</f>
        <v/>
      </c>
      <c r="F595" t="str">
        <f>IF(E595="","",HLOOKUP(C595,Gehaltstabelle_alt!$I$3:$R$34,E595+2,FALSE))</f>
        <v/>
      </c>
      <c r="G595" t="str">
        <f>IF(E595="","",IF(F595&lt;=Gehaltstabelle_alt!$B$2,Gehaltstabelle_alt!$E$2,IF(F595&lt;=Gehaltstabelle_alt!$B$3,Gehaltstabelle_alt!$E$3,IF(F595&lt;=Gehaltstabelle_alt!$B$4,Gehaltstabelle_alt!$E$4,IF(F595&lt;=Gehaltstabelle_alt!$B$5,Gehaltstabelle_alt!$E$5,IF(F595&lt;=Gehaltstabelle_alt!$B$6,Gehaltstabelle_alt!$E$6,Gehaltstabelle_alt!$E$7)))))+IF(F595="","",IF(AND(E595&gt;Gehaltstabelle_alt!$C$10,C595="a"),Gehaltstabelle_alt!$E$11,Gehaltstabelle_alt!$E$10))+Gehaltsrechner!$G$10)</f>
        <v/>
      </c>
      <c r="H595" t="str">
        <f>IF(G595="","",Gehaltsrechner!$G$9)</f>
        <v/>
      </c>
      <c r="I595" t="str">
        <f t="shared" si="52"/>
        <v/>
      </c>
    </row>
    <row r="596" spans="1:9" x14ac:dyDescent="0.25">
      <c r="A596" t="str">
        <f t="shared" si="49"/>
        <v/>
      </c>
      <c r="B596" s="18" t="str">
        <f t="shared" si="53"/>
        <v/>
      </c>
      <c r="C596" t="str">
        <f t="shared" si="50"/>
        <v/>
      </c>
      <c r="D596" t="str">
        <f t="shared" si="51"/>
        <v/>
      </c>
      <c r="E596" t="str">
        <f>IF(D596="","",MIN(IF(ISNA(VLOOKUP(D596+E595,Gehaltstabelle_alt!$A$15:$A$18,1,FALSE)),D596+E595,IF(ISNA(VLOOKUP(D596+E595+1,Gehaltstabelle_alt!$A$15:$A$18,1,FALSE)),D596+E595+1,D596+E595+2))+IF(AND(B596=DATE(YEAR($G$5),MONTH($G$5),1),$G$4),2,0),MAX(Gehaltstabelle_alt!$H$5:$H$34)))</f>
        <v/>
      </c>
      <c r="F596" t="str">
        <f>IF(E596="","",HLOOKUP(C596,Gehaltstabelle_alt!$I$3:$R$34,E596+2,FALSE))</f>
        <v/>
      </c>
      <c r="G596" t="str">
        <f>IF(E596="","",IF(F596&lt;=Gehaltstabelle_alt!$B$2,Gehaltstabelle_alt!$E$2,IF(F596&lt;=Gehaltstabelle_alt!$B$3,Gehaltstabelle_alt!$E$3,IF(F596&lt;=Gehaltstabelle_alt!$B$4,Gehaltstabelle_alt!$E$4,IF(F596&lt;=Gehaltstabelle_alt!$B$5,Gehaltstabelle_alt!$E$5,IF(F596&lt;=Gehaltstabelle_alt!$B$6,Gehaltstabelle_alt!$E$6,Gehaltstabelle_alt!$E$7)))))+IF(F596="","",IF(AND(E596&gt;Gehaltstabelle_alt!$C$10,C596="a"),Gehaltstabelle_alt!$E$11,Gehaltstabelle_alt!$E$10))+Gehaltsrechner!$G$10)</f>
        <v/>
      </c>
      <c r="H596" t="str">
        <f>IF(G596="","",Gehaltsrechner!$G$9)</f>
        <v/>
      </c>
      <c r="I596" t="str">
        <f t="shared" si="52"/>
        <v/>
      </c>
    </row>
    <row r="597" spans="1:9" x14ac:dyDescent="0.25">
      <c r="A597" t="str">
        <f t="shared" si="49"/>
        <v/>
      </c>
      <c r="B597" s="18" t="str">
        <f t="shared" si="53"/>
        <v/>
      </c>
      <c r="C597" t="str">
        <f t="shared" si="50"/>
        <v/>
      </c>
      <c r="D597" t="str">
        <f t="shared" si="51"/>
        <v/>
      </c>
      <c r="E597" t="str">
        <f>IF(D597="","",MIN(IF(ISNA(VLOOKUP(D597+E596,Gehaltstabelle_alt!$A$15:$A$18,1,FALSE)),D597+E596,IF(ISNA(VLOOKUP(D597+E596+1,Gehaltstabelle_alt!$A$15:$A$18,1,FALSE)),D597+E596+1,D597+E596+2))+IF(AND(B597=DATE(YEAR($G$5),MONTH($G$5),1),$G$4),2,0),MAX(Gehaltstabelle_alt!$H$5:$H$34)))</f>
        <v/>
      </c>
      <c r="F597" t="str">
        <f>IF(E597="","",HLOOKUP(C597,Gehaltstabelle_alt!$I$3:$R$34,E597+2,FALSE))</f>
        <v/>
      </c>
      <c r="G597" t="str">
        <f>IF(E597="","",IF(F597&lt;=Gehaltstabelle_alt!$B$2,Gehaltstabelle_alt!$E$2,IF(F597&lt;=Gehaltstabelle_alt!$B$3,Gehaltstabelle_alt!$E$3,IF(F597&lt;=Gehaltstabelle_alt!$B$4,Gehaltstabelle_alt!$E$4,IF(F597&lt;=Gehaltstabelle_alt!$B$5,Gehaltstabelle_alt!$E$5,IF(F597&lt;=Gehaltstabelle_alt!$B$6,Gehaltstabelle_alt!$E$6,Gehaltstabelle_alt!$E$7)))))+IF(F597="","",IF(AND(E597&gt;Gehaltstabelle_alt!$C$10,C597="a"),Gehaltstabelle_alt!$E$11,Gehaltstabelle_alt!$E$10))+Gehaltsrechner!$G$10)</f>
        <v/>
      </c>
      <c r="H597" t="str">
        <f>IF(G597="","",Gehaltsrechner!$G$9)</f>
        <v/>
      </c>
      <c r="I597" t="str">
        <f t="shared" si="52"/>
        <v/>
      </c>
    </row>
    <row r="598" spans="1:9" x14ac:dyDescent="0.25">
      <c r="A598" t="str">
        <f t="shared" si="49"/>
        <v/>
      </c>
      <c r="B598" s="18" t="str">
        <f t="shared" si="53"/>
        <v/>
      </c>
      <c r="C598" t="str">
        <f t="shared" si="50"/>
        <v/>
      </c>
      <c r="D598" t="str">
        <f t="shared" si="51"/>
        <v/>
      </c>
      <c r="E598" t="str">
        <f>IF(D598="","",MIN(IF(ISNA(VLOOKUP(D598+E597,Gehaltstabelle_alt!$A$15:$A$18,1,FALSE)),D598+E597,IF(ISNA(VLOOKUP(D598+E597+1,Gehaltstabelle_alt!$A$15:$A$18,1,FALSE)),D598+E597+1,D598+E597+2))+IF(AND(B598=DATE(YEAR($G$5),MONTH($G$5),1),$G$4),2,0),MAX(Gehaltstabelle_alt!$H$5:$H$34)))</f>
        <v/>
      </c>
      <c r="F598" t="str">
        <f>IF(E598="","",HLOOKUP(C598,Gehaltstabelle_alt!$I$3:$R$34,E598+2,FALSE))</f>
        <v/>
      </c>
      <c r="G598" t="str">
        <f>IF(E598="","",IF(F598&lt;=Gehaltstabelle_alt!$B$2,Gehaltstabelle_alt!$E$2,IF(F598&lt;=Gehaltstabelle_alt!$B$3,Gehaltstabelle_alt!$E$3,IF(F598&lt;=Gehaltstabelle_alt!$B$4,Gehaltstabelle_alt!$E$4,IF(F598&lt;=Gehaltstabelle_alt!$B$5,Gehaltstabelle_alt!$E$5,IF(F598&lt;=Gehaltstabelle_alt!$B$6,Gehaltstabelle_alt!$E$6,Gehaltstabelle_alt!$E$7)))))+IF(F598="","",IF(AND(E598&gt;Gehaltstabelle_alt!$C$10,C598="a"),Gehaltstabelle_alt!$E$11,Gehaltstabelle_alt!$E$10))+Gehaltsrechner!$G$10)</f>
        <v/>
      </c>
      <c r="H598" t="str">
        <f>IF(G598="","",Gehaltsrechner!$G$9)</f>
        <v/>
      </c>
      <c r="I598" t="str">
        <f t="shared" si="52"/>
        <v/>
      </c>
    </row>
    <row r="599" spans="1:9" x14ac:dyDescent="0.25">
      <c r="A599" t="str">
        <f t="shared" si="49"/>
        <v/>
      </c>
      <c r="B599" s="18" t="str">
        <f t="shared" si="53"/>
        <v/>
      </c>
      <c r="C599" t="str">
        <f t="shared" si="50"/>
        <v/>
      </c>
      <c r="D599" t="str">
        <f t="shared" si="51"/>
        <v/>
      </c>
      <c r="E599" t="str">
        <f>IF(D599="","",MIN(IF(ISNA(VLOOKUP(D599+E598,Gehaltstabelle_alt!$A$15:$A$18,1,FALSE)),D599+E598,IF(ISNA(VLOOKUP(D599+E598+1,Gehaltstabelle_alt!$A$15:$A$18,1,FALSE)),D599+E598+1,D599+E598+2))+IF(AND(B599=DATE(YEAR($G$5),MONTH($G$5),1),$G$4),2,0),MAX(Gehaltstabelle_alt!$H$5:$H$34)))</f>
        <v/>
      </c>
      <c r="F599" t="str">
        <f>IF(E599="","",HLOOKUP(C599,Gehaltstabelle_alt!$I$3:$R$34,E599+2,FALSE))</f>
        <v/>
      </c>
      <c r="G599" t="str">
        <f>IF(E599="","",IF(F599&lt;=Gehaltstabelle_alt!$B$2,Gehaltstabelle_alt!$E$2,IF(F599&lt;=Gehaltstabelle_alt!$B$3,Gehaltstabelle_alt!$E$3,IF(F599&lt;=Gehaltstabelle_alt!$B$4,Gehaltstabelle_alt!$E$4,IF(F599&lt;=Gehaltstabelle_alt!$B$5,Gehaltstabelle_alt!$E$5,IF(F599&lt;=Gehaltstabelle_alt!$B$6,Gehaltstabelle_alt!$E$6,Gehaltstabelle_alt!$E$7)))))+IF(F599="","",IF(AND(E599&gt;Gehaltstabelle_alt!$C$10,C599="a"),Gehaltstabelle_alt!$E$11,Gehaltstabelle_alt!$E$10))+Gehaltsrechner!$G$10)</f>
        <v/>
      </c>
      <c r="H599" t="str">
        <f>IF(G599="","",Gehaltsrechner!$G$9)</f>
        <v/>
      </c>
      <c r="I599" t="str">
        <f t="shared" si="52"/>
        <v/>
      </c>
    </row>
    <row r="600" spans="1:9" x14ac:dyDescent="0.25">
      <c r="A600" t="str">
        <f t="shared" si="49"/>
        <v/>
      </c>
      <c r="B600" s="18" t="str">
        <f t="shared" si="53"/>
        <v/>
      </c>
      <c r="C600" t="str">
        <f t="shared" si="50"/>
        <v/>
      </c>
      <c r="D600" t="str">
        <f t="shared" si="51"/>
        <v/>
      </c>
      <c r="E600" t="str">
        <f>IF(D600="","",MIN(IF(ISNA(VLOOKUP(D600+E599,Gehaltstabelle_alt!$A$15:$A$18,1,FALSE)),D600+E599,IF(ISNA(VLOOKUP(D600+E599+1,Gehaltstabelle_alt!$A$15:$A$18,1,FALSE)),D600+E599+1,D600+E599+2))+IF(AND(B600=DATE(YEAR($G$5),MONTH($G$5),1),$G$4),2,0),MAX(Gehaltstabelle_alt!$H$5:$H$34)))</f>
        <v/>
      </c>
      <c r="F600" t="str">
        <f>IF(E600="","",HLOOKUP(C600,Gehaltstabelle_alt!$I$3:$R$34,E600+2,FALSE))</f>
        <v/>
      </c>
      <c r="G600" t="str">
        <f>IF(E600="","",IF(F600&lt;=Gehaltstabelle_alt!$B$2,Gehaltstabelle_alt!$E$2,IF(F600&lt;=Gehaltstabelle_alt!$B$3,Gehaltstabelle_alt!$E$3,IF(F600&lt;=Gehaltstabelle_alt!$B$4,Gehaltstabelle_alt!$E$4,IF(F600&lt;=Gehaltstabelle_alt!$B$5,Gehaltstabelle_alt!$E$5,IF(F600&lt;=Gehaltstabelle_alt!$B$6,Gehaltstabelle_alt!$E$6,Gehaltstabelle_alt!$E$7)))))+IF(F600="","",IF(AND(E600&gt;Gehaltstabelle_alt!$C$10,C600="a"),Gehaltstabelle_alt!$E$11,Gehaltstabelle_alt!$E$10))+Gehaltsrechner!$G$10)</f>
        <v/>
      </c>
      <c r="H600" t="str">
        <f>IF(G600="","",Gehaltsrechner!$G$9)</f>
        <v/>
      </c>
      <c r="I600" t="str">
        <f t="shared" si="52"/>
        <v/>
      </c>
    </row>
    <row r="601" spans="1:9" x14ac:dyDescent="0.25">
      <c r="A601" t="str">
        <f t="shared" si="49"/>
        <v/>
      </c>
      <c r="B601" s="18" t="str">
        <f t="shared" si="53"/>
        <v/>
      </c>
      <c r="C601" t="str">
        <f t="shared" si="50"/>
        <v/>
      </c>
      <c r="D601" t="str">
        <f t="shared" si="51"/>
        <v/>
      </c>
      <c r="E601" t="str">
        <f>IF(D601="","",MIN(IF(ISNA(VLOOKUP(D601+E600,Gehaltstabelle_alt!$A$15:$A$18,1,FALSE)),D601+E600,IF(ISNA(VLOOKUP(D601+E600+1,Gehaltstabelle_alt!$A$15:$A$18,1,FALSE)),D601+E600+1,D601+E600+2))+IF(AND(B601=DATE(YEAR($G$5),MONTH($G$5),1),$G$4),2,0),MAX(Gehaltstabelle_alt!$H$5:$H$34)))</f>
        <v/>
      </c>
      <c r="F601" t="str">
        <f>IF(E601="","",HLOOKUP(C601,Gehaltstabelle_alt!$I$3:$R$34,E601+2,FALSE))</f>
        <v/>
      </c>
      <c r="G601" t="str">
        <f>IF(E601="","",IF(F601&lt;=Gehaltstabelle_alt!$B$2,Gehaltstabelle_alt!$E$2,IF(F601&lt;=Gehaltstabelle_alt!$B$3,Gehaltstabelle_alt!$E$3,IF(F601&lt;=Gehaltstabelle_alt!$B$4,Gehaltstabelle_alt!$E$4,IF(F601&lt;=Gehaltstabelle_alt!$B$5,Gehaltstabelle_alt!$E$5,IF(F601&lt;=Gehaltstabelle_alt!$B$6,Gehaltstabelle_alt!$E$6,Gehaltstabelle_alt!$E$7)))))+IF(F601="","",IF(AND(E601&gt;Gehaltstabelle_alt!$C$10,C601="a"),Gehaltstabelle_alt!$E$11,Gehaltstabelle_alt!$E$10))+Gehaltsrechner!$G$10)</f>
        <v/>
      </c>
      <c r="H601" t="str">
        <f>IF(G601="","",Gehaltsrechner!$G$9)</f>
        <v/>
      </c>
      <c r="I601" t="str">
        <f t="shared" si="52"/>
        <v/>
      </c>
    </row>
    <row r="602" spans="1:9" x14ac:dyDescent="0.25">
      <c r="A602" t="str">
        <f t="shared" si="49"/>
        <v/>
      </c>
      <c r="B602" s="18" t="str">
        <f t="shared" si="53"/>
        <v/>
      </c>
      <c r="C602" t="str">
        <f t="shared" si="50"/>
        <v/>
      </c>
      <c r="D602" t="str">
        <f t="shared" si="51"/>
        <v/>
      </c>
      <c r="E602" t="str">
        <f>IF(D602="","",MIN(IF(ISNA(VLOOKUP(D602+E601,Gehaltstabelle_alt!$A$15:$A$18,1,FALSE)),D602+E601,IF(ISNA(VLOOKUP(D602+E601+1,Gehaltstabelle_alt!$A$15:$A$18,1,FALSE)),D602+E601+1,D602+E601+2))+IF(AND(B602=DATE(YEAR($G$5),MONTH($G$5),1),$G$4),2,0),MAX(Gehaltstabelle_alt!$H$5:$H$34)))</f>
        <v/>
      </c>
      <c r="F602" t="str">
        <f>IF(E602="","",HLOOKUP(C602,Gehaltstabelle_alt!$I$3:$R$34,E602+2,FALSE))</f>
        <v/>
      </c>
      <c r="G602" t="str">
        <f>IF(E602="","",IF(F602&lt;=Gehaltstabelle_alt!$B$2,Gehaltstabelle_alt!$E$2,IF(F602&lt;=Gehaltstabelle_alt!$B$3,Gehaltstabelle_alt!$E$3,IF(F602&lt;=Gehaltstabelle_alt!$B$4,Gehaltstabelle_alt!$E$4,IF(F602&lt;=Gehaltstabelle_alt!$B$5,Gehaltstabelle_alt!$E$5,IF(F602&lt;=Gehaltstabelle_alt!$B$6,Gehaltstabelle_alt!$E$6,Gehaltstabelle_alt!$E$7)))))+IF(F602="","",IF(AND(E602&gt;Gehaltstabelle_alt!$C$10,C602="a"),Gehaltstabelle_alt!$E$11,Gehaltstabelle_alt!$E$10))+Gehaltsrechner!$G$10)</f>
        <v/>
      </c>
      <c r="H602" t="str">
        <f>IF(G602="","",Gehaltsrechner!$G$9)</f>
        <v/>
      </c>
      <c r="I602" t="str">
        <f t="shared" si="52"/>
        <v/>
      </c>
    </row>
    <row r="603" spans="1:9" x14ac:dyDescent="0.25">
      <c r="A603" t="str">
        <f t="shared" si="49"/>
        <v/>
      </c>
      <c r="B603" s="18" t="str">
        <f t="shared" si="53"/>
        <v/>
      </c>
      <c r="C603" t="str">
        <f t="shared" si="50"/>
        <v/>
      </c>
      <c r="D603" t="str">
        <f t="shared" si="51"/>
        <v/>
      </c>
      <c r="E603" t="str">
        <f>IF(D603="","",MIN(IF(ISNA(VLOOKUP(D603+E602,Gehaltstabelle_alt!$A$15:$A$18,1,FALSE)),D603+E602,IF(ISNA(VLOOKUP(D603+E602+1,Gehaltstabelle_alt!$A$15:$A$18,1,FALSE)),D603+E602+1,D603+E602+2))+IF(AND(B603=DATE(YEAR($G$5),MONTH($G$5),1),$G$4),2,0),MAX(Gehaltstabelle_alt!$H$5:$H$34)))</f>
        <v/>
      </c>
      <c r="F603" t="str">
        <f>IF(E603="","",HLOOKUP(C603,Gehaltstabelle_alt!$I$3:$R$34,E603+2,FALSE))</f>
        <v/>
      </c>
      <c r="G603" t="str">
        <f>IF(E603="","",IF(F603&lt;=Gehaltstabelle_alt!$B$2,Gehaltstabelle_alt!$E$2,IF(F603&lt;=Gehaltstabelle_alt!$B$3,Gehaltstabelle_alt!$E$3,IF(F603&lt;=Gehaltstabelle_alt!$B$4,Gehaltstabelle_alt!$E$4,IF(F603&lt;=Gehaltstabelle_alt!$B$5,Gehaltstabelle_alt!$E$5,IF(F603&lt;=Gehaltstabelle_alt!$B$6,Gehaltstabelle_alt!$E$6,Gehaltstabelle_alt!$E$7)))))+IF(F603="","",IF(AND(E603&gt;Gehaltstabelle_alt!$C$10,C603="a"),Gehaltstabelle_alt!$E$11,Gehaltstabelle_alt!$E$10))+Gehaltsrechner!$G$10)</f>
        <v/>
      </c>
      <c r="H603" t="str">
        <f>IF(G603="","",Gehaltsrechner!$G$9)</f>
        <v/>
      </c>
      <c r="I603" t="str">
        <f t="shared" si="52"/>
        <v/>
      </c>
    </row>
    <row r="604" spans="1:9" x14ac:dyDescent="0.25">
      <c r="A604" t="str">
        <f t="shared" si="49"/>
        <v/>
      </c>
      <c r="B604" s="18" t="str">
        <f t="shared" si="53"/>
        <v/>
      </c>
      <c r="C604" t="str">
        <f t="shared" si="50"/>
        <v/>
      </c>
      <c r="D604" t="str">
        <f t="shared" si="51"/>
        <v/>
      </c>
      <c r="E604" t="str">
        <f>IF(D604="","",MIN(IF(ISNA(VLOOKUP(D604+E603,Gehaltstabelle_alt!$A$15:$A$18,1,FALSE)),D604+E603,IF(ISNA(VLOOKUP(D604+E603+1,Gehaltstabelle_alt!$A$15:$A$18,1,FALSE)),D604+E603+1,D604+E603+2))+IF(AND(B604=DATE(YEAR($G$5),MONTH($G$5),1),$G$4),2,0),MAX(Gehaltstabelle_alt!$H$5:$H$34)))</f>
        <v/>
      </c>
      <c r="F604" t="str">
        <f>IF(E604="","",HLOOKUP(C604,Gehaltstabelle_alt!$I$3:$R$34,E604+2,FALSE))</f>
        <v/>
      </c>
      <c r="G604" t="str">
        <f>IF(E604="","",IF(F604&lt;=Gehaltstabelle_alt!$B$2,Gehaltstabelle_alt!$E$2,IF(F604&lt;=Gehaltstabelle_alt!$B$3,Gehaltstabelle_alt!$E$3,IF(F604&lt;=Gehaltstabelle_alt!$B$4,Gehaltstabelle_alt!$E$4,IF(F604&lt;=Gehaltstabelle_alt!$B$5,Gehaltstabelle_alt!$E$5,IF(F604&lt;=Gehaltstabelle_alt!$B$6,Gehaltstabelle_alt!$E$6,Gehaltstabelle_alt!$E$7)))))+IF(F604="","",IF(AND(E604&gt;Gehaltstabelle_alt!$C$10,C604="a"),Gehaltstabelle_alt!$E$11,Gehaltstabelle_alt!$E$10))+Gehaltsrechner!$G$10)</f>
        <v/>
      </c>
      <c r="H604" t="str">
        <f>IF(G604="","",Gehaltsrechner!$G$9)</f>
        <v/>
      </c>
      <c r="I604" t="str">
        <f t="shared" si="52"/>
        <v/>
      </c>
    </row>
    <row r="605" spans="1:9" x14ac:dyDescent="0.25">
      <c r="A605" t="str">
        <f t="shared" si="49"/>
        <v/>
      </c>
      <c r="B605" s="18" t="str">
        <f t="shared" si="53"/>
        <v/>
      </c>
      <c r="C605" t="str">
        <f t="shared" si="50"/>
        <v/>
      </c>
      <c r="D605" t="str">
        <f t="shared" si="51"/>
        <v/>
      </c>
      <c r="E605" t="str">
        <f>IF(D605="","",MIN(IF(ISNA(VLOOKUP(D605+E604,Gehaltstabelle_alt!$A$15:$A$18,1,FALSE)),D605+E604,IF(ISNA(VLOOKUP(D605+E604+1,Gehaltstabelle_alt!$A$15:$A$18,1,FALSE)),D605+E604+1,D605+E604+2))+IF(AND(B605=DATE(YEAR($G$5),MONTH($G$5),1),$G$4),2,0),MAX(Gehaltstabelle_alt!$H$5:$H$34)))</f>
        <v/>
      </c>
      <c r="F605" t="str">
        <f>IF(E605="","",HLOOKUP(C605,Gehaltstabelle_alt!$I$3:$R$34,E605+2,FALSE))</f>
        <v/>
      </c>
      <c r="G605" t="str">
        <f>IF(E605="","",IF(F605&lt;=Gehaltstabelle_alt!$B$2,Gehaltstabelle_alt!$E$2,IF(F605&lt;=Gehaltstabelle_alt!$B$3,Gehaltstabelle_alt!$E$3,IF(F605&lt;=Gehaltstabelle_alt!$B$4,Gehaltstabelle_alt!$E$4,IF(F605&lt;=Gehaltstabelle_alt!$B$5,Gehaltstabelle_alt!$E$5,IF(F605&lt;=Gehaltstabelle_alt!$B$6,Gehaltstabelle_alt!$E$6,Gehaltstabelle_alt!$E$7)))))+IF(F605="","",IF(AND(E605&gt;Gehaltstabelle_alt!$C$10,C605="a"),Gehaltstabelle_alt!$E$11,Gehaltstabelle_alt!$E$10))+Gehaltsrechner!$G$10)</f>
        <v/>
      </c>
      <c r="H605" t="str">
        <f>IF(G605="","",Gehaltsrechner!$G$9)</f>
        <v/>
      </c>
      <c r="I605" t="str">
        <f t="shared" si="52"/>
        <v/>
      </c>
    </row>
    <row r="606" spans="1:9" x14ac:dyDescent="0.25">
      <c r="A606" t="str">
        <f t="shared" si="49"/>
        <v/>
      </c>
      <c r="B606" s="18" t="str">
        <f t="shared" si="53"/>
        <v/>
      </c>
      <c r="C606" t="str">
        <f t="shared" si="50"/>
        <v/>
      </c>
      <c r="D606" t="str">
        <f t="shared" si="51"/>
        <v/>
      </c>
      <c r="E606" t="str">
        <f>IF(D606="","",MIN(IF(ISNA(VLOOKUP(D606+E605,Gehaltstabelle_alt!$A$15:$A$18,1,FALSE)),D606+E605,IF(ISNA(VLOOKUP(D606+E605+1,Gehaltstabelle_alt!$A$15:$A$18,1,FALSE)),D606+E605+1,D606+E605+2))+IF(AND(B606=DATE(YEAR($G$5),MONTH($G$5),1),$G$4),2,0),MAX(Gehaltstabelle_alt!$H$5:$H$34)))</f>
        <v/>
      </c>
      <c r="F606" t="str">
        <f>IF(E606="","",HLOOKUP(C606,Gehaltstabelle_alt!$I$3:$R$34,E606+2,FALSE))</f>
        <v/>
      </c>
      <c r="G606" t="str">
        <f>IF(E606="","",IF(F606&lt;=Gehaltstabelle_alt!$B$2,Gehaltstabelle_alt!$E$2,IF(F606&lt;=Gehaltstabelle_alt!$B$3,Gehaltstabelle_alt!$E$3,IF(F606&lt;=Gehaltstabelle_alt!$B$4,Gehaltstabelle_alt!$E$4,IF(F606&lt;=Gehaltstabelle_alt!$B$5,Gehaltstabelle_alt!$E$5,IF(F606&lt;=Gehaltstabelle_alt!$B$6,Gehaltstabelle_alt!$E$6,Gehaltstabelle_alt!$E$7)))))+IF(F606="","",IF(AND(E606&gt;Gehaltstabelle_alt!$C$10,C606="a"),Gehaltstabelle_alt!$E$11,Gehaltstabelle_alt!$E$10))+Gehaltsrechner!$G$10)</f>
        <v/>
      </c>
      <c r="H606" t="str">
        <f>IF(G606="","",Gehaltsrechner!$G$9)</f>
        <v/>
      </c>
      <c r="I606" t="str">
        <f t="shared" si="52"/>
        <v/>
      </c>
    </row>
    <row r="607" spans="1:9" x14ac:dyDescent="0.25">
      <c r="A607" t="str">
        <f t="shared" si="49"/>
        <v/>
      </c>
      <c r="B607" s="18" t="str">
        <f t="shared" si="53"/>
        <v/>
      </c>
      <c r="C607" t="str">
        <f t="shared" si="50"/>
        <v/>
      </c>
      <c r="D607" t="str">
        <f t="shared" si="51"/>
        <v/>
      </c>
      <c r="E607" t="str">
        <f>IF(D607="","",MIN(IF(ISNA(VLOOKUP(D607+E606,Gehaltstabelle_alt!$A$15:$A$18,1,FALSE)),D607+E606,IF(ISNA(VLOOKUP(D607+E606+1,Gehaltstabelle_alt!$A$15:$A$18,1,FALSE)),D607+E606+1,D607+E606+2))+IF(AND(B607=DATE(YEAR($G$5),MONTH($G$5),1),$G$4),2,0),MAX(Gehaltstabelle_alt!$H$5:$H$34)))</f>
        <v/>
      </c>
      <c r="F607" t="str">
        <f>IF(E607="","",HLOOKUP(C607,Gehaltstabelle_alt!$I$3:$R$34,E607+2,FALSE))</f>
        <v/>
      </c>
      <c r="G607" t="str">
        <f>IF(E607="","",IF(F607&lt;=Gehaltstabelle_alt!$B$2,Gehaltstabelle_alt!$E$2,IF(F607&lt;=Gehaltstabelle_alt!$B$3,Gehaltstabelle_alt!$E$3,IF(F607&lt;=Gehaltstabelle_alt!$B$4,Gehaltstabelle_alt!$E$4,IF(F607&lt;=Gehaltstabelle_alt!$B$5,Gehaltstabelle_alt!$E$5,IF(F607&lt;=Gehaltstabelle_alt!$B$6,Gehaltstabelle_alt!$E$6,Gehaltstabelle_alt!$E$7)))))+IF(F607="","",IF(AND(E607&gt;Gehaltstabelle_alt!$C$10,C607="a"),Gehaltstabelle_alt!$E$11,Gehaltstabelle_alt!$E$10))+Gehaltsrechner!$G$10)</f>
        <v/>
      </c>
      <c r="H607" t="str">
        <f>IF(G607="","",Gehaltsrechner!$G$9)</f>
        <v/>
      </c>
      <c r="I607" t="str">
        <f t="shared" si="52"/>
        <v/>
      </c>
    </row>
    <row r="608" spans="1:9" x14ac:dyDescent="0.25">
      <c r="A608" t="str">
        <f t="shared" si="49"/>
        <v/>
      </c>
      <c r="B608" s="18" t="str">
        <f t="shared" si="53"/>
        <v/>
      </c>
      <c r="C608" t="str">
        <f t="shared" si="50"/>
        <v/>
      </c>
      <c r="D608" t="str">
        <f t="shared" si="51"/>
        <v/>
      </c>
      <c r="E608" t="str">
        <f>IF(D608="","",MIN(IF(ISNA(VLOOKUP(D608+E607,Gehaltstabelle_alt!$A$15:$A$18,1,FALSE)),D608+E607,IF(ISNA(VLOOKUP(D608+E607+1,Gehaltstabelle_alt!$A$15:$A$18,1,FALSE)),D608+E607+1,D608+E607+2))+IF(AND(B608=DATE(YEAR($G$5),MONTH($G$5),1),$G$4),2,0),MAX(Gehaltstabelle_alt!$H$5:$H$34)))</f>
        <v/>
      </c>
      <c r="F608" t="str">
        <f>IF(E608="","",HLOOKUP(C608,Gehaltstabelle_alt!$I$3:$R$34,E608+2,FALSE))</f>
        <v/>
      </c>
      <c r="G608" t="str">
        <f>IF(E608="","",IF(F608&lt;=Gehaltstabelle_alt!$B$2,Gehaltstabelle_alt!$E$2,IF(F608&lt;=Gehaltstabelle_alt!$B$3,Gehaltstabelle_alt!$E$3,IF(F608&lt;=Gehaltstabelle_alt!$B$4,Gehaltstabelle_alt!$E$4,IF(F608&lt;=Gehaltstabelle_alt!$B$5,Gehaltstabelle_alt!$E$5,IF(F608&lt;=Gehaltstabelle_alt!$B$6,Gehaltstabelle_alt!$E$6,Gehaltstabelle_alt!$E$7)))))+IF(F608="","",IF(AND(E608&gt;Gehaltstabelle_alt!$C$10,C608="a"),Gehaltstabelle_alt!$E$11,Gehaltstabelle_alt!$E$10))+Gehaltsrechner!$G$10)</f>
        <v/>
      </c>
      <c r="H608" t="str">
        <f>IF(G608="","",Gehaltsrechner!$G$9)</f>
        <v/>
      </c>
      <c r="I608" t="str">
        <f t="shared" si="52"/>
        <v/>
      </c>
    </row>
    <row r="609" spans="1:9" x14ac:dyDescent="0.25">
      <c r="A609" t="str">
        <f t="shared" si="49"/>
        <v/>
      </c>
      <c r="B609" s="18" t="str">
        <f t="shared" si="53"/>
        <v/>
      </c>
      <c r="C609" t="str">
        <f t="shared" si="50"/>
        <v/>
      </c>
      <c r="D609" t="str">
        <f t="shared" si="51"/>
        <v/>
      </c>
      <c r="E609" t="str">
        <f>IF(D609="","",MIN(IF(ISNA(VLOOKUP(D609+E608,Gehaltstabelle_alt!$A$15:$A$18,1,FALSE)),D609+E608,IF(ISNA(VLOOKUP(D609+E608+1,Gehaltstabelle_alt!$A$15:$A$18,1,FALSE)),D609+E608+1,D609+E608+2))+IF(AND(B609=DATE(YEAR($G$5),MONTH($G$5),1),$G$4),2,0),MAX(Gehaltstabelle_alt!$H$5:$H$34)))</f>
        <v/>
      </c>
      <c r="F609" t="str">
        <f>IF(E609="","",HLOOKUP(C609,Gehaltstabelle_alt!$I$3:$R$34,E609+2,FALSE))</f>
        <v/>
      </c>
      <c r="G609" t="str">
        <f>IF(E609="","",IF(F609&lt;=Gehaltstabelle_alt!$B$2,Gehaltstabelle_alt!$E$2,IF(F609&lt;=Gehaltstabelle_alt!$B$3,Gehaltstabelle_alt!$E$3,IF(F609&lt;=Gehaltstabelle_alt!$B$4,Gehaltstabelle_alt!$E$4,IF(F609&lt;=Gehaltstabelle_alt!$B$5,Gehaltstabelle_alt!$E$5,IF(F609&lt;=Gehaltstabelle_alt!$B$6,Gehaltstabelle_alt!$E$6,Gehaltstabelle_alt!$E$7)))))+IF(F609="","",IF(AND(E609&gt;Gehaltstabelle_alt!$C$10,C609="a"),Gehaltstabelle_alt!$E$11,Gehaltstabelle_alt!$E$10))+Gehaltsrechner!$G$10)</f>
        <v/>
      </c>
      <c r="H609" t="str">
        <f>IF(G609="","",Gehaltsrechner!$G$9)</f>
        <v/>
      </c>
      <c r="I609" t="str">
        <f t="shared" si="52"/>
        <v/>
      </c>
    </row>
    <row r="610" spans="1:9" x14ac:dyDescent="0.25">
      <c r="A610" t="str">
        <f t="shared" si="49"/>
        <v/>
      </c>
      <c r="B610" s="18" t="str">
        <f t="shared" si="53"/>
        <v/>
      </c>
      <c r="C610" t="str">
        <f t="shared" si="50"/>
        <v/>
      </c>
      <c r="D610" t="str">
        <f t="shared" si="51"/>
        <v/>
      </c>
      <c r="E610" t="str">
        <f>IF(D610="","",MIN(IF(ISNA(VLOOKUP(D610+E609,Gehaltstabelle_alt!$A$15:$A$18,1,FALSE)),D610+E609,IF(ISNA(VLOOKUP(D610+E609+1,Gehaltstabelle_alt!$A$15:$A$18,1,FALSE)),D610+E609+1,D610+E609+2))+IF(AND(B610=DATE(YEAR($G$5),MONTH($G$5),1),$G$4),2,0),MAX(Gehaltstabelle_alt!$H$5:$H$34)))</f>
        <v/>
      </c>
      <c r="F610" t="str">
        <f>IF(E610="","",HLOOKUP(C610,Gehaltstabelle_alt!$I$3:$R$34,E610+2,FALSE))</f>
        <v/>
      </c>
      <c r="G610" t="str">
        <f>IF(E610="","",IF(F610&lt;=Gehaltstabelle_alt!$B$2,Gehaltstabelle_alt!$E$2,IF(F610&lt;=Gehaltstabelle_alt!$B$3,Gehaltstabelle_alt!$E$3,IF(F610&lt;=Gehaltstabelle_alt!$B$4,Gehaltstabelle_alt!$E$4,IF(F610&lt;=Gehaltstabelle_alt!$B$5,Gehaltstabelle_alt!$E$5,IF(F610&lt;=Gehaltstabelle_alt!$B$6,Gehaltstabelle_alt!$E$6,Gehaltstabelle_alt!$E$7)))))+IF(F610="","",IF(AND(E610&gt;Gehaltstabelle_alt!$C$10,C610="a"),Gehaltstabelle_alt!$E$11,Gehaltstabelle_alt!$E$10))+Gehaltsrechner!$G$10)</f>
        <v/>
      </c>
      <c r="H610" t="str">
        <f>IF(G610="","",Gehaltsrechner!$G$9)</f>
        <v/>
      </c>
      <c r="I610" t="str">
        <f t="shared" si="52"/>
        <v/>
      </c>
    </row>
    <row r="611" spans="1:9" x14ac:dyDescent="0.25">
      <c r="A611" t="str">
        <f t="shared" si="49"/>
        <v/>
      </c>
      <c r="B611" s="18" t="str">
        <f t="shared" si="53"/>
        <v/>
      </c>
      <c r="C611" t="str">
        <f t="shared" si="50"/>
        <v/>
      </c>
      <c r="D611" t="str">
        <f t="shared" si="51"/>
        <v/>
      </c>
      <c r="E611" t="str">
        <f>IF(D611="","",MIN(IF(ISNA(VLOOKUP(D611+E610,Gehaltstabelle_alt!$A$15:$A$18,1,FALSE)),D611+E610,IF(ISNA(VLOOKUP(D611+E610+1,Gehaltstabelle_alt!$A$15:$A$18,1,FALSE)),D611+E610+1,D611+E610+2))+IF(AND(B611=DATE(YEAR($G$5),MONTH($G$5),1),$G$4),2,0),MAX(Gehaltstabelle_alt!$H$5:$H$34)))</f>
        <v/>
      </c>
      <c r="F611" t="str">
        <f>IF(E611="","",HLOOKUP(C611,Gehaltstabelle_alt!$I$3:$R$34,E611+2,FALSE))</f>
        <v/>
      </c>
      <c r="G611" t="str">
        <f>IF(E611="","",IF(F611&lt;=Gehaltstabelle_alt!$B$2,Gehaltstabelle_alt!$E$2,IF(F611&lt;=Gehaltstabelle_alt!$B$3,Gehaltstabelle_alt!$E$3,IF(F611&lt;=Gehaltstabelle_alt!$B$4,Gehaltstabelle_alt!$E$4,IF(F611&lt;=Gehaltstabelle_alt!$B$5,Gehaltstabelle_alt!$E$5,IF(F611&lt;=Gehaltstabelle_alt!$B$6,Gehaltstabelle_alt!$E$6,Gehaltstabelle_alt!$E$7)))))+IF(F611="","",IF(AND(E611&gt;Gehaltstabelle_alt!$C$10,C611="a"),Gehaltstabelle_alt!$E$11,Gehaltstabelle_alt!$E$10))+Gehaltsrechner!$G$10)</f>
        <v/>
      </c>
      <c r="H611" t="str">
        <f>IF(G611="","",Gehaltsrechner!$G$9)</f>
        <v/>
      </c>
      <c r="I611" t="str">
        <f t="shared" si="52"/>
        <v/>
      </c>
    </row>
    <row r="612" spans="1:9" x14ac:dyDescent="0.25">
      <c r="A612" t="str">
        <f t="shared" si="49"/>
        <v/>
      </c>
      <c r="B612" s="18" t="str">
        <f t="shared" si="53"/>
        <v/>
      </c>
      <c r="C612" t="str">
        <f t="shared" si="50"/>
        <v/>
      </c>
      <c r="D612" t="str">
        <f t="shared" si="51"/>
        <v/>
      </c>
      <c r="E612" t="str">
        <f>IF(D612="","",MIN(IF(ISNA(VLOOKUP(D612+E611,Gehaltstabelle_alt!$A$15:$A$18,1,FALSE)),D612+E611,IF(ISNA(VLOOKUP(D612+E611+1,Gehaltstabelle_alt!$A$15:$A$18,1,FALSE)),D612+E611+1,D612+E611+2))+IF(AND(B612=DATE(YEAR($G$5),MONTH($G$5),1),$G$4),2,0),MAX(Gehaltstabelle_alt!$H$5:$H$34)))</f>
        <v/>
      </c>
      <c r="F612" t="str">
        <f>IF(E612="","",HLOOKUP(C612,Gehaltstabelle_alt!$I$3:$R$34,E612+2,FALSE))</f>
        <v/>
      </c>
      <c r="G612" t="str">
        <f>IF(E612="","",IF(F612&lt;=Gehaltstabelle_alt!$B$2,Gehaltstabelle_alt!$E$2,IF(F612&lt;=Gehaltstabelle_alt!$B$3,Gehaltstabelle_alt!$E$3,IF(F612&lt;=Gehaltstabelle_alt!$B$4,Gehaltstabelle_alt!$E$4,IF(F612&lt;=Gehaltstabelle_alt!$B$5,Gehaltstabelle_alt!$E$5,IF(F612&lt;=Gehaltstabelle_alt!$B$6,Gehaltstabelle_alt!$E$6,Gehaltstabelle_alt!$E$7)))))+IF(F612="","",IF(AND(E612&gt;Gehaltstabelle_alt!$C$10,C612="a"),Gehaltstabelle_alt!$E$11,Gehaltstabelle_alt!$E$10))+Gehaltsrechner!$G$10)</f>
        <v/>
      </c>
      <c r="H612" t="str">
        <f>IF(G612="","",Gehaltsrechner!$G$9)</f>
        <v/>
      </c>
      <c r="I612" t="str">
        <f t="shared" si="52"/>
        <v/>
      </c>
    </row>
    <row r="613" spans="1:9" x14ac:dyDescent="0.25">
      <c r="A613" t="str">
        <f t="shared" si="49"/>
        <v/>
      </c>
      <c r="B613" s="18" t="str">
        <f t="shared" si="53"/>
        <v/>
      </c>
      <c r="C613" t="str">
        <f t="shared" si="50"/>
        <v/>
      </c>
      <c r="D613" t="str">
        <f t="shared" si="51"/>
        <v/>
      </c>
      <c r="E613" t="str">
        <f>IF(D613="","",MIN(IF(ISNA(VLOOKUP(D613+E612,Gehaltstabelle_alt!$A$15:$A$18,1,FALSE)),D613+E612,IF(ISNA(VLOOKUP(D613+E612+1,Gehaltstabelle_alt!$A$15:$A$18,1,FALSE)),D613+E612+1,D613+E612+2))+IF(AND(B613=DATE(YEAR($G$5),MONTH($G$5),1),$G$4),2,0),MAX(Gehaltstabelle_alt!$H$5:$H$34)))</f>
        <v/>
      </c>
      <c r="F613" t="str">
        <f>IF(E613="","",HLOOKUP(C613,Gehaltstabelle_alt!$I$3:$R$34,E613+2,FALSE))</f>
        <v/>
      </c>
      <c r="G613" t="str">
        <f>IF(E613="","",IF(F613&lt;=Gehaltstabelle_alt!$B$2,Gehaltstabelle_alt!$E$2,IF(F613&lt;=Gehaltstabelle_alt!$B$3,Gehaltstabelle_alt!$E$3,IF(F613&lt;=Gehaltstabelle_alt!$B$4,Gehaltstabelle_alt!$E$4,IF(F613&lt;=Gehaltstabelle_alt!$B$5,Gehaltstabelle_alt!$E$5,IF(F613&lt;=Gehaltstabelle_alt!$B$6,Gehaltstabelle_alt!$E$6,Gehaltstabelle_alt!$E$7)))))+IF(F613="","",IF(AND(E613&gt;Gehaltstabelle_alt!$C$10,C613="a"),Gehaltstabelle_alt!$E$11,Gehaltstabelle_alt!$E$10))+Gehaltsrechner!$G$10)</f>
        <v/>
      </c>
      <c r="H613" t="str">
        <f>IF(G613="","",Gehaltsrechner!$G$9)</f>
        <v/>
      </c>
      <c r="I613" t="str">
        <f t="shared" si="52"/>
        <v/>
      </c>
    </row>
    <row r="614" spans="1:9" x14ac:dyDescent="0.25">
      <c r="A614" t="str">
        <f t="shared" si="49"/>
        <v/>
      </c>
      <c r="B614" s="18" t="str">
        <f t="shared" si="53"/>
        <v/>
      </c>
      <c r="C614" t="str">
        <f t="shared" si="50"/>
        <v/>
      </c>
      <c r="D614" t="str">
        <f t="shared" si="51"/>
        <v/>
      </c>
      <c r="E614" t="str">
        <f>IF(D614="","",MIN(IF(ISNA(VLOOKUP(D614+E613,Gehaltstabelle_alt!$A$15:$A$18,1,FALSE)),D614+E613,IF(ISNA(VLOOKUP(D614+E613+1,Gehaltstabelle_alt!$A$15:$A$18,1,FALSE)),D614+E613+1,D614+E613+2))+IF(AND(B614=DATE(YEAR($G$5),MONTH($G$5),1),$G$4),2,0),MAX(Gehaltstabelle_alt!$H$5:$H$34)))</f>
        <v/>
      </c>
      <c r="F614" t="str">
        <f>IF(E614="","",HLOOKUP(C614,Gehaltstabelle_alt!$I$3:$R$34,E614+2,FALSE))</f>
        <v/>
      </c>
      <c r="G614" t="str">
        <f>IF(E614="","",IF(F614&lt;=Gehaltstabelle_alt!$B$2,Gehaltstabelle_alt!$E$2,IF(F614&lt;=Gehaltstabelle_alt!$B$3,Gehaltstabelle_alt!$E$3,IF(F614&lt;=Gehaltstabelle_alt!$B$4,Gehaltstabelle_alt!$E$4,IF(F614&lt;=Gehaltstabelle_alt!$B$5,Gehaltstabelle_alt!$E$5,IF(F614&lt;=Gehaltstabelle_alt!$B$6,Gehaltstabelle_alt!$E$6,Gehaltstabelle_alt!$E$7)))))+IF(F614="","",IF(AND(E614&gt;Gehaltstabelle_alt!$C$10,C614="a"),Gehaltstabelle_alt!$E$11,Gehaltstabelle_alt!$E$10))+Gehaltsrechner!$G$10)</f>
        <v/>
      </c>
      <c r="H614" t="str">
        <f>IF(G614="","",Gehaltsrechner!$G$9)</f>
        <v/>
      </c>
      <c r="I614" t="str">
        <f t="shared" si="52"/>
        <v/>
      </c>
    </row>
    <row r="615" spans="1:9" x14ac:dyDescent="0.25">
      <c r="A615" t="str">
        <f t="shared" si="49"/>
        <v/>
      </c>
      <c r="B615" s="18" t="str">
        <f t="shared" si="53"/>
        <v/>
      </c>
      <c r="C615" t="str">
        <f t="shared" si="50"/>
        <v/>
      </c>
      <c r="D615" t="str">
        <f t="shared" si="51"/>
        <v/>
      </c>
      <c r="E615" t="str">
        <f>IF(D615="","",MIN(IF(ISNA(VLOOKUP(D615+E614,Gehaltstabelle_alt!$A$15:$A$18,1,FALSE)),D615+E614,IF(ISNA(VLOOKUP(D615+E614+1,Gehaltstabelle_alt!$A$15:$A$18,1,FALSE)),D615+E614+1,D615+E614+2))+IF(AND(B615=DATE(YEAR($G$5),MONTH($G$5),1),$G$4),2,0),MAX(Gehaltstabelle_alt!$H$5:$H$34)))</f>
        <v/>
      </c>
      <c r="F615" t="str">
        <f>IF(E615="","",HLOOKUP(C615,Gehaltstabelle_alt!$I$3:$R$34,E615+2,FALSE))</f>
        <v/>
      </c>
      <c r="G615" t="str">
        <f>IF(E615="","",IF(F615&lt;=Gehaltstabelle_alt!$B$2,Gehaltstabelle_alt!$E$2,IF(F615&lt;=Gehaltstabelle_alt!$B$3,Gehaltstabelle_alt!$E$3,IF(F615&lt;=Gehaltstabelle_alt!$B$4,Gehaltstabelle_alt!$E$4,IF(F615&lt;=Gehaltstabelle_alt!$B$5,Gehaltstabelle_alt!$E$5,IF(F615&lt;=Gehaltstabelle_alt!$B$6,Gehaltstabelle_alt!$E$6,Gehaltstabelle_alt!$E$7)))))+IF(F615="","",IF(AND(E615&gt;Gehaltstabelle_alt!$C$10,C615="a"),Gehaltstabelle_alt!$E$11,Gehaltstabelle_alt!$E$10))+Gehaltsrechner!$G$10)</f>
        <v/>
      </c>
      <c r="H615" t="str">
        <f>IF(G615="","",Gehaltsrechner!$G$9)</f>
        <v/>
      </c>
      <c r="I615" t="str">
        <f t="shared" si="52"/>
        <v/>
      </c>
    </row>
    <row r="616" spans="1:9" x14ac:dyDescent="0.25">
      <c r="A616" t="str">
        <f t="shared" si="49"/>
        <v/>
      </c>
      <c r="B616" s="18" t="str">
        <f t="shared" si="53"/>
        <v/>
      </c>
      <c r="C616" t="str">
        <f t="shared" si="50"/>
        <v/>
      </c>
      <c r="D616" t="str">
        <f t="shared" si="51"/>
        <v/>
      </c>
      <c r="E616" t="str">
        <f>IF(D616="","",MIN(IF(ISNA(VLOOKUP(D616+E615,Gehaltstabelle_alt!$A$15:$A$18,1,FALSE)),D616+E615,IF(ISNA(VLOOKUP(D616+E615+1,Gehaltstabelle_alt!$A$15:$A$18,1,FALSE)),D616+E615+1,D616+E615+2))+IF(AND(B616=DATE(YEAR($G$5),MONTH($G$5),1),$G$4),2,0),MAX(Gehaltstabelle_alt!$H$5:$H$34)))</f>
        <v/>
      </c>
      <c r="F616" t="str">
        <f>IF(E616="","",HLOOKUP(C616,Gehaltstabelle_alt!$I$3:$R$34,E616+2,FALSE))</f>
        <v/>
      </c>
      <c r="G616" t="str">
        <f>IF(E616="","",IF(F616&lt;=Gehaltstabelle_alt!$B$2,Gehaltstabelle_alt!$E$2,IF(F616&lt;=Gehaltstabelle_alt!$B$3,Gehaltstabelle_alt!$E$3,IF(F616&lt;=Gehaltstabelle_alt!$B$4,Gehaltstabelle_alt!$E$4,IF(F616&lt;=Gehaltstabelle_alt!$B$5,Gehaltstabelle_alt!$E$5,IF(F616&lt;=Gehaltstabelle_alt!$B$6,Gehaltstabelle_alt!$E$6,Gehaltstabelle_alt!$E$7)))))+IF(F616="","",IF(AND(E616&gt;Gehaltstabelle_alt!$C$10,C616="a"),Gehaltstabelle_alt!$E$11,Gehaltstabelle_alt!$E$10))+Gehaltsrechner!$G$10)</f>
        <v/>
      </c>
      <c r="H616" t="str">
        <f>IF(G616="","",Gehaltsrechner!$G$9)</f>
        <v/>
      </c>
      <c r="I616" t="str">
        <f t="shared" si="52"/>
        <v/>
      </c>
    </row>
    <row r="617" spans="1:9" x14ac:dyDescent="0.25">
      <c r="A617" t="str">
        <f t="shared" si="49"/>
        <v/>
      </c>
      <c r="B617" s="18" t="str">
        <f t="shared" si="53"/>
        <v/>
      </c>
      <c r="C617" t="str">
        <f t="shared" si="50"/>
        <v/>
      </c>
      <c r="D617" t="str">
        <f t="shared" si="51"/>
        <v/>
      </c>
      <c r="E617" t="str">
        <f>IF(D617="","",MIN(IF(ISNA(VLOOKUP(D617+E616,Gehaltstabelle_alt!$A$15:$A$18,1,FALSE)),D617+E616,IF(ISNA(VLOOKUP(D617+E616+1,Gehaltstabelle_alt!$A$15:$A$18,1,FALSE)),D617+E616+1,D617+E616+2))+IF(AND(B617=DATE(YEAR($G$5),MONTH($G$5),1),$G$4),2,0),MAX(Gehaltstabelle_alt!$H$5:$H$34)))</f>
        <v/>
      </c>
      <c r="F617" t="str">
        <f>IF(E617="","",HLOOKUP(C617,Gehaltstabelle_alt!$I$3:$R$34,E617+2,FALSE))</f>
        <v/>
      </c>
      <c r="G617" t="str">
        <f>IF(E617="","",IF(F617&lt;=Gehaltstabelle_alt!$B$2,Gehaltstabelle_alt!$E$2,IF(F617&lt;=Gehaltstabelle_alt!$B$3,Gehaltstabelle_alt!$E$3,IF(F617&lt;=Gehaltstabelle_alt!$B$4,Gehaltstabelle_alt!$E$4,IF(F617&lt;=Gehaltstabelle_alt!$B$5,Gehaltstabelle_alt!$E$5,IF(F617&lt;=Gehaltstabelle_alt!$B$6,Gehaltstabelle_alt!$E$6,Gehaltstabelle_alt!$E$7)))))+IF(F617="","",IF(AND(E617&gt;Gehaltstabelle_alt!$C$10,C617="a"),Gehaltstabelle_alt!$E$11,Gehaltstabelle_alt!$E$10))+Gehaltsrechner!$G$10)</f>
        <v/>
      </c>
      <c r="H617" t="str">
        <f>IF(G617="","",Gehaltsrechner!$G$9)</f>
        <v/>
      </c>
      <c r="I617" t="str">
        <f t="shared" si="52"/>
        <v/>
      </c>
    </row>
    <row r="618" spans="1:9" x14ac:dyDescent="0.25">
      <c r="A618" t="str">
        <f t="shared" si="49"/>
        <v/>
      </c>
      <c r="B618" s="18" t="str">
        <f t="shared" si="53"/>
        <v/>
      </c>
      <c r="C618" t="str">
        <f t="shared" si="50"/>
        <v/>
      </c>
      <c r="D618" t="str">
        <f t="shared" si="51"/>
        <v/>
      </c>
      <c r="E618" t="str">
        <f>IF(D618="","",MIN(IF(ISNA(VLOOKUP(D618+E617,Gehaltstabelle_alt!$A$15:$A$18,1,FALSE)),D618+E617,IF(ISNA(VLOOKUP(D618+E617+1,Gehaltstabelle_alt!$A$15:$A$18,1,FALSE)),D618+E617+1,D618+E617+2))+IF(AND(B618=DATE(YEAR($G$5),MONTH($G$5),1),$G$4),2,0),MAX(Gehaltstabelle_alt!$H$5:$H$34)))</f>
        <v/>
      </c>
      <c r="F618" t="str">
        <f>IF(E618="","",HLOOKUP(C618,Gehaltstabelle_alt!$I$3:$R$34,E618+2,FALSE))</f>
        <v/>
      </c>
      <c r="G618" t="str">
        <f>IF(E618="","",IF(F618&lt;=Gehaltstabelle_alt!$B$2,Gehaltstabelle_alt!$E$2,IF(F618&lt;=Gehaltstabelle_alt!$B$3,Gehaltstabelle_alt!$E$3,IF(F618&lt;=Gehaltstabelle_alt!$B$4,Gehaltstabelle_alt!$E$4,IF(F618&lt;=Gehaltstabelle_alt!$B$5,Gehaltstabelle_alt!$E$5,IF(F618&lt;=Gehaltstabelle_alt!$B$6,Gehaltstabelle_alt!$E$6,Gehaltstabelle_alt!$E$7)))))+IF(F618="","",IF(AND(E618&gt;Gehaltstabelle_alt!$C$10,C618="a"),Gehaltstabelle_alt!$E$11,Gehaltstabelle_alt!$E$10))+Gehaltsrechner!$G$10)</f>
        <v/>
      </c>
      <c r="H618" t="str">
        <f>IF(G618="","",Gehaltsrechner!$G$9)</f>
        <v/>
      </c>
      <c r="I618" t="str">
        <f t="shared" si="52"/>
        <v/>
      </c>
    </row>
    <row r="619" spans="1:9" x14ac:dyDescent="0.25">
      <c r="A619" t="str">
        <f t="shared" si="49"/>
        <v/>
      </c>
      <c r="B619" s="18" t="str">
        <f t="shared" si="53"/>
        <v/>
      </c>
      <c r="C619" t="str">
        <f t="shared" si="50"/>
        <v/>
      </c>
      <c r="D619" t="str">
        <f t="shared" si="51"/>
        <v/>
      </c>
      <c r="E619" t="str">
        <f>IF(D619="","",MIN(IF(ISNA(VLOOKUP(D619+E618,Gehaltstabelle_alt!$A$15:$A$18,1,FALSE)),D619+E618,IF(ISNA(VLOOKUP(D619+E618+1,Gehaltstabelle_alt!$A$15:$A$18,1,FALSE)),D619+E618+1,D619+E618+2))+IF(AND(B619=DATE(YEAR($G$5),MONTH($G$5),1),$G$4),2,0),MAX(Gehaltstabelle_alt!$H$5:$H$34)))</f>
        <v/>
      </c>
      <c r="F619" t="str">
        <f>IF(E619="","",HLOOKUP(C619,Gehaltstabelle_alt!$I$3:$R$34,E619+2,FALSE))</f>
        <v/>
      </c>
      <c r="G619" t="str">
        <f>IF(E619="","",IF(F619&lt;=Gehaltstabelle_alt!$B$2,Gehaltstabelle_alt!$E$2,IF(F619&lt;=Gehaltstabelle_alt!$B$3,Gehaltstabelle_alt!$E$3,IF(F619&lt;=Gehaltstabelle_alt!$B$4,Gehaltstabelle_alt!$E$4,IF(F619&lt;=Gehaltstabelle_alt!$B$5,Gehaltstabelle_alt!$E$5,IF(F619&lt;=Gehaltstabelle_alt!$B$6,Gehaltstabelle_alt!$E$6,Gehaltstabelle_alt!$E$7)))))+IF(F619="","",IF(AND(E619&gt;Gehaltstabelle_alt!$C$10,C619="a"),Gehaltstabelle_alt!$E$11,Gehaltstabelle_alt!$E$10))+Gehaltsrechner!$G$10)</f>
        <v/>
      </c>
      <c r="H619" t="str">
        <f>IF(G619="","",Gehaltsrechner!$G$9)</f>
        <v/>
      </c>
      <c r="I619" t="str">
        <f t="shared" si="52"/>
        <v/>
      </c>
    </row>
    <row r="620" spans="1:9" x14ac:dyDescent="0.25">
      <c r="A620" t="str">
        <f t="shared" si="49"/>
        <v/>
      </c>
      <c r="B620" s="18" t="str">
        <f t="shared" si="53"/>
        <v/>
      </c>
      <c r="C620" t="str">
        <f t="shared" si="50"/>
        <v/>
      </c>
      <c r="D620" t="str">
        <f t="shared" si="51"/>
        <v/>
      </c>
      <c r="E620" t="str">
        <f>IF(D620="","",MIN(IF(ISNA(VLOOKUP(D620+E619,Gehaltstabelle_alt!$A$15:$A$18,1,FALSE)),D620+E619,IF(ISNA(VLOOKUP(D620+E619+1,Gehaltstabelle_alt!$A$15:$A$18,1,FALSE)),D620+E619+1,D620+E619+2))+IF(AND(B620=DATE(YEAR($G$5),MONTH($G$5),1),$G$4),2,0),MAX(Gehaltstabelle_alt!$H$5:$H$34)))</f>
        <v/>
      </c>
      <c r="F620" t="str">
        <f>IF(E620="","",HLOOKUP(C620,Gehaltstabelle_alt!$I$3:$R$34,E620+2,FALSE))</f>
        <v/>
      </c>
      <c r="G620" t="str">
        <f>IF(E620="","",IF(F620&lt;=Gehaltstabelle_alt!$B$2,Gehaltstabelle_alt!$E$2,IF(F620&lt;=Gehaltstabelle_alt!$B$3,Gehaltstabelle_alt!$E$3,IF(F620&lt;=Gehaltstabelle_alt!$B$4,Gehaltstabelle_alt!$E$4,IF(F620&lt;=Gehaltstabelle_alt!$B$5,Gehaltstabelle_alt!$E$5,IF(F620&lt;=Gehaltstabelle_alt!$B$6,Gehaltstabelle_alt!$E$6,Gehaltstabelle_alt!$E$7)))))+IF(F620="","",IF(AND(E620&gt;Gehaltstabelle_alt!$C$10,C620="a"),Gehaltstabelle_alt!$E$11,Gehaltstabelle_alt!$E$10))+Gehaltsrechner!$G$10)</f>
        <v/>
      </c>
      <c r="H620" t="str">
        <f>IF(G620="","",Gehaltsrechner!$G$9)</f>
        <v/>
      </c>
      <c r="I620" t="str">
        <f t="shared" si="52"/>
        <v/>
      </c>
    </row>
    <row r="621" spans="1:9" x14ac:dyDescent="0.25">
      <c r="A621" t="str">
        <f t="shared" si="49"/>
        <v/>
      </c>
      <c r="B621" s="18" t="str">
        <f t="shared" si="53"/>
        <v/>
      </c>
      <c r="C621" t="str">
        <f t="shared" si="50"/>
        <v/>
      </c>
      <c r="D621" t="str">
        <f t="shared" si="51"/>
        <v/>
      </c>
      <c r="E621" t="str">
        <f>IF(D621="","",MIN(IF(ISNA(VLOOKUP(D621+E620,Gehaltstabelle_alt!$A$15:$A$18,1,FALSE)),D621+E620,IF(ISNA(VLOOKUP(D621+E620+1,Gehaltstabelle_alt!$A$15:$A$18,1,FALSE)),D621+E620+1,D621+E620+2))+IF(AND(B621=DATE(YEAR($G$5),MONTH($G$5),1),$G$4),2,0),MAX(Gehaltstabelle_alt!$H$5:$H$34)))</f>
        <v/>
      </c>
      <c r="F621" t="str">
        <f>IF(E621="","",HLOOKUP(C621,Gehaltstabelle_alt!$I$3:$R$34,E621+2,FALSE))</f>
        <v/>
      </c>
      <c r="G621" t="str">
        <f>IF(E621="","",IF(F621&lt;=Gehaltstabelle_alt!$B$2,Gehaltstabelle_alt!$E$2,IF(F621&lt;=Gehaltstabelle_alt!$B$3,Gehaltstabelle_alt!$E$3,IF(F621&lt;=Gehaltstabelle_alt!$B$4,Gehaltstabelle_alt!$E$4,IF(F621&lt;=Gehaltstabelle_alt!$B$5,Gehaltstabelle_alt!$E$5,IF(F621&lt;=Gehaltstabelle_alt!$B$6,Gehaltstabelle_alt!$E$6,Gehaltstabelle_alt!$E$7)))))+IF(F621="","",IF(AND(E621&gt;Gehaltstabelle_alt!$C$10,C621="a"),Gehaltstabelle_alt!$E$11,Gehaltstabelle_alt!$E$10))+Gehaltsrechner!$G$10)</f>
        <v/>
      </c>
      <c r="H621" t="str">
        <f>IF(G621="","",Gehaltsrechner!$G$9)</f>
        <v/>
      </c>
      <c r="I621" t="str">
        <f t="shared" si="52"/>
        <v/>
      </c>
    </row>
    <row r="622" spans="1:9" x14ac:dyDescent="0.25">
      <c r="A622" t="str">
        <f t="shared" si="49"/>
        <v/>
      </c>
      <c r="B622" s="18" t="str">
        <f t="shared" si="53"/>
        <v/>
      </c>
      <c r="C622" t="str">
        <f t="shared" si="50"/>
        <v/>
      </c>
      <c r="D622" t="str">
        <f t="shared" si="51"/>
        <v/>
      </c>
      <c r="E622" t="str">
        <f>IF(D622="","",MIN(IF(ISNA(VLOOKUP(D622+E621,Gehaltstabelle_alt!$A$15:$A$18,1,FALSE)),D622+E621,IF(ISNA(VLOOKUP(D622+E621+1,Gehaltstabelle_alt!$A$15:$A$18,1,FALSE)),D622+E621+1,D622+E621+2))+IF(AND(B622=DATE(YEAR($G$5),MONTH($G$5),1),$G$4),2,0),MAX(Gehaltstabelle_alt!$H$5:$H$34)))</f>
        <v/>
      </c>
      <c r="F622" t="str">
        <f>IF(E622="","",HLOOKUP(C622,Gehaltstabelle_alt!$I$3:$R$34,E622+2,FALSE))</f>
        <v/>
      </c>
      <c r="G622" t="str">
        <f>IF(E622="","",IF(F622&lt;=Gehaltstabelle_alt!$B$2,Gehaltstabelle_alt!$E$2,IF(F622&lt;=Gehaltstabelle_alt!$B$3,Gehaltstabelle_alt!$E$3,IF(F622&lt;=Gehaltstabelle_alt!$B$4,Gehaltstabelle_alt!$E$4,IF(F622&lt;=Gehaltstabelle_alt!$B$5,Gehaltstabelle_alt!$E$5,IF(F622&lt;=Gehaltstabelle_alt!$B$6,Gehaltstabelle_alt!$E$6,Gehaltstabelle_alt!$E$7)))))+IF(F622="","",IF(AND(E622&gt;Gehaltstabelle_alt!$C$10,C622="a"),Gehaltstabelle_alt!$E$11,Gehaltstabelle_alt!$E$10))+Gehaltsrechner!$G$10)</f>
        <v/>
      </c>
      <c r="H622" t="str">
        <f>IF(G622="","",Gehaltsrechner!$G$9)</f>
        <v/>
      </c>
      <c r="I622" t="str">
        <f t="shared" si="52"/>
        <v/>
      </c>
    </row>
    <row r="623" spans="1:9" x14ac:dyDescent="0.25">
      <c r="A623" t="str">
        <f t="shared" si="49"/>
        <v/>
      </c>
      <c r="B623" s="18" t="str">
        <f t="shared" si="53"/>
        <v/>
      </c>
      <c r="C623" t="str">
        <f t="shared" si="50"/>
        <v/>
      </c>
      <c r="D623" t="str">
        <f t="shared" si="51"/>
        <v/>
      </c>
      <c r="E623" t="str">
        <f>IF(D623="","",MIN(IF(ISNA(VLOOKUP(D623+E622,Gehaltstabelle_alt!$A$15:$A$18,1,FALSE)),D623+E622,IF(ISNA(VLOOKUP(D623+E622+1,Gehaltstabelle_alt!$A$15:$A$18,1,FALSE)),D623+E622+1,D623+E622+2))+IF(AND(B623=DATE(YEAR($G$5),MONTH($G$5),1),$G$4),2,0),MAX(Gehaltstabelle_alt!$H$5:$H$34)))</f>
        <v/>
      </c>
      <c r="F623" t="str">
        <f>IF(E623="","",HLOOKUP(C623,Gehaltstabelle_alt!$I$3:$R$34,E623+2,FALSE))</f>
        <v/>
      </c>
      <c r="G623" t="str">
        <f>IF(E623="","",IF(F623&lt;=Gehaltstabelle_alt!$B$2,Gehaltstabelle_alt!$E$2,IF(F623&lt;=Gehaltstabelle_alt!$B$3,Gehaltstabelle_alt!$E$3,IF(F623&lt;=Gehaltstabelle_alt!$B$4,Gehaltstabelle_alt!$E$4,IF(F623&lt;=Gehaltstabelle_alt!$B$5,Gehaltstabelle_alt!$E$5,IF(F623&lt;=Gehaltstabelle_alt!$B$6,Gehaltstabelle_alt!$E$6,Gehaltstabelle_alt!$E$7)))))+IF(F623="","",IF(AND(E623&gt;Gehaltstabelle_alt!$C$10,C623="a"),Gehaltstabelle_alt!$E$11,Gehaltstabelle_alt!$E$10))+Gehaltsrechner!$G$10)</f>
        <v/>
      </c>
      <c r="H623" t="str">
        <f>IF(G623="","",Gehaltsrechner!$G$9)</f>
        <v/>
      </c>
      <c r="I623" t="str">
        <f t="shared" si="52"/>
        <v/>
      </c>
    </row>
    <row r="624" spans="1:9" x14ac:dyDescent="0.25">
      <c r="A624" t="str">
        <f t="shared" si="49"/>
        <v/>
      </c>
      <c r="B624" s="18" t="str">
        <f t="shared" si="53"/>
        <v/>
      </c>
      <c r="C624" t="str">
        <f t="shared" si="50"/>
        <v/>
      </c>
      <c r="D624" t="str">
        <f t="shared" si="51"/>
        <v/>
      </c>
      <c r="E624" t="str">
        <f>IF(D624="","",MIN(IF(ISNA(VLOOKUP(D624+E623,Gehaltstabelle_alt!$A$15:$A$18,1,FALSE)),D624+E623,IF(ISNA(VLOOKUP(D624+E623+1,Gehaltstabelle_alt!$A$15:$A$18,1,FALSE)),D624+E623+1,D624+E623+2))+IF(AND(B624=DATE(YEAR($G$5),MONTH($G$5),1),$G$4),2,0),MAX(Gehaltstabelle_alt!$H$5:$H$34)))</f>
        <v/>
      </c>
      <c r="F624" t="str">
        <f>IF(E624="","",HLOOKUP(C624,Gehaltstabelle_alt!$I$3:$R$34,E624+2,FALSE))</f>
        <v/>
      </c>
      <c r="G624" t="str">
        <f>IF(E624="","",IF(F624&lt;=Gehaltstabelle_alt!$B$2,Gehaltstabelle_alt!$E$2,IF(F624&lt;=Gehaltstabelle_alt!$B$3,Gehaltstabelle_alt!$E$3,IF(F624&lt;=Gehaltstabelle_alt!$B$4,Gehaltstabelle_alt!$E$4,IF(F624&lt;=Gehaltstabelle_alt!$B$5,Gehaltstabelle_alt!$E$5,IF(F624&lt;=Gehaltstabelle_alt!$B$6,Gehaltstabelle_alt!$E$6,Gehaltstabelle_alt!$E$7)))))+IF(F624="","",IF(AND(E624&gt;Gehaltstabelle_alt!$C$10,C624="a"),Gehaltstabelle_alt!$E$11,Gehaltstabelle_alt!$E$10))+Gehaltsrechner!$G$10)</f>
        <v/>
      </c>
      <c r="H624" t="str">
        <f>IF(G624="","",Gehaltsrechner!$G$9)</f>
        <v/>
      </c>
      <c r="I624" t="str">
        <f t="shared" si="52"/>
        <v/>
      </c>
    </row>
    <row r="625" spans="1:9" x14ac:dyDescent="0.25">
      <c r="A625" t="str">
        <f t="shared" si="49"/>
        <v/>
      </c>
      <c r="B625" s="18" t="str">
        <f t="shared" si="53"/>
        <v/>
      </c>
      <c r="C625" t="str">
        <f t="shared" si="50"/>
        <v/>
      </c>
      <c r="D625" t="str">
        <f t="shared" si="51"/>
        <v/>
      </c>
      <c r="E625" t="str">
        <f>IF(D625="","",MIN(IF(ISNA(VLOOKUP(D625+E624,Gehaltstabelle_alt!$A$15:$A$18,1,FALSE)),D625+E624,IF(ISNA(VLOOKUP(D625+E624+1,Gehaltstabelle_alt!$A$15:$A$18,1,FALSE)),D625+E624+1,D625+E624+2))+IF(AND(B625=DATE(YEAR($G$5),MONTH($G$5),1),$G$4),2,0),MAX(Gehaltstabelle_alt!$H$5:$H$34)))</f>
        <v/>
      </c>
      <c r="F625" t="str">
        <f>IF(E625="","",HLOOKUP(C625,Gehaltstabelle_alt!$I$3:$R$34,E625+2,FALSE))</f>
        <v/>
      </c>
      <c r="G625" t="str">
        <f>IF(E625="","",IF(F625&lt;=Gehaltstabelle_alt!$B$2,Gehaltstabelle_alt!$E$2,IF(F625&lt;=Gehaltstabelle_alt!$B$3,Gehaltstabelle_alt!$E$3,IF(F625&lt;=Gehaltstabelle_alt!$B$4,Gehaltstabelle_alt!$E$4,IF(F625&lt;=Gehaltstabelle_alt!$B$5,Gehaltstabelle_alt!$E$5,IF(F625&lt;=Gehaltstabelle_alt!$B$6,Gehaltstabelle_alt!$E$6,Gehaltstabelle_alt!$E$7)))))+IF(F625="","",IF(AND(E625&gt;Gehaltstabelle_alt!$C$10,C625="a"),Gehaltstabelle_alt!$E$11,Gehaltstabelle_alt!$E$10))+Gehaltsrechner!$G$10)</f>
        <v/>
      </c>
      <c r="H625" t="str">
        <f>IF(G625="","",Gehaltsrechner!$G$9)</f>
        <v/>
      </c>
      <c r="I625" t="str">
        <f t="shared" si="52"/>
        <v/>
      </c>
    </row>
    <row r="626" spans="1:9" x14ac:dyDescent="0.25">
      <c r="A626" t="str">
        <f t="shared" si="49"/>
        <v/>
      </c>
      <c r="B626" s="18" t="str">
        <f t="shared" si="53"/>
        <v/>
      </c>
      <c r="C626" t="str">
        <f t="shared" si="50"/>
        <v/>
      </c>
      <c r="D626" t="str">
        <f t="shared" si="51"/>
        <v/>
      </c>
      <c r="E626" t="str">
        <f>IF(D626="","",MIN(IF(ISNA(VLOOKUP(D626+E625,Gehaltstabelle_alt!$A$15:$A$18,1,FALSE)),D626+E625,IF(ISNA(VLOOKUP(D626+E625+1,Gehaltstabelle_alt!$A$15:$A$18,1,FALSE)),D626+E625+1,D626+E625+2))+IF(AND(B626=DATE(YEAR($G$5),MONTH($G$5),1),$G$4),2,0),MAX(Gehaltstabelle_alt!$H$5:$H$34)))</f>
        <v/>
      </c>
      <c r="F626" t="str">
        <f>IF(E626="","",HLOOKUP(C626,Gehaltstabelle_alt!$I$3:$R$34,E626+2,FALSE))</f>
        <v/>
      </c>
      <c r="G626" t="str">
        <f>IF(E626="","",IF(F626&lt;=Gehaltstabelle_alt!$B$2,Gehaltstabelle_alt!$E$2,IF(F626&lt;=Gehaltstabelle_alt!$B$3,Gehaltstabelle_alt!$E$3,IF(F626&lt;=Gehaltstabelle_alt!$B$4,Gehaltstabelle_alt!$E$4,IF(F626&lt;=Gehaltstabelle_alt!$B$5,Gehaltstabelle_alt!$E$5,IF(F626&lt;=Gehaltstabelle_alt!$B$6,Gehaltstabelle_alt!$E$6,Gehaltstabelle_alt!$E$7)))))+IF(F626="","",IF(AND(E626&gt;Gehaltstabelle_alt!$C$10,C626="a"),Gehaltstabelle_alt!$E$11,Gehaltstabelle_alt!$E$10))+Gehaltsrechner!$G$10)</f>
        <v/>
      </c>
      <c r="H626" t="str">
        <f>IF(G626="","",Gehaltsrechner!$G$9)</f>
        <v/>
      </c>
      <c r="I626" t="str">
        <f t="shared" si="52"/>
        <v/>
      </c>
    </row>
    <row r="627" spans="1:9" x14ac:dyDescent="0.25">
      <c r="A627" t="str">
        <f t="shared" si="49"/>
        <v/>
      </c>
      <c r="B627" s="18" t="str">
        <f t="shared" si="53"/>
        <v/>
      </c>
      <c r="C627" t="str">
        <f t="shared" si="50"/>
        <v/>
      </c>
      <c r="D627" t="str">
        <f t="shared" si="51"/>
        <v/>
      </c>
      <c r="E627" t="str">
        <f>IF(D627="","",MIN(IF(ISNA(VLOOKUP(D627+E626,Gehaltstabelle_alt!$A$15:$A$18,1,FALSE)),D627+E626,IF(ISNA(VLOOKUP(D627+E626+1,Gehaltstabelle_alt!$A$15:$A$18,1,FALSE)),D627+E626+1,D627+E626+2))+IF(AND(B627=DATE(YEAR($G$5),MONTH($G$5),1),$G$4),2,0),MAX(Gehaltstabelle_alt!$H$5:$H$34)))</f>
        <v/>
      </c>
      <c r="F627" t="str">
        <f>IF(E627="","",HLOOKUP(C627,Gehaltstabelle_alt!$I$3:$R$34,E627+2,FALSE))</f>
        <v/>
      </c>
      <c r="G627" t="str">
        <f>IF(E627="","",IF(F627&lt;=Gehaltstabelle_alt!$B$2,Gehaltstabelle_alt!$E$2,IF(F627&lt;=Gehaltstabelle_alt!$B$3,Gehaltstabelle_alt!$E$3,IF(F627&lt;=Gehaltstabelle_alt!$B$4,Gehaltstabelle_alt!$E$4,IF(F627&lt;=Gehaltstabelle_alt!$B$5,Gehaltstabelle_alt!$E$5,IF(F627&lt;=Gehaltstabelle_alt!$B$6,Gehaltstabelle_alt!$E$6,Gehaltstabelle_alt!$E$7)))))+IF(F627="","",IF(AND(E627&gt;Gehaltstabelle_alt!$C$10,C627="a"),Gehaltstabelle_alt!$E$11,Gehaltstabelle_alt!$E$10))+Gehaltsrechner!$G$10)</f>
        <v/>
      </c>
      <c r="H627" t="str">
        <f>IF(G627="","",Gehaltsrechner!$G$9)</f>
        <v/>
      </c>
      <c r="I627" t="str">
        <f t="shared" si="52"/>
        <v/>
      </c>
    </row>
    <row r="628" spans="1:9" x14ac:dyDescent="0.25">
      <c r="A628" t="str">
        <f t="shared" si="49"/>
        <v/>
      </c>
      <c r="B628" s="18" t="str">
        <f t="shared" si="53"/>
        <v/>
      </c>
      <c r="C628" t="str">
        <f t="shared" si="50"/>
        <v/>
      </c>
      <c r="D628" t="str">
        <f t="shared" si="51"/>
        <v/>
      </c>
      <c r="E628" t="str">
        <f>IF(D628="","",MIN(IF(ISNA(VLOOKUP(D628+E627,Gehaltstabelle_alt!$A$15:$A$18,1,FALSE)),D628+E627,IF(ISNA(VLOOKUP(D628+E627+1,Gehaltstabelle_alt!$A$15:$A$18,1,FALSE)),D628+E627+1,D628+E627+2))+IF(AND(B628=DATE(YEAR($G$5),MONTH($G$5),1),$G$4),2,0),MAX(Gehaltstabelle_alt!$H$5:$H$34)))</f>
        <v/>
      </c>
      <c r="F628" t="str">
        <f>IF(E628="","",HLOOKUP(C628,Gehaltstabelle_alt!$I$3:$R$34,E628+2,FALSE))</f>
        <v/>
      </c>
      <c r="G628" t="str">
        <f>IF(E628="","",IF(F628&lt;=Gehaltstabelle_alt!$B$2,Gehaltstabelle_alt!$E$2,IF(F628&lt;=Gehaltstabelle_alt!$B$3,Gehaltstabelle_alt!$E$3,IF(F628&lt;=Gehaltstabelle_alt!$B$4,Gehaltstabelle_alt!$E$4,IF(F628&lt;=Gehaltstabelle_alt!$B$5,Gehaltstabelle_alt!$E$5,IF(F628&lt;=Gehaltstabelle_alt!$B$6,Gehaltstabelle_alt!$E$6,Gehaltstabelle_alt!$E$7)))))+IF(F628="","",IF(AND(E628&gt;Gehaltstabelle_alt!$C$10,C628="a"),Gehaltstabelle_alt!$E$11,Gehaltstabelle_alt!$E$10))+Gehaltsrechner!$G$10)</f>
        <v/>
      </c>
      <c r="H628" t="str">
        <f>IF(G628="","",Gehaltsrechner!$G$9)</f>
        <v/>
      </c>
      <c r="I628" t="str">
        <f t="shared" si="52"/>
        <v/>
      </c>
    </row>
    <row r="629" spans="1:9" x14ac:dyDescent="0.25">
      <c r="A629" t="str">
        <f t="shared" si="49"/>
        <v/>
      </c>
      <c r="B629" s="18" t="str">
        <f t="shared" si="53"/>
        <v/>
      </c>
      <c r="C629" t="str">
        <f t="shared" si="50"/>
        <v/>
      </c>
      <c r="D629" t="str">
        <f t="shared" si="51"/>
        <v/>
      </c>
      <c r="E629" t="str">
        <f>IF(D629="","",MIN(IF(ISNA(VLOOKUP(D629+E628,Gehaltstabelle_alt!$A$15:$A$18,1,FALSE)),D629+E628,IF(ISNA(VLOOKUP(D629+E628+1,Gehaltstabelle_alt!$A$15:$A$18,1,FALSE)),D629+E628+1,D629+E628+2))+IF(AND(B629=DATE(YEAR($G$5),MONTH($G$5),1),$G$4),2,0),MAX(Gehaltstabelle_alt!$H$5:$H$34)))</f>
        <v/>
      </c>
      <c r="F629" t="str">
        <f>IF(E629="","",HLOOKUP(C629,Gehaltstabelle_alt!$I$3:$R$34,E629+2,FALSE))</f>
        <v/>
      </c>
      <c r="G629" t="str">
        <f>IF(E629="","",IF(F629&lt;=Gehaltstabelle_alt!$B$2,Gehaltstabelle_alt!$E$2,IF(F629&lt;=Gehaltstabelle_alt!$B$3,Gehaltstabelle_alt!$E$3,IF(F629&lt;=Gehaltstabelle_alt!$B$4,Gehaltstabelle_alt!$E$4,IF(F629&lt;=Gehaltstabelle_alt!$B$5,Gehaltstabelle_alt!$E$5,IF(F629&lt;=Gehaltstabelle_alt!$B$6,Gehaltstabelle_alt!$E$6,Gehaltstabelle_alt!$E$7)))))+IF(F629="","",IF(AND(E629&gt;Gehaltstabelle_alt!$C$10,C629="a"),Gehaltstabelle_alt!$E$11,Gehaltstabelle_alt!$E$10))+Gehaltsrechner!$G$10)</f>
        <v/>
      </c>
      <c r="H629" t="str">
        <f>IF(G629="","",Gehaltsrechner!$G$9)</f>
        <v/>
      </c>
      <c r="I629" t="str">
        <f t="shared" si="52"/>
        <v/>
      </c>
    </row>
    <row r="630" spans="1:9" x14ac:dyDescent="0.25">
      <c r="A630" t="str">
        <f t="shared" si="49"/>
        <v/>
      </c>
      <c r="B630" s="18" t="str">
        <f t="shared" si="53"/>
        <v/>
      </c>
      <c r="C630" t="str">
        <f t="shared" si="50"/>
        <v/>
      </c>
      <c r="D630" t="str">
        <f t="shared" si="51"/>
        <v/>
      </c>
      <c r="E630" t="str">
        <f>IF(D630="","",MIN(IF(ISNA(VLOOKUP(D630+E629,Gehaltstabelle_alt!$A$15:$A$18,1,FALSE)),D630+E629,IF(ISNA(VLOOKUP(D630+E629+1,Gehaltstabelle_alt!$A$15:$A$18,1,FALSE)),D630+E629+1,D630+E629+2))+IF(AND(B630=DATE(YEAR($G$5),MONTH($G$5),1),$G$4),2,0),MAX(Gehaltstabelle_alt!$H$5:$H$34)))</f>
        <v/>
      </c>
      <c r="F630" t="str">
        <f>IF(E630="","",HLOOKUP(C630,Gehaltstabelle_alt!$I$3:$R$34,E630+2,FALSE))</f>
        <v/>
      </c>
      <c r="G630" t="str">
        <f>IF(E630="","",IF(F630&lt;=Gehaltstabelle_alt!$B$2,Gehaltstabelle_alt!$E$2,IF(F630&lt;=Gehaltstabelle_alt!$B$3,Gehaltstabelle_alt!$E$3,IF(F630&lt;=Gehaltstabelle_alt!$B$4,Gehaltstabelle_alt!$E$4,IF(F630&lt;=Gehaltstabelle_alt!$B$5,Gehaltstabelle_alt!$E$5,IF(F630&lt;=Gehaltstabelle_alt!$B$6,Gehaltstabelle_alt!$E$6,Gehaltstabelle_alt!$E$7)))))+IF(F630="","",IF(AND(E630&gt;Gehaltstabelle_alt!$C$10,C630="a"),Gehaltstabelle_alt!$E$11,Gehaltstabelle_alt!$E$10))+Gehaltsrechner!$G$10)</f>
        <v/>
      </c>
      <c r="H630" t="str">
        <f>IF(G630="","",Gehaltsrechner!$G$9)</f>
        <v/>
      </c>
      <c r="I630" t="str">
        <f t="shared" si="52"/>
        <v/>
      </c>
    </row>
    <row r="631" spans="1:9" x14ac:dyDescent="0.25">
      <c r="A631" t="str">
        <f t="shared" si="49"/>
        <v/>
      </c>
      <c r="B631" s="18" t="str">
        <f t="shared" si="53"/>
        <v/>
      </c>
      <c r="C631" t="str">
        <f t="shared" si="50"/>
        <v/>
      </c>
      <c r="D631" t="str">
        <f t="shared" si="51"/>
        <v/>
      </c>
      <c r="E631" t="str">
        <f>IF(D631="","",MIN(IF(ISNA(VLOOKUP(D631+E630,Gehaltstabelle_alt!$A$15:$A$18,1,FALSE)),D631+E630,IF(ISNA(VLOOKUP(D631+E630+1,Gehaltstabelle_alt!$A$15:$A$18,1,FALSE)),D631+E630+1,D631+E630+2))+IF(AND(B631=DATE(YEAR($G$5),MONTH($G$5),1),$G$4),2,0),MAX(Gehaltstabelle_alt!$H$5:$H$34)))</f>
        <v/>
      </c>
      <c r="F631" t="str">
        <f>IF(E631="","",HLOOKUP(C631,Gehaltstabelle_alt!$I$3:$R$34,E631+2,FALSE))</f>
        <v/>
      </c>
      <c r="G631" t="str">
        <f>IF(E631="","",IF(F631&lt;=Gehaltstabelle_alt!$B$2,Gehaltstabelle_alt!$E$2,IF(F631&lt;=Gehaltstabelle_alt!$B$3,Gehaltstabelle_alt!$E$3,IF(F631&lt;=Gehaltstabelle_alt!$B$4,Gehaltstabelle_alt!$E$4,IF(F631&lt;=Gehaltstabelle_alt!$B$5,Gehaltstabelle_alt!$E$5,IF(F631&lt;=Gehaltstabelle_alt!$B$6,Gehaltstabelle_alt!$E$6,Gehaltstabelle_alt!$E$7)))))+IF(F631="","",IF(AND(E631&gt;Gehaltstabelle_alt!$C$10,C631="a"),Gehaltstabelle_alt!$E$11,Gehaltstabelle_alt!$E$10))+Gehaltsrechner!$G$10)</f>
        <v/>
      </c>
      <c r="H631" t="str">
        <f>IF(G631="","",Gehaltsrechner!$G$9)</f>
        <v/>
      </c>
      <c r="I631" t="str">
        <f t="shared" si="52"/>
        <v/>
      </c>
    </row>
    <row r="632" spans="1:9" x14ac:dyDescent="0.25">
      <c r="A632" t="str">
        <f t="shared" si="49"/>
        <v/>
      </c>
      <c r="B632" s="18" t="str">
        <f t="shared" si="53"/>
        <v/>
      </c>
      <c r="C632" t="str">
        <f t="shared" si="50"/>
        <v/>
      </c>
      <c r="D632" t="str">
        <f t="shared" si="51"/>
        <v/>
      </c>
      <c r="E632" t="str">
        <f>IF(D632="","",MIN(IF(ISNA(VLOOKUP(D632+E631,Gehaltstabelle_alt!$A$15:$A$18,1,FALSE)),D632+E631,IF(ISNA(VLOOKUP(D632+E631+1,Gehaltstabelle_alt!$A$15:$A$18,1,FALSE)),D632+E631+1,D632+E631+2))+IF(AND(B632=DATE(YEAR($G$5),MONTH($G$5),1),$G$4),2,0),MAX(Gehaltstabelle_alt!$H$5:$H$34)))</f>
        <v/>
      </c>
      <c r="F632" t="str">
        <f>IF(E632="","",HLOOKUP(C632,Gehaltstabelle_alt!$I$3:$R$34,E632+2,FALSE))</f>
        <v/>
      </c>
      <c r="G632" t="str">
        <f>IF(E632="","",IF(F632&lt;=Gehaltstabelle_alt!$B$2,Gehaltstabelle_alt!$E$2,IF(F632&lt;=Gehaltstabelle_alt!$B$3,Gehaltstabelle_alt!$E$3,IF(F632&lt;=Gehaltstabelle_alt!$B$4,Gehaltstabelle_alt!$E$4,IF(F632&lt;=Gehaltstabelle_alt!$B$5,Gehaltstabelle_alt!$E$5,IF(F632&lt;=Gehaltstabelle_alt!$B$6,Gehaltstabelle_alt!$E$6,Gehaltstabelle_alt!$E$7)))))+IF(F632="","",IF(AND(E632&gt;Gehaltstabelle_alt!$C$10,C632="a"),Gehaltstabelle_alt!$E$11,Gehaltstabelle_alt!$E$10))+Gehaltsrechner!$G$10)</f>
        <v/>
      </c>
      <c r="H632" t="str">
        <f>IF(G632="","",Gehaltsrechner!$G$9)</f>
        <v/>
      </c>
      <c r="I632" t="str">
        <f t="shared" si="52"/>
        <v/>
      </c>
    </row>
    <row r="633" spans="1:9" x14ac:dyDescent="0.25">
      <c r="A633" t="str">
        <f t="shared" si="49"/>
        <v/>
      </c>
      <c r="B633" s="18" t="str">
        <f t="shared" si="53"/>
        <v/>
      </c>
      <c r="C633" t="str">
        <f t="shared" si="50"/>
        <v/>
      </c>
      <c r="D633" t="str">
        <f t="shared" si="51"/>
        <v/>
      </c>
      <c r="E633" t="str">
        <f>IF(D633="","",MIN(IF(ISNA(VLOOKUP(D633+E632,Gehaltstabelle_alt!$A$15:$A$18,1,FALSE)),D633+E632,IF(ISNA(VLOOKUP(D633+E632+1,Gehaltstabelle_alt!$A$15:$A$18,1,FALSE)),D633+E632+1,D633+E632+2))+IF(AND(B633=DATE(YEAR($G$5),MONTH($G$5),1),$G$4),2,0),MAX(Gehaltstabelle_alt!$H$5:$H$34)))</f>
        <v/>
      </c>
      <c r="F633" t="str">
        <f>IF(E633="","",HLOOKUP(C633,Gehaltstabelle_alt!$I$3:$R$34,E633+2,FALSE))</f>
        <v/>
      </c>
      <c r="G633" t="str">
        <f>IF(E633="","",IF(F633&lt;=Gehaltstabelle_alt!$B$2,Gehaltstabelle_alt!$E$2,IF(F633&lt;=Gehaltstabelle_alt!$B$3,Gehaltstabelle_alt!$E$3,IF(F633&lt;=Gehaltstabelle_alt!$B$4,Gehaltstabelle_alt!$E$4,IF(F633&lt;=Gehaltstabelle_alt!$B$5,Gehaltstabelle_alt!$E$5,IF(F633&lt;=Gehaltstabelle_alt!$B$6,Gehaltstabelle_alt!$E$6,Gehaltstabelle_alt!$E$7)))))+IF(F633="","",IF(AND(E633&gt;Gehaltstabelle_alt!$C$10,C633="a"),Gehaltstabelle_alt!$E$11,Gehaltstabelle_alt!$E$10))+Gehaltsrechner!$G$10)</f>
        <v/>
      </c>
      <c r="H633" t="str">
        <f>IF(G633="","",Gehaltsrechner!$G$9)</f>
        <v/>
      </c>
      <c r="I633" t="str">
        <f t="shared" si="52"/>
        <v/>
      </c>
    </row>
    <row r="634" spans="1:9" x14ac:dyDescent="0.25">
      <c r="A634" t="str">
        <f t="shared" si="49"/>
        <v/>
      </c>
      <c r="B634" s="18" t="str">
        <f t="shared" si="53"/>
        <v/>
      </c>
      <c r="C634" t="str">
        <f t="shared" si="50"/>
        <v/>
      </c>
      <c r="D634" t="str">
        <f t="shared" si="51"/>
        <v/>
      </c>
      <c r="E634" t="str">
        <f>IF(D634="","",MIN(IF(ISNA(VLOOKUP(D634+E633,Gehaltstabelle_alt!$A$15:$A$18,1,FALSE)),D634+E633,IF(ISNA(VLOOKUP(D634+E633+1,Gehaltstabelle_alt!$A$15:$A$18,1,FALSE)),D634+E633+1,D634+E633+2))+IF(AND(B634=DATE(YEAR($G$5),MONTH($G$5),1),$G$4),2,0),MAX(Gehaltstabelle_alt!$H$5:$H$34)))</f>
        <v/>
      </c>
      <c r="F634" t="str">
        <f>IF(E634="","",HLOOKUP(C634,Gehaltstabelle_alt!$I$3:$R$34,E634+2,FALSE))</f>
        <v/>
      </c>
      <c r="G634" t="str">
        <f>IF(E634="","",IF(F634&lt;=Gehaltstabelle_alt!$B$2,Gehaltstabelle_alt!$E$2,IF(F634&lt;=Gehaltstabelle_alt!$B$3,Gehaltstabelle_alt!$E$3,IF(F634&lt;=Gehaltstabelle_alt!$B$4,Gehaltstabelle_alt!$E$4,IF(F634&lt;=Gehaltstabelle_alt!$B$5,Gehaltstabelle_alt!$E$5,IF(F634&lt;=Gehaltstabelle_alt!$B$6,Gehaltstabelle_alt!$E$6,Gehaltstabelle_alt!$E$7)))))+IF(F634="","",IF(AND(E634&gt;Gehaltstabelle_alt!$C$10,C634="a"),Gehaltstabelle_alt!$E$11,Gehaltstabelle_alt!$E$10))+Gehaltsrechner!$G$10)</f>
        <v/>
      </c>
      <c r="H634" t="str">
        <f>IF(G634="","",Gehaltsrechner!$G$9)</f>
        <v/>
      </c>
      <c r="I634" t="str">
        <f t="shared" si="52"/>
        <v/>
      </c>
    </row>
    <row r="635" spans="1:9" x14ac:dyDescent="0.25">
      <c r="A635" t="str">
        <f t="shared" si="49"/>
        <v/>
      </c>
      <c r="B635" s="18" t="str">
        <f t="shared" si="53"/>
        <v/>
      </c>
      <c r="C635" t="str">
        <f t="shared" si="50"/>
        <v/>
      </c>
      <c r="D635" t="str">
        <f t="shared" si="51"/>
        <v/>
      </c>
      <c r="E635" t="str">
        <f>IF(D635="","",MIN(IF(ISNA(VLOOKUP(D635+E634,Gehaltstabelle_alt!$A$15:$A$18,1,FALSE)),D635+E634,IF(ISNA(VLOOKUP(D635+E634+1,Gehaltstabelle_alt!$A$15:$A$18,1,FALSE)),D635+E634+1,D635+E634+2))+IF(AND(B635=DATE(YEAR($G$5),MONTH($G$5),1),$G$4),2,0),MAX(Gehaltstabelle_alt!$H$5:$H$34)))</f>
        <v/>
      </c>
      <c r="F635" t="str">
        <f>IF(E635="","",HLOOKUP(C635,Gehaltstabelle_alt!$I$3:$R$34,E635+2,FALSE))</f>
        <v/>
      </c>
      <c r="G635" t="str">
        <f>IF(E635="","",IF(F635&lt;=Gehaltstabelle_alt!$B$2,Gehaltstabelle_alt!$E$2,IF(F635&lt;=Gehaltstabelle_alt!$B$3,Gehaltstabelle_alt!$E$3,IF(F635&lt;=Gehaltstabelle_alt!$B$4,Gehaltstabelle_alt!$E$4,IF(F635&lt;=Gehaltstabelle_alt!$B$5,Gehaltstabelle_alt!$E$5,IF(F635&lt;=Gehaltstabelle_alt!$B$6,Gehaltstabelle_alt!$E$6,Gehaltstabelle_alt!$E$7)))))+IF(F635="","",IF(AND(E635&gt;Gehaltstabelle_alt!$C$10,C635="a"),Gehaltstabelle_alt!$E$11,Gehaltstabelle_alt!$E$10))+Gehaltsrechner!$G$10)</f>
        <v/>
      </c>
      <c r="H635" t="str">
        <f>IF(G635="","",Gehaltsrechner!$G$9)</f>
        <v/>
      </c>
      <c r="I635" t="str">
        <f t="shared" si="52"/>
        <v/>
      </c>
    </row>
    <row r="636" spans="1:9" x14ac:dyDescent="0.25">
      <c r="A636" t="str">
        <f t="shared" si="49"/>
        <v/>
      </c>
      <c r="B636" s="18" t="str">
        <f t="shared" si="53"/>
        <v/>
      </c>
      <c r="C636" t="str">
        <f t="shared" si="50"/>
        <v/>
      </c>
      <c r="D636" t="str">
        <f t="shared" si="51"/>
        <v/>
      </c>
      <c r="E636" t="str">
        <f>IF(D636="","",MIN(IF(ISNA(VLOOKUP(D636+E635,Gehaltstabelle_alt!$A$15:$A$18,1,FALSE)),D636+E635,IF(ISNA(VLOOKUP(D636+E635+1,Gehaltstabelle_alt!$A$15:$A$18,1,FALSE)),D636+E635+1,D636+E635+2))+IF(AND(B636=DATE(YEAR($G$5),MONTH($G$5),1),$G$4),2,0),MAX(Gehaltstabelle_alt!$H$5:$H$34)))</f>
        <v/>
      </c>
      <c r="F636" t="str">
        <f>IF(E636="","",HLOOKUP(C636,Gehaltstabelle_alt!$I$3:$R$34,E636+2,FALSE))</f>
        <v/>
      </c>
      <c r="G636" t="str">
        <f>IF(E636="","",IF(F636&lt;=Gehaltstabelle_alt!$B$2,Gehaltstabelle_alt!$E$2,IF(F636&lt;=Gehaltstabelle_alt!$B$3,Gehaltstabelle_alt!$E$3,IF(F636&lt;=Gehaltstabelle_alt!$B$4,Gehaltstabelle_alt!$E$4,IF(F636&lt;=Gehaltstabelle_alt!$B$5,Gehaltstabelle_alt!$E$5,IF(F636&lt;=Gehaltstabelle_alt!$B$6,Gehaltstabelle_alt!$E$6,Gehaltstabelle_alt!$E$7)))))+IF(F636="","",IF(AND(E636&gt;Gehaltstabelle_alt!$C$10,C636="a"),Gehaltstabelle_alt!$E$11,Gehaltstabelle_alt!$E$10))+Gehaltsrechner!$G$10)</f>
        <v/>
      </c>
      <c r="H636" t="str">
        <f>IF(G636="","",Gehaltsrechner!$G$9)</f>
        <v/>
      </c>
      <c r="I636" t="str">
        <f t="shared" si="52"/>
        <v/>
      </c>
    </row>
    <row r="637" spans="1:9" x14ac:dyDescent="0.25">
      <c r="A637" t="str">
        <f t="shared" si="49"/>
        <v/>
      </c>
      <c r="B637" s="18" t="str">
        <f t="shared" si="53"/>
        <v/>
      </c>
      <c r="C637" t="str">
        <f t="shared" si="50"/>
        <v/>
      </c>
      <c r="D637" t="str">
        <f t="shared" si="51"/>
        <v/>
      </c>
      <c r="E637" t="str">
        <f>IF(D637="","",MIN(IF(ISNA(VLOOKUP(D637+E636,Gehaltstabelle_alt!$A$15:$A$18,1,FALSE)),D637+E636,IF(ISNA(VLOOKUP(D637+E636+1,Gehaltstabelle_alt!$A$15:$A$18,1,FALSE)),D637+E636+1,D637+E636+2))+IF(AND(B637=DATE(YEAR($G$5),MONTH($G$5),1),$G$4),2,0),MAX(Gehaltstabelle_alt!$H$5:$H$34)))</f>
        <v/>
      </c>
      <c r="F637" t="str">
        <f>IF(E637="","",HLOOKUP(C637,Gehaltstabelle_alt!$I$3:$R$34,E637+2,FALSE))</f>
        <v/>
      </c>
      <c r="G637" t="str">
        <f>IF(E637="","",IF(F637&lt;=Gehaltstabelle_alt!$B$2,Gehaltstabelle_alt!$E$2,IF(F637&lt;=Gehaltstabelle_alt!$B$3,Gehaltstabelle_alt!$E$3,IF(F637&lt;=Gehaltstabelle_alt!$B$4,Gehaltstabelle_alt!$E$4,IF(F637&lt;=Gehaltstabelle_alt!$B$5,Gehaltstabelle_alt!$E$5,IF(F637&lt;=Gehaltstabelle_alt!$B$6,Gehaltstabelle_alt!$E$6,Gehaltstabelle_alt!$E$7)))))+IF(F637="","",IF(AND(E637&gt;Gehaltstabelle_alt!$C$10,C637="a"),Gehaltstabelle_alt!$E$11,Gehaltstabelle_alt!$E$10))+Gehaltsrechner!$G$10)</f>
        <v/>
      </c>
      <c r="H637" t="str">
        <f>IF(G637="","",Gehaltsrechner!$G$9)</f>
        <v/>
      </c>
      <c r="I637" t="str">
        <f t="shared" si="52"/>
        <v/>
      </c>
    </row>
    <row r="638" spans="1:9" x14ac:dyDescent="0.25">
      <c r="A638" t="str">
        <f t="shared" si="49"/>
        <v/>
      </c>
      <c r="B638" s="18" t="str">
        <f t="shared" si="53"/>
        <v/>
      </c>
      <c r="C638" t="str">
        <f t="shared" si="50"/>
        <v/>
      </c>
      <c r="D638" t="str">
        <f t="shared" si="51"/>
        <v/>
      </c>
      <c r="E638" t="str">
        <f>IF(D638="","",MIN(IF(ISNA(VLOOKUP(D638+E637,Gehaltstabelle_alt!$A$15:$A$18,1,FALSE)),D638+E637,IF(ISNA(VLOOKUP(D638+E637+1,Gehaltstabelle_alt!$A$15:$A$18,1,FALSE)),D638+E637+1,D638+E637+2))+IF(AND(B638=DATE(YEAR($G$5),MONTH($G$5),1),$G$4),2,0),MAX(Gehaltstabelle_alt!$H$5:$H$34)))</f>
        <v/>
      </c>
      <c r="F638" t="str">
        <f>IF(E638="","",HLOOKUP(C638,Gehaltstabelle_alt!$I$3:$R$34,E638+2,FALSE))</f>
        <v/>
      </c>
      <c r="G638" t="str">
        <f>IF(E638="","",IF(F638&lt;=Gehaltstabelle_alt!$B$2,Gehaltstabelle_alt!$E$2,IF(F638&lt;=Gehaltstabelle_alt!$B$3,Gehaltstabelle_alt!$E$3,IF(F638&lt;=Gehaltstabelle_alt!$B$4,Gehaltstabelle_alt!$E$4,IF(F638&lt;=Gehaltstabelle_alt!$B$5,Gehaltstabelle_alt!$E$5,IF(F638&lt;=Gehaltstabelle_alt!$B$6,Gehaltstabelle_alt!$E$6,Gehaltstabelle_alt!$E$7)))))+IF(F638="","",IF(AND(E638&gt;Gehaltstabelle_alt!$C$10,C638="a"),Gehaltstabelle_alt!$E$11,Gehaltstabelle_alt!$E$10))+Gehaltsrechner!$G$10)</f>
        <v/>
      </c>
      <c r="H638" t="str">
        <f>IF(G638="","",Gehaltsrechner!$G$9)</f>
        <v/>
      </c>
      <c r="I638" t="str">
        <f t="shared" si="52"/>
        <v/>
      </c>
    </row>
    <row r="639" spans="1:9" x14ac:dyDescent="0.25">
      <c r="A639" t="str">
        <f t="shared" si="49"/>
        <v/>
      </c>
      <c r="B639" s="18" t="str">
        <f t="shared" si="53"/>
        <v/>
      </c>
      <c r="C639" t="str">
        <f t="shared" si="50"/>
        <v/>
      </c>
      <c r="D639" t="str">
        <f t="shared" si="51"/>
        <v/>
      </c>
      <c r="E639" t="str">
        <f>IF(D639="","",MIN(IF(ISNA(VLOOKUP(D639+E638,Gehaltstabelle_alt!$A$15:$A$18,1,FALSE)),D639+E638,IF(ISNA(VLOOKUP(D639+E638+1,Gehaltstabelle_alt!$A$15:$A$18,1,FALSE)),D639+E638+1,D639+E638+2))+IF(AND(B639=DATE(YEAR($G$5),MONTH($G$5),1),$G$4),2,0),MAX(Gehaltstabelle_alt!$H$5:$H$34)))</f>
        <v/>
      </c>
      <c r="F639" t="str">
        <f>IF(E639="","",HLOOKUP(C639,Gehaltstabelle_alt!$I$3:$R$34,E639+2,FALSE))</f>
        <v/>
      </c>
      <c r="G639" t="str">
        <f>IF(E639="","",IF(F639&lt;=Gehaltstabelle_alt!$B$2,Gehaltstabelle_alt!$E$2,IF(F639&lt;=Gehaltstabelle_alt!$B$3,Gehaltstabelle_alt!$E$3,IF(F639&lt;=Gehaltstabelle_alt!$B$4,Gehaltstabelle_alt!$E$4,IF(F639&lt;=Gehaltstabelle_alt!$B$5,Gehaltstabelle_alt!$E$5,IF(F639&lt;=Gehaltstabelle_alt!$B$6,Gehaltstabelle_alt!$E$6,Gehaltstabelle_alt!$E$7)))))+IF(F639="","",IF(AND(E639&gt;Gehaltstabelle_alt!$C$10,C639="a"),Gehaltstabelle_alt!$E$11,Gehaltstabelle_alt!$E$10))+Gehaltsrechner!$G$10)</f>
        <v/>
      </c>
      <c r="H639" t="str">
        <f>IF(G639="","",Gehaltsrechner!$G$9)</f>
        <v/>
      </c>
      <c r="I639" t="str">
        <f t="shared" si="52"/>
        <v/>
      </c>
    </row>
    <row r="640" spans="1:9" x14ac:dyDescent="0.25">
      <c r="A640" t="str">
        <f t="shared" si="49"/>
        <v/>
      </c>
      <c r="B640" s="18" t="str">
        <f t="shared" si="53"/>
        <v/>
      </c>
      <c r="C640" t="str">
        <f t="shared" si="50"/>
        <v/>
      </c>
      <c r="D640" t="str">
        <f t="shared" si="51"/>
        <v/>
      </c>
      <c r="E640" t="str">
        <f>IF(D640="","",MIN(IF(ISNA(VLOOKUP(D640+E639,Gehaltstabelle_alt!$A$15:$A$18,1,FALSE)),D640+E639,IF(ISNA(VLOOKUP(D640+E639+1,Gehaltstabelle_alt!$A$15:$A$18,1,FALSE)),D640+E639+1,D640+E639+2))+IF(AND(B640=DATE(YEAR($G$5),MONTH($G$5),1),$G$4),2,0),MAX(Gehaltstabelle_alt!$H$5:$H$34)))</f>
        <v/>
      </c>
      <c r="F640" t="str">
        <f>IF(E640="","",HLOOKUP(C640,Gehaltstabelle_alt!$I$3:$R$34,E640+2,FALSE))</f>
        <v/>
      </c>
      <c r="G640" t="str">
        <f>IF(E640="","",IF(F640&lt;=Gehaltstabelle_alt!$B$2,Gehaltstabelle_alt!$E$2,IF(F640&lt;=Gehaltstabelle_alt!$B$3,Gehaltstabelle_alt!$E$3,IF(F640&lt;=Gehaltstabelle_alt!$B$4,Gehaltstabelle_alt!$E$4,IF(F640&lt;=Gehaltstabelle_alt!$B$5,Gehaltstabelle_alt!$E$5,IF(F640&lt;=Gehaltstabelle_alt!$B$6,Gehaltstabelle_alt!$E$6,Gehaltstabelle_alt!$E$7)))))+IF(F640="","",IF(AND(E640&gt;Gehaltstabelle_alt!$C$10,C640="a"),Gehaltstabelle_alt!$E$11,Gehaltstabelle_alt!$E$10))+Gehaltsrechner!$G$10)</f>
        <v/>
      </c>
      <c r="H640" t="str">
        <f>IF(G640="","",Gehaltsrechner!$G$9)</f>
        <v/>
      </c>
      <c r="I640" t="str">
        <f t="shared" si="52"/>
        <v/>
      </c>
    </row>
    <row r="641" spans="1:9" x14ac:dyDescent="0.25">
      <c r="A641" t="str">
        <f t="shared" si="49"/>
        <v/>
      </c>
      <c r="B641" s="18" t="str">
        <f t="shared" si="53"/>
        <v/>
      </c>
      <c r="C641" t="str">
        <f t="shared" si="50"/>
        <v/>
      </c>
      <c r="D641" t="str">
        <f t="shared" si="51"/>
        <v/>
      </c>
      <c r="E641" t="str">
        <f>IF(D641="","",MIN(IF(ISNA(VLOOKUP(D641+E640,Gehaltstabelle_alt!$A$15:$A$18,1,FALSE)),D641+E640,IF(ISNA(VLOOKUP(D641+E640+1,Gehaltstabelle_alt!$A$15:$A$18,1,FALSE)),D641+E640+1,D641+E640+2))+IF(AND(B641=DATE(YEAR($G$5),MONTH($G$5),1),$G$4),2,0),MAX(Gehaltstabelle_alt!$H$5:$H$34)))</f>
        <v/>
      </c>
      <c r="F641" t="str">
        <f>IF(E641="","",HLOOKUP(C641,Gehaltstabelle_alt!$I$3:$R$34,E641+2,FALSE))</f>
        <v/>
      </c>
      <c r="G641" t="str">
        <f>IF(E641="","",IF(F641&lt;=Gehaltstabelle_alt!$B$2,Gehaltstabelle_alt!$E$2,IF(F641&lt;=Gehaltstabelle_alt!$B$3,Gehaltstabelle_alt!$E$3,IF(F641&lt;=Gehaltstabelle_alt!$B$4,Gehaltstabelle_alt!$E$4,IF(F641&lt;=Gehaltstabelle_alt!$B$5,Gehaltstabelle_alt!$E$5,IF(F641&lt;=Gehaltstabelle_alt!$B$6,Gehaltstabelle_alt!$E$6,Gehaltstabelle_alt!$E$7)))))+IF(F641="","",IF(AND(E641&gt;Gehaltstabelle_alt!$C$10,C641="a"),Gehaltstabelle_alt!$E$11,Gehaltstabelle_alt!$E$10))+Gehaltsrechner!$G$10)</f>
        <v/>
      </c>
      <c r="H641" t="str">
        <f>IF(G641="","",Gehaltsrechner!$G$9)</f>
        <v/>
      </c>
      <c r="I641" t="str">
        <f t="shared" si="52"/>
        <v/>
      </c>
    </row>
    <row r="642" spans="1:9" x14ac:dyDescent="0.25">
      <c r="A642" t="str">
        <f t="shared" si="49"/>
        <v/>
      </c>
      <c r="B642" s="18" t="str">
        <f t="shared" si="53"/>
        <v/>
      </c>
      <c r="C642" t="str">
        <f t="shared" si="50"/>
        <v/>
      </c>
      <c r="D642" t="str">
        <f t="shared" si="51"/>
        <v/>
      </c>
      <c r="E642" t="str">
        <f>IF(D642="","",MIN(IF(ISNA(VLOOKUP(D642+E641,Gehaltstabelle_alt!$A$15:$A$18,1,FALSE)),D642+E641,IF(ISNA(VLOOKUP(D642+E641+1,Gehaltstabelle_alt!$A$15:$A$18,1,FALSE)),D642+E641+1,D642+E641+2))+IF(AND(B642=DATE(YEAR($G$5),MONTH($G$5),1),$G$4),2,0),MAX(Gehaltstabelle_alt!$H$5:$H$34)))</f>
        <v/>
      </c>
      <c r="F642" t="str">
        <f>IF(E642="","",HLOOKUP(C642,Gehaltstabelle_alt!$I$3:$R$34,E642+2,FALSE))</f>
        <v/>
      </c>
      <c r="G642" t="str">
        <f>IF(E642="","",IF(F642&lt;=Gehaltstabelle_alt!$B$2,Gehaltstabelle_alt!$E$2,IF(F642&lt;=Gehaltstabelle_alt!$B$3,Gehaltstabelle_alt!$E$3,IF(F642&lt;=Gehaltstabelle_alt!$B$4,Gehaltstabelle_alt!$E$4,IF(F642&lt;=Gehaltstabelle_alt!$B$5,Gehaltstabelle_alt!$E$5,IF(F642&lt;=Gehaltstabelle_alt!$B$6,Gehaltstabelle_alt!$E$6,Gehaltstabelle_alt!$E$7)))))+IF(F642="","",IF(AND(E642&gt;Gehaltstabelle_alt!$C$10,C642="a"),Gehaltstabelle_alt!$E$11,Gehaltstabelle_alt!$E$10))+Gehaltsrechner!$G$10)</f>
        <v/>
      </c>
      <c r="H642" t="str">
        <f>IF(G642="","",Gehaltsrechner!$G$9)</f>
        <v/>
      </c>
      <c r="I642" t="str">
        <f t="shared" si="52"/>
        <v/>
      </c>
    </row>
    <row r="643" spans="1:9" x14ac:dyDescent="0.25">
      <c r="A643" t="str">
        <f t="shared" si="49"/>
        <v/>
      </c>
      <c r="B643" s="18" t="str">
        <f t="shared" si="53"/>
        <v/>
      </c>
      <c r="C643" t="str">
        <f t="shared" si="50"/>
        <v/>
      </c>
      <c r="D643" t="str">
        <f t="shared" si="51"/>
        <v/>
      </c>
      <c r="E643" t="str">
        <f>IF(D643="","",MIN(IF(ISNA(VLOOKUP(D643+E642,Gehaltstabelle_alt!$A$15:$A$18,1,FALSE)),D643+E642,IF(ISNA(VLOOKUP(D643+E642+1,Gehaltstabelle_alt!$A$15:$A$18,1,FALSE)),D643+E642+1,D643+E642+2))+IF(AND(B643=DATE(YEAR($G$5),MONTH($G$5),1),$G$4),2,0),MAX(Gehaltstabelle_alt!$H$5:$H$34)))</f>
        <v/>
      </c>
      <c r="F643" t="str">
        <f>IF(E643="","",HLOOKUP(C643,Gehaltstabelle_alt!$I$3:$R$34,E643+2,FALSE))</f>
        <v/>
      </c>
      <c r="G643" t="str">
        <f>IF(E643="","",IF(F643&lt;=Gehaltstabelle_alt!$B$2,Gehaltstabelle_alt!$E$2,IF(F643&lt;=Gehaltstabelle_alt!$B$3,Gehaltstabelle_alt!$E$3,IF(F643&lt;=Gehaltstabelle_alt!$B$4,Gehaltstabelle_alt!$E$4,IF(F643&lt;=Gehaltstabelle_alt!$B$5,Gehaltstabelle_alt!$E$5,IF(F643&lt;=Gehaltstabelle_alt!$B$6,Gehaltstabelle_alt!$E$6,Gehaltstabelle_alt!$E$7)))))+IF(F643="","",IF(AND(E643&gt;Gehaltstabelle_alt!$C$10,C643="a"),Gehaltstabelle_alt!$E$11,Gehaltstabelle_alt!$E$10))+Gehaltsrechner!$G$10)</f>
        <v/>
      </c>
      <c r="H643" t="str">
        <f>IF(G643="","",Gehaltsrechner!$G$9)</f>
        <v/>
      </c>
      <c r="I643" t="str">
        <f t="shared" si="52"/>
        <v/>
      </c>
    </row>
    <row r="644" spans="1:9" x14ac:dyDescent="0.25">
      <c r="A644" t="str">
        <f t="shared" si="49"/>
        <v/>
      </c>
      <c r="B644" s="18" t="str">
        <f t="shared" si="53"/>
        <v/>
      </c>
      <c r="C644" t="str">
        <f t="shared" si="50"/>
        <v/>
      </c>
      <c r="D644" t="str">
        <f t="shared" si="51"/>
        <v/>
      </c>
      <c r="E644" t="str">
        <f>IF(D644="","",MIN(IF(ISNA(VLOOKUP(D644+E643,Gehaltstabelle_alt!$A$15:$A$18,1,FALSE)),D644+E643,IF(ISNA(VLOOKUP(D644+E643+1,Gehaltstabelle_alt!$A$15:$A$18,1,FALSE)),D644+E643+1,D644+E643+2))+IF(AND(B644=DATE(YEAR($G$5),MONTH($G$5),1),$G$4),2,0),MAX(Gehaltstabelle_alt!$H$5:$H$34)))</f>
        <v/>
      </c>
      <c r="F644" t="str">
        <f>IF(E644="","",HLOOKUP(C644,Gehaltstabelle_alt!$I$3:$R$34,E644+2,FALSE))</f>
        <v/>
      </c>
      <c r="G644" t="str">
        <f>IF(E644="","",IF(F644&lt;=Gehaltstabelle_alt!$B$2,Gehaltstabelle_alt!$E$2,IF(F644&lt;=Gehaltstabelle_alt!$B$3,Gehaltstabelle_alt!$E$3,IF(F644&lt;=Gehaltstabelle_alt!$B$4,Gehaltstabelle_alt!$E$4,IF(F644&lt;=Gehaltstabelle_alt!$B$5,Gehaltstabelle_alt!$E$5,IF(F644&lt;=Gehaltstabelle_alt!$B$6,Gehaltstabelle_alt!$E$6,Gehaltstabelle_alt!$E$7)))))+IF(F644="","",IF(AND(E644&gt;Gehaltstabelle_alt!$C$10,C644="a"),Gehaltstabelle_alt!$E$11,Gehaltstabelle_alt!$E$10))+Gehaltsrechner!$G$10)</f>
        <v/>
      </c>
      <c r="H644" t="str">
        <f>IF(G644="","",Gehaltsrechner!$G$9)</f>
        <v/>
      </c>
      <c r="I644" t="str">
        <f t="shared" si="52"/>
        <v/>
      </c>
    </row>
    <row r="645" spans="1:9" x14ac:dyDescent="0.25">
      <c r="A645" t="str">
        <f t="shared" si="49"/>
        <v/>
      </c>
      <c r="B645" s="18" t="str">
        <f t="shared" si="53"/>
        <v/>
      </c>
      <c r="C645" t="str">
        <f t="shared" si="50"/>
        <v/>
      </c>
      <c r="D645" t="str">
        <f t="shared" si="51"/>
        <v/>
      </c>
      <c r="E645" t="str">
        <f>IF(D645="","",MIN(IF(ISNA(VLOOKUP(D645+E644,Gehaltstabelle_alt!$A$15:$A$18,1,FALSE)),D645+E644,IF(ISNA(VLOOKUP(D645+E644+1,Gehaltstabelle_alt!$A$15:$A$18,1,FALSE)),D645+E644+1,D645+E644+2))+IF(AND(B645=DATE(YEAR($G$5),MONTH($G$5),1),$G$4),2,0),MAX(Gehaltstabelle_alt!$H$5:$H$34)))</f>
        <v/>
      </c>
      <c r="F645" t="str">
        <f>IF(E645="","",HLOOKUP(C645,Gehaltstabelle_alt!$I$3:$R$34,E645+2,FALSE))</f>
        <v/>
      </c>
      <c r="G645" t="str">
        <f>IF(E645="","",IF(F645&lt;=Gehaltstabelle_alt!$B$2,Gehaltstabelle_alt!$E$2,IF(F645&lt;=Gehaltstabelle_alt!$B$3,Gehaltstabelle_alt!$E$3,IF(F645&lt;=Gehaltstabelle_alt!$B$4,Gehaltstabelle_alt!$E$4,IF(F645&lt;=Gehaltstabelle_alt!$B$5,Gehaltstabelle_alt!$E$5,IF(F645&lt;=Gehaltstabelle_alt!$B$6,Gehaltstabelle_alt!$E$6,Gehaltstabelle_alt!$E$7)))))+IF(F645="","",IF(AND(E645&gt;Gehaltstabelle_alt!$C$10,C645="a"),Gehaltstabelle_alt!$E$11,Gehaltstabelle_alt!$E$10))+Gehaltsrechner!$G$10)</f>
        <v/>
      </c>
      <c r="H645" t="str">
        <f>IF(G645="","",Gehaltsrechner!$G$9)</f>
        <v/>
      </c>
      <c r="I645" t="str">
        <f t="shared" si="52"/>
        <v/>
      </c>
    </row>
    <row r="646" spans="1:9" x14ac:dyDescent="0.25">
      <c r="A646" t="str">
        <f t="shared" si="49"/>
        <v/>
      </c>
      <c r="B646" s="18" t="str">
        <f t="shared" si="53"/>
        <v/>
      </c>
      <c r="C646" t="str">
        <f t="shared" si="50"/>
        <v/>
      </c>
      <c r="D646" t="str">
        <f t="shared" si="51"/>
        <v/>
      </c>
      <c r="E646" t="str">
        <f>IF(D646="","",MIN(IF(ISNA(VLOOKUP(D646+E645,Gehaltstabelle_alt!$A$15:$A$18,1,FALSE)),D646+E645,IF(ISNA(VLOOKUP(D646+E645+1,Gehaltstabelle_alt!$A$15:$A$18,1,FALSE)),D646+E645+1,D646+E645+2))+IF(AND(B646=DATE(YEAR($G$5),MONTH($G$5),1),$G$4),2,0),MAX(Gehaltstabelle_alt!$H$5:$H$34)))</f>
        <v/>
      </c>
      <c r="F646" t="str">
        <f>IF(E646="","",HLOOKUP(C646,Gehaltstabelle_alt!$I$3:$R$34,E646+2,FALSE))</f>
        <v/>
      </c>
      <c r="G646" t="str">
        <f>IF(E646="","",IF(F646&lt;=Gehaltstabelle_alt!$B$2,Gehaltstabelle_alt!$E$2,IF(F646&lt;=Gehaltstabelle_alt!$B$3,Gehaltstabelle_alt!$E$3,IF(F646&lt;=Gehaltstabelle_alt!$B$4,Gehaltstabelle_alt!$E$4,IF(F646&lt;=Gehaltstabelle_alt!$B$5,Gehaltstabelle_alt!$E$5,IF(F646&lt;=Gehaltstabelle_alt!$B$6,Gehaltstabelle_alt!$E$6,Gehaltstabelle_alt!$E$7)))))+IF(F646="","",IF(AND(E646&gt;Gehaltstabelle_alt!$C$10,C646="a"),Gehaltstabelle_alt!$E$11,Gehaltstabelle_alt!$E$10))+Gehaltsrechner!$G$10)</f>
        <v/>
      </c>
      <c r="H646" t="str">
        <f>IF(G646="","",Gehaltsrechner!$G$9)</f>
        <v/>
      </c>
      <c r="I646" t="str">
        <f t="shared" si="52"/>
        <v/>
      </c>
    </row>
    <row r="647" spans="1:9" x14ac:dyDescent="0.25">
      <c r="A647" t="str">
        <f t="shared" si="49"/>
        <v/>
      </c>
      <c r="B647" s="18" t="str">
        <f t="shared" si="53"/>
        <v/>
      </c>
      <c r="C647" t="str">
        <f t="shared" si="50"/>
        <v/>
      </c>
      <c r="D647" t="str">
        <f t="shared" si="51"/>
        <v/>
      </c>
      <c r="E647" t="str">
        <f>IF(D647="","",MIN(IF(ISNA(VLOOKUP(D647+E646,Gehaltstabelle_alt!$A$15:$A$18,1,FALSE)),D647+E646,IF(ISNA(VLOOKUP(D647+E646+1,Gehaltstabelle_alt!$A$15:$A$18,1,FALSE)),D647+E646+1,D647+E646+2))+IF(AND(B647=DATE(YEAR($G$5),MONTH($G$5),1),$G$4),2,0),MAX(Gehaltstabelle_alt!$H$5:$H$34)))</f>
        <v/>
      </c>
      <c r="F647" t="str">
        <f>IF(E647="","",HLOOKUP(C647,Gehaltstabelle_alt!$I$3:$R$34,E647+2,FALSE))</f>
        <v/>
      </c>
      <c r="G647" t="str">
        <f>IF(E647="","",IF(F647&lt;=Gehaltstabelle_alt!$B$2,Gehaltstabelle_alt!$E$2,IF(F647&lt;=Gehaltstabelle_alt!$B$3,Gehaltstabelle_alt!$E$3,IF(F647&lt;=Gehaltstabelle_alt!$B$4,Gehaltstabelle_alt!$E$4,IF(F647&lt;=Gehaltstabelle_alt!$B$5,Gehaltstabelle_alt!$E$5,IF(F647&lt;=Gehaltstabelle_alt!$B$6,Gehaltstabelle_alt!$E$6,Gehaltstabelle_alt!$E$7)))))+IF(F647="","",IF(AND(E647&gt;Gehaltstabelle_alt!$C$10,C647="a"),Gehaltstabelle_alt!$E$11,Gehaltstabelle_alt!$E$10))+Gehaltsrechner!$G$10)</f>
        <v/>
      </c>
      <c r="H647" t="str">
        <f>IF(G647="","",Gehaltsrechner!$G$9)</f>
        <v/>
      </c>
      <c r="I647" t="str">
        <f t="shared" si="52"/>
        <v/>
      </c>
    </row>
    <row r="648" spans="1:9" x14ac:dyDescent="0.25">
      <c r="A648" t="str">
        <f t="shared" si="49"/>
        <v/>
      </c>
      <c r="B648" s="18" t="str">
        <f t="shared" si="53"/>
        <v/>
      </c>
      <c r="C648" t="str">
        <f t="shared" si="50"/>
        <v/>
      </c>
      <c r="D648" t="str">
        <f t="shared" si="51"/>
        <v/>
      </c>
      <c r="E648" t="str">
        <f>IF(D648="","",MIN(IF(ISNA(VLOOKUP(D648+E647,Gehaltstabelle_alt!$A$15:$A$18,1,FALSE)),D648+E647,IF(ISNA(VLOOKUP(D648+E647+1,Gehaltstabelle_alt!$A$15:$A$18,1,FALSE)),D648+E647+1,D648+E647+2))+IF(AND(B648=DATE(YEAR($G$5),MONTH($G$5),1),$G$4),2,0),MAX(Gehaltstabelle_alt!$H$5:$H$34)))</f>
        <v/>
      </c>
      <c r="F648" t="str">
        <f>IF(E648="","",HLOOKUP(C648,Gehaltstabelle_alt!$I$3:$R$34,E648+2,FALSE))</f>
        <v/>
      </c>
      <c r="G648" t="str">
        <f>IF(E648="","",IF(F648&lt;=Gehaltstabelle_alt!$B$2,Gehaltstabelle_alt!$E$2,IF(F648&lt;=Gehaltstabelle_alt!$B$3,Gehaltstabelle_alt!$E$3,IF(F648&lt;=Gehaltstabelle_alt!$B$4,Gehaltstabelle_alt!$E$4,IF(F648&lt;=Gehaltstabelle_alt!$B$5,Gehaltstabelle_alt!$E$5,IF(F648&lt;=Gehaltstabelle_alt!$B$6,Gehaltstabelle_alt!$E$6,Gehaltstabelle_alt!$E$7)))))+IF(F648="","",IF(AND(E648&gt;Gehaltstabelle_alt!$C$10,C648="a"),Gehaltstabelle_alt!$E$11,Gehaltstabelle_alt!$E$10))+Gehaltsrechner!$G$10)</f>
        <v/>
      </c>
      <c r="H648" t="str">
        <f>IF(G648="","",Gehaltsrechner!$G$9)</f>
        <v/>
      </c>
      <c r="I648" t="str">
        <f t="shared" si="52"/>
        <v/>
      </c>
    </row>
    <row r="649" spans="1:9" x14ac:dyDescent="0.25">
      <c r="A649" t="str">
        <f t="shared" si="49"/>
        <v/>
      </c>
      <c r="B649" s="18" t="str">
        <f t="shared" si="53"/>
        <v/>
      </c>
      <c r="C649" t="str">
        <f t="shared" si="50"/>
        <v/>
      </c>
      <c r="D649" t="str">
        <f t="shared" si="51"/>
        <v/>
      </c>
      <c r="E649" t="str">
        <f>IF(D649="","",MIN(IF(ISNA(VLOOKUP(D649+E648,Gehaltstabelle_alt!$A$15:$A$18,1,FALSE)),D649+E648,IF(ISNA(VLOOKUP(D649+E648+1,Gehaltstabelle_alt!$A$15:$A$18,1,FALSE)),D649+E648+1,D649+E648+2))+IF(AND(B649=DATE(YEAR($G$5),MONTH($G$5),1),$G$4),2,0),MAX(Gehaltstabelle_alt!$H$5:$H$34)))</f>
        <v/>
      </c>
      <c r="F649" t="str">
        <f>IF(E649="","",HLOOKUP(C649,Gehaltstabelle_alt!$I$3:$R$34,E649+2,FALSE))</f>
        <v/>
      </c>
      <c r="G649" t="str">
        <f>IF(E649="","",IF(F649&lt;=Gehaltstabelle_alt!$B$2,Gehaltstabelle_alt!$E$2,IF(F649&lt;=Gehaltstabelle_alt!$B$3,Gehaltstabelle_alt!$E$3,IF(F649&lt;=Gehaltstabelle_alt!$B$4,Gehaltstabelle_alt!$E$4,IF(F649&lt;=Gehaltstabelle_alt!$B$5,Gehaltstabelle_alt!$E$5,IF(F649&lt;=Gehaltstabelle_alt!$B$6,Gehaltstabelle_alt!$E$6,Gehaltstabelle_alt!$E$7)))))+IF(F649="","",IF(AND(E649&gt;Gehaltstabelle_alt!$C$10,C649="a"),Gehaltstabelle_alt!$E$11,Gehaltstabelle_alt!$E$10))+Gehaltsrechner!$G$10)</f>
        <v/>
      </c>
      <c r="H649" t="str">
        <f>IF(G649="","",Gehaltsrechner!$G$9)</f>
        <v/>
      </c>
      <c r="I649" t="str">
        <f t="shared" si="52"/>
        <v/>
      </c>
    </row>
    <row r="650" spans="1:9" x14ac:dyDescent="0.25">
      <c r="A650" t="str">
        <f t="shared" ref="A650:A713" si="54">IF(C650="","",YEAR(B650))</f>
        <v/>
      </c>
      <c r="B650" s="18" t="str">
        <f t="shared" si="53"/>
        <v/>
      </c>
      <c r="C650" t="str">
        <f t="shared" ref="C650:C713" si="55">IF(B650="","",$J$3)</f>
        <v/>
      </c>
      <c r="D650" t="str">
        <f t="shared" ref="D650:D713" si="56">IF(B650="","",IF(B650&lt;$G$6,0,IF(AND(MOD(YEAR(B650)-YEAR($G$6),2)=0,MONTH($G$6)=MONTH(B650)),1,0)))</f>
        <v/>
      </c>
      <c r="E650" t="str">
        <f>IF(D650="","",MIN(IF(ISNA(VLOOKUP(D650+E649,Gehaltstabelle_alt!$A$15:$A$18,1,FALSE)),D650+E649,IF(ISNA(VLOOKUP(D650+E649+1,Gehaltstabelle_alt!$A$15:$A$18,1,FALSE)),D650+E649+1,D650+E649+2))+IF(AND(B650=DATE(YEAR($G$5),MONTH($G$5),1),$G$4),2,0),MAX(Gehaltstabelle_alt!$H$5:$H$34)))</f>
        <v/>
      </c>
      <c r="F650" t="str">
        <f>IF(E650="","",HLOOKUP(C650,Gehaltstabelle_alt!$I$3:$R$34,E650+2,FALSE))</f>
        <v/>
      </c>
      <c r="G650" t="str">
        <f>IF(E650="","",IF(F650&lt;=Gehaltstabelle_alt!$B$2,Gehaltstabelle_alt!$E$2,IF(F650&lt;=Gehaltstabelle_alt!$B$3,Gehaltstabelle_alt!$E$3,IF(F650&lt;=Gehaltstabelle_alt!$B$4,Gehaltstabelle_alt!$E$4,IF(F650&lt;=Gehaltstabelle_alt!$B$5,Gehaltstabelle_alt!$E$5,IF(F650&lt;=Gehaltstabelle_alt!$B$6,Gehaltstabelle_alt!$E$6,Gehaltstabelle_alt!$E$7)))))+IF(F650="","",IF(AND(E650&gt;Gehaltstabelle_alt!$C$10,C650="a"),Gehaltstabelle_alt!$E$11,Gehaltstabelle_alt!$E$10))+Gehaltsrechner!$G$10)</f>
        <v/>
      </c>
      <c r="H650" t="str">
        <f>IF(G650="","",Gehaltsrechner!$G$9)</f>
        <v/>
      </c>
      <c r="I650" t="str">
        <f t="shared" ref="I650:I713" si="57">IF(B650="","",(F650+G650)/12*14+H650)</f>
        <v/>
      </c>
    </row>
    <row r="651" spans="1:9" x14ac:dyDescent="0.25">
      <c r="A651" t="str">
        <f t="shared" si="54"/>
        <v/>
      </c>
      <c r="B651" s="18" t="str">
        <f t="shared" ref="B651:B714" si="58">IF(B650="","",IF(DATE(YEAR(B650),MONTH(B650)+1,1)&gt;=$G$2,"",DATE(YEAR(B650),MONTH(B650)+1,1)))</f>
        <v/>
      </c>
      <c r="C651" t="str">
        <f t="shared" si="55"/>
        <v/>
      </c>
      <c r="D651" t="str">
        <f t="shared" si="56"/>
        <v/>
      </c>
      <c r="E651" t="str">
        <f>IF(D651="","",MIN(IF(ISNA(VLOOKUP(D651+E650,Gehaltstabelle_alt!$A$15:$A$18,1,FALSE)),D651+E650,IF(ISNA(VLOOKUP(D651+E650+1,Gehaltstabelle_alt!$A$15:$A$18,1,FALSE)),D651+E650+1,D651+E650+2))+IF(AND(B651=DATE(YEAR($G$5),MONTH($G$5),1),$G$4),2,0),MAX(Gehaltstabelle_alt!$H$5:$H$34)))</f>
        <v/>
      </c>
      <c r="F651" t="str">
        <f>IF(E651="","",HLOOKUP(C651,Gehaltstabelle_alt!$I$3:$R$34,E651+2,FALSE))</f>
        <v/>
      </c>
      <c r="G651" t="str">
        <f>IF(E651="","",IF(F651&lt;=Gehaltstabelle_alt!$B$2,Gehaltstabelle_alt!$E$2,IF(F651&lt;=Gehaltstabelle_alt!$B$3,Gehaltstabelle_alt!$E$3,IF(F651&lt;=Gehaltstabelle_alt!$B$4,Gehaltstabelle_alt!$E$4,IF(F651&lt;=Gehaltstabelle_alt!$B$5,Gehaltstabelle_alt!$E$5,IF(F651&lt;=Gehaltstabelle_alt!$B$6,Gehaltstabelle_alt!$E$6,Gehaltstabelle_alt!$E$7)))))+IF(F651="","",IF(AND(E651&gt;Gehaltstabelle_alt!$C$10,C651="a"),Gehaltstabelle_alt!$E$11,Gehaltstabelle_alt!$E$10))+Gehaltsrechner!$G$10)</f>
        <v/>
      </c>
      <c r="H651" t="str">
        <f>IF(G651="","",Gehaltsrechner!$G$9)</f>
        <v/>
      </c>
      <c r="I651" t="str">
        <f t="shared" si="57"/>
        <v/>
      </c>
    </row>
    <row r="652" spans="1:9" x14ac:dyDescent="0.25">
      <c r="A652" t="str">
        <f t="shared" si="54"/>
        <v/>
      </c>
      <c r="B652" s="18" t="str">
        <f t="shared" si="58"/>
        <v/>
      </c>
      <c r="C652" t="str">
        <f t="shared" si="55"/>
        <v/>
      </c>
      <c r="D652" t="str">
        <f t="shared" si="56"/>
        <v/>
      </c>
      <c r="E652" t="str">
        <f>IF(D652="","",MIN(IF(ISNA(VLOOKUP(D652+E651,Gehaltstabelle_alt!$A$15:$A$18,1,FALSE)),D652+E651,IF(ISNA(VLOOKUP(D652+E651+1,Gehaltstabelle_alt!$A$15:$A$18,1,FALSE)),D652+E651+1,D652+E651+2))+IF(AND(B652=DATE(YEAR($G$5),MONTH($G$5),1),$G$4),2,0),MAX(Gehaltstabelle_alt!$H$5:$H$34)))</f>
        <v/>
      </c>
      <c r="F652" t="str">
        <f>IF(E652="","",HLOOKUP(C652,Gehaltstabelle_alt!$I$3:$R$34,E652+2,FALSE))</f>
        <v/>
      </c>
      <c r="G652" t="str">
        <f>IF(E652="","",IF(F652&lt;=Gehaltstabelle_alt!$B$2,Gehaltstabelle_alt!$E$2,IF(F652&lt;=Gehaltstabelle_alt!$B$3,Gehaltstabelle_alt!$E$3,IF(F652&lt;=Gehaltstabelle_alt!$B$4,Gehaltstabelle_alt!$E$4,IF(F652&lt;=Gehaltstabelle_alt!$B$5,Gehaltstabelle_alt!$E$5,IF(F652&lt;=Gehaltstabelle_alt!$B$6,Gehaltstabelle_alt!$E$6,Gehaltstabelle_alt!$E$7)))))+IF(F652="","",IF(AND(E652&gt;Gehaltstabelle_alt!$C$10,C652="a"),Gehaltstabelle_alt!$E$11,Gehaltstabelle_alt!$E$10))+Gehaltsrechner!$G$10)</f>
        <v/>
      </c>
      <c r="H652" t="str">
        <f>IF(G652="","",Gehaltsrechner!$G$9)</f>
        <v/>
      </c>
      <c r="I652" t="str">
        <f t="shared" si="57"/>
        <v/>
      </c>
    </row>
    <row r="653" spans="1:9" x14ac:dyDescent="0.25">
      <c r="A653" t="str">
        <f t="shared" si="54"/>
        <v/>
      </c>
      <c r="B653" s="18" t="str">
        <f t="shared" si="58"/>
        <v/>
      </c>
      <c r="C653" t="str">
        <f t="shared" si="55"/>
        <v/>
      </c>
      <c r="D653" t="str">
        <f t="shared" si="56"/>
        <v/>
      </c>
      <c r="E653" t="str">
        <f>IF(D653="","",MIN(IF(ISNA(VLOOKUP(D653+E652,Gehaltstabelle_alt!$A$15:$A$18,1,FALSE)),D653+E652,IF(ISNA(VLOOKUP(D653+E652+1,Gehaltstabelle_alt!$A$15:$A$18,1,FALSE)),D653+E652+1,D653+E652+2))+IF(AND(B653=DATE(YEAR($G$5),MONTH($G$5),1),$G$4),2,0),MAX(Gehaltstabelle_alt!$H$5:$H$34)))</f>
        <v/>
      </c>
      <c r="F653" t="str">
        <f>IF(E653="","",HLOOKUP(C653,Gehaltstabelle_alt!$I$3:$R$34,E653+2,FALSE))</f>
        <v/>
      </c>
      <c r="G653" t="str">
        <f>IF(E653="","",IF(F653&lt;=Gehaltstabelle_alt!$B$2,Gehaltstabelle_alt!$E$2,IF(F653&lt;=Gehaltstabelle_alt!$B$3,Gehaltstabelle_alt!$E$3,IF(F653&lt;=Gehaltstabelle_alt!$B$4,Gehaltstabelle_alt!$E$4,IF(F653&lt;=Gehaltstabelle_alt!$B$5,Gehaltstabelle_alt!$E$5,IF(F653&lt;=Gehaltstabelle_alt!$B$6,Gehaltstabelle_alt!$E$6,Gehaltstabelle_alt!$E$7)))))+IF(F653="","",IF(AND(E653&gt;Gehaltstabelle_alt!$C$10,C653="a"),Gehaltstabelle_alt!$E$11,Gehaltstabelle_alt!$E$10))+Gehaltsrechner!$G$10)</f>
        <v/>
      </c>
      <c r="H653" t="str">
        <f>IF(G653="","",Gehaltsrechner!$G$9)</f>
        <v/>
      </c>
      <c r="I653" t="str">
        <f t="shared" si="57"/>
        <v/>
      </c>
    </row>
    <row r="654" spans="1:9" x14ac:dyDescent="0.25">
      <c r="A654" t="str">
        <f t="shared" si="54"/>
        <v/>
      </c>
      <c r="B654" s="18" t="str">
        <f t="shared" si="58"/>
        <v/>
      </c>
      <c r="C654" t="str">
        <f t="shared" si="55"/>
        <v/>
      </c>
      <c r="D654" t="str">
        <f t="shared" si="56"/>
        <v/>
      </c>
      <c r="E654" t="str">
        <f>IF(D654="","",MIN(IF(ISNA(VLOOKUP(D654+E653,Gehaltstabelle_alt!$A$15:$A$18,1,FALSE)),D654+E653,IF(ISNA(VLOOKUP(D654+E653+1,Gehaltstabelle_alt!$A$15:$A$18,1,FALSE)),D654+E653+1,D654+E653+2))+IF(AND(B654=DATE(YEAR($G$5),MONTH($G$5),1),$G$4),2,0),MAX(Gehaltstabelle_alt!$H$5:$H$34)))</f>
        <v/>
      </c>
      <c r="F654" t="str">
        <f>IF(E654="","",HLOOKUP(C654,Gehaltstabelle_alt!$I$3:$R$34,E654+2,FALSE))</f>
        <v/>
      </c>
      <c r="G654" t="str">
        <f>IF(E654="","",IF(F654&lt;=Gehaltstabelle_alt!$B$2,Gehaltstabelle_alt!$E$2,IF(F654&lt;=Gehaltstabelle_alt!$B$3,Gehaltstabelle_alt!$E$3,IF(F654&lt;=Gehaltstabelle_alt!$B$4,Gehaltstabelle_alt!$E$4,IF(F654&lt;=Gehaltstabelle_alt!$B$5,Gehaltstabelle_alt!$E$5,IF(F654&lt;=Gehaltstabelle_alt!$B$6,Gehaltstabelle_alt!$E$6,Gehaltstabelle_alt!$E$7)))))+IF(F654="","",IF(AND(E654&gt;Gehaltstabelle_alt!$C$10,C654="a"),Gehaltstabelle_alt!$E$11,Gehaltstabelle_alt!$E$10))+Gehaltsrechner!$G$10)</f>
        <v/>
      </c>
      <c r="H654" t="str">
        <f>IF(G654="","",Gehaltsrechner!$G$9)</f>
        <v/>
      </c>
      <c r="I654" t="str">
        <f t="shared" si="57"/>
        <v/>
      </c>
    </row>
    <row r="655" spans="1:9" x14ac:dyDescent="0.25">
      <c r="A655" t="str">
        <f t="shared" si="54"/>
        <v/>
      </c>
      <c r="B655" s="18" t="str">
        <f t="shared" si="58"/>
        <v/>
      </c>
      <c r="C655" t="str">
        <f t="shared" si="55"/>
        <v/>
      </c>
      <c r="D655" t="str">
        <f t="shared" si="56"/>
        <v/>
      </c>
      <c r="E655" t="str">
        <f>IF(D655="","",MIN(IF(ISNA(VLOOKUP(D655+E654,Gehaltstabelle_alt!$A$15:$A$18,1,FALSE)),D655+E654,IF(ISNA(VLOOKUP(D655+E654+1,Gehaltstabelle_alt!$A$15:$A$18,1,FALSE)),D655+E654+1,D655+E654+2))+IF(AND(B655=DATE(YEAR($G$5),MONTH($G$5),1),$G$4),2,0),MAX(Gehaltstabelle_alt!$H$5:$H$34)))</f>
        <v/>
      </c>
      <c r="F655" t="str">
        <f>IF(E655="","",HLOOKUP(C655,Gehaltstabelle_alt!$I$3:$R$34,E655+2,FALSE))</f>
        <v/>
      </c>
      <c r="G655" t="str">
        <f>IF(E655="","",IF(F655&lt;=Gehaltstabelle_alt!$B$2,Gehaltstabelle_alt!$E$2,IF(F655&lt;=Gehaltstabelle_alt!$B$3,Gehaltstabelle_alt!$E$3,IF(F655&lt;=Gehaltstabelle_alt!$B$4,Gehaltstabelle_alt!$E$4,IF(F655&lt;=Gehaltstabelle_alt!$B$5,Gehaltstabelle_alt!$E$5,IF(F655&lt;=Gehaltstabelle_alt!$B$6,Gehaltstabelle_alt!$E$6,Gehaltstabelle_alt!$E$7)))))+IF(F655="","",IF(AND(E655&gt;Gehaltstabelle_alt!$C$10,C655="a"),Gehaltstabelle_alt!$E$11,Gehaltstabelle_alt!$E$10))+Gehaltsrechner!$G$10)</f>
        <v/>
      </c>
      <c r="H655" t="str">
        <f>IF(G655="","",Gehaltsrechner!$G$9)</f>
        <v/>
      </c>
      <c r="I655" t="str">
        <f t="shared" si="57"/>
        <v/>
      </c>
    </row>
    <row r="656" spans="1:9" x14ac:dyDescent="0.25">
      <c r="A656" t="str">
        <f t="shared" si="54"/>
        <v/>
      </c>
      <c r="B656" s="18" t="str">
        <f t="shared" si="58"/>
        <v/>
      </c>
      <c r="C656" t="str">
        <f t="shared" si="55"/>
        <v/>
      </c>
      <c r="D656" t="str">
        <f t="shared" si="56"/>
        <v/>
      </c>
      <c r="E656" t="str">
        <f>IF(D656="","",MIN(IF(ISNA(VLOOKUP(D656+E655,Gehaltstabelle_alt!$A$15:$A$18,1,FALSE)),D656+E655,IF(ISNA(VLOOKUP(D656+E655+1,Gehaltstabelle_alt!$A$15:$A$18,1,FALSE)),D656+E655+1,D656+E655+2))+IF(AND(B656=DATE(YEAR($G$5),MONTH($G$5),1),$G$4),2,0),MAX(Gehaltstabelle_alt!$H$5:$H$34)))</f>
        <v/>
      </c>
      <c r="F656" t="str">
        <f>IF(E656="","",HLOOKUP(C656,Gehaltstabelle_alt!$I$3:$R$34,E656+2,FALSE))</f>
        <v/>
      </c>
      <c r="G656" t="str">
        <f>IF(E656="","",IF(F656&lt;=Gehaltstabelle_alt!$B$2,Gehaltstabelle_alt!$E$2,IF(F656&lt;=Gehaltstabelle_alt!$B$3,Gehaltstabelle_alt!$E$3,IF(F656&lt;=Gehaltstabelle_alt!$B$4,Gehaltstabelle_alt!$E$4,IF(F656&lt;=Gehaltstabelle_alt!$B$5,Gehaltstabelle_alt!$E$5,IF(F656&lt;=Gehaltstabelle_alt!$B$6,Gehaltstabelle_alt!$E$6,Gehaltstabelle_alt!$E$7)))))+IF(F656="","",IF(AND(E656&gt;Gehaltstabelle_alt!$C$10,C656="a"),Gehaltstabelle_alt!$E$11,Gehaltstabelle_alt!$E$10))+Gehaltsrechner!$G$10)</f>
        <v/>
      </c>
      <c r="H656" t="str">
        <f>IF(G656="","",Gehaltsrechner!$G$9)</f>
        <v/>
      </c>
      <c r="I656" t="str">
        <f t="shared" si="57"/>
        <v/>
      </c>
    </row>
    <row r="657" spans="1:9" x14ac:dyDescent="0.25">
      <c r="A657" t="str">
        <f t="shared" si="54"/>
        <v/>
      </c>
      <c r="B657" s="18" t="str">
        <f t="shared" si="58"/>
        <v/>
      </c>
      <c r="C657" t="str">
        <f t="shared" si="55"/>
        <v/>
      </c>
      <c r="D657" t="str">
        <f t="shared" si="56"/>
        <v/>
      </c>
      <c r="E657" t="str">
        <f>IF(D657="","",MIN(IF(ISNA(VLOOKUP(D657+E656,Gehaltstabelle_alt!$A$15:$A$18,1,FALSE)),D657+E656,IF(ISNA(VLOOKUP(D657+E656+1,Gehaltstabelle_alt!$A$15:$A$18,1,FALSE)),D657+E656+1,D657+E656+2))+IF(AND(B657=DATE(YEAR($G$5),MONTH($G$5),1),$G$4),2,0),MAX(Gehaltstabelle_alt!$H$5:$H$34)))</f>
        <v/>
      </c>
      <c r="F657" t="str">
        <f>IF(E657="","",HLOOKUP(C657,Gehaltstabelle_alt!$I$3:$R$34,E657+2,FALSE))</f>
        <v/>
      </c>
      <c r="G657" t="str">
        <f>IF(E657="","",IF(F657&lt;=Gehaltstabelle_alt!$B$2,Gehaltstabelle_alt!$E$2,IF(F657&lt;=Gehaltstabelle_alt!$B$3,Gehaltstabelle_alt!$E$3,IF(F657&lt;=Gehaltstabelle_alt!$B$4,Gehaltstabelle_alt!$E$4,IF(F657&lt;=Gehaltstabelle_alt!$B$5,Gehaltstabelle_alt!$E$5,IF(F657&lt;=Gehaltstabelle_alt!$B$6,Gehaltstabelle_alt!$E$6,Gehaltstabelle_alt!$E$7)))))+IF(F657="","",IF(AND(E657&gt;Gehaltstabelle_alt!$C$10,C657="a"),Gehaltstabelle_alt!$E$11,Gehaltstabelle_alt!$E$10))+Gehaltsrechner!$G$10)</f>
        <v/>
      </c>
      <c r="H657" t="str">
        <f>IF(G657="","",Gehaltsrechner!$G$9)</f>
        <v/>
      </c>
      <c r="I657" t="str">
        <f t="shared" si="57"/>
        <v/>
      </c>
    </row>
    <row r="658" spans="1:9" x14ac:dyDescent="0.25">
      <c r="A658" t="str">
        <f t="shared" si="54"/>
        <v/>
      </c>
      <c r="B658" s="18" t="str">
        <f t="shared" si="58"/>
        <v/>
      </c>
      <c r="C658" t="str">
        <f t="shared" si="55"/>
        <v/>
      </c>
      <c r="D658" t="str">
        <f t="shared" si="56"/>
        <v/>
      </c>
      <c r="E658" t="str">
        <f>IF(D658="","",MIN(IF(ISNA(VLOOKUP(D658+E657,Gehaltstabelle_alt!$A$15:$A$18,1,FALSE)),D658+E657,IF(ISNA(VLOOKUP(D658+E657+1,Gehaltstabelle_alt!$A$15:$A$18,1,FALSE)),D658+E657+1,D658+E657+2))+IF(AND(B658=DATE(YEAR($G$5),MONTH($G$5),1),$G$4),2,0),MAX(Gehaltstabelle_alt!$H$5:$H$34)))</f>
        <v/>
      </c>
      <c r="F658" t="str">
        <f>IF(E658="","",HLOOKUP(C658,Gehaltstabelle_alt!$I$3:$R$34,E658+2,FALSE))</f>
        <v/>
      </c>
      <c r="G658" t="str">
        <f>IF(E658="","",IF(F658&lt;=Gehaltstabelle_alt!$B$2,Gehaltstabelle_alt!$E$2,IF(F658&lt;=Gehaltstabelle_alt!$B$3,Gehaltstabelle_alt!$E$3,IF(F658&lt;=Gehaltstabelle_alt!$B$4,Gehaltstabelle_alt!$E$4,IF(F658&lt;=Gehaltstabelle_alt!$B$5,Gehaltstabelle_alt!$E$5,IF(F658&lt;=Gehaltstabelle_alt!$B$6,Gehaltstabelle_alt!$E$6,Gehaltstabelle_alt!$E$7)))))+IF(F658="","",IF(AND(E658&gt;Gehaltstabelle_alt!$C$10,C658="a"),Gehaltstabelle_alt!$E$11,Gehaltstabelle_alt!$E$10))+Gehaltsrechner!$G$10)</f>
        <v/>
      </c>
      <c r="H658" t="str">
        <f>IF(G658="","",Gehaltsrechner!$G$9)</f>
        <v/>
      </c>
      <c r="I658" t="str">
        <f t="shared" si="57"/>
        <v/>
      </c>
    </row>
    <row r="659" spans="1:9" x14ac:dyDescent="0.25">
      <c r="A659" t="str">
        <f t="shared" si="54"/>
        <v/>
      </c>
      <c r="B659" s="18" t="str">
        <f t="shared" si="58"/>
        <v/>
      </c>
      <c r="C659" t="str">
        <f t="shared" si="55"/>
        <v/>
      </c>
      <c r="D659" t="str">
        <f t="shared" si="56"/>
        <v/>
      </c>
      <c r="E659" t="str">
        <f>IF(D659="","",MIN(IF(ISNA(VLOOKUP(D659+E658,Gehaltstabelle_alt!$A$15:$A$18,1,FALSE)),D659+E658,IF(ISNA(VLOOKUP(D659+E658+1,Gehaltstabelle_alt!$A$15:$A$18,1,FALSE)),D659+E658+1,D659+E658+2))+IF(AND(B659=DATE(YEAR($G$5),MONTH($G$5),1),$G$4),2,0),MAX(Gehaltstabelle_alt!$H$5:$H$34)))</f>
        <v/>
      </c>
      <c r="F659" t="str">
        <f>IF(E659="","",HLOOKUP(C659,Gehaltstabelle_alt!$I$3:$R$34,E659+2,FALSE))</f>
        <v/>
      </c>
      <c r="G659" t="str">
        <f>IF(E659="","",IF(F659&lt;=Gehaltstabelle_alt!$B$2,Gehaltstabelle_alt!$E$2,IF(F659&lt;=Gehaltstabelle_alt!$B$3,Gehaltstabelle_alt!$E$3,IF(F659&lt;=Gehaltstabelle_alt!$B$4,Gehaltstabelle_alt!$E$4,IF(F659&lt;=Gehaltstabelle_alt!$B$5,Gehaltstabelle_alt!$E$5,IF(F659&lt;=Gehaltstabelle_alt!$B$6,Gehaltstabelle_alt!$E$6,Gehaltstabelle_alt!$E$7)))))+IF(F659="","",IF(AND(E659&gt;Gehaltstabelle_alt!$C$10,C659="a"),Gehaltstabelle_alt!$E$11,Gehaltstabelle_alt!$E$10))+Gehaltsrechner!$G$10)</f>
        <v/>
      </c>
      <c r="H659" t="str">
        <f>IF(G659="","",Gehaltsrechner!$G$9)</f>
        <v/>
      </c>
      <c r="I659" t="str">
        <f t="shared" si="57"/>
        <v/>
      </c>
    </row>
    <row r="660" spans="1:9" x14ac:dyDescent="0.25">
      <c r="A660" t="str">
        <f t="shared" si="54"/>
        <v/>
      </c>
      <c r="B660" s="18" t="str">
        <f t="shared" si="58"/>
        <v/>
      </c>
      <c r="C660" t="str">
        <f t="shared" si="55"/>
        <v/>
      </c>
      <c r="D660" t="str">
        <f t="shared" si="56"/>
        <v/>
      </c>
      <c r="E660" t="str">
        <f>IF(D660="","",MIN(IF(ISNA(VLOOKUP(D660+E659,Gehaltstabelle_alt!$A$15:$A$18,1,FALSE)),D660+E659,IF(ISNA(VLOOKUP(D660+E659+1,Gehaltstabelle_alt!$A$15:$A$18,1,FALSE)),D660+E659+1,D660+E659+2))+IF(AND(B660=DATE(YEAR($G$5),MONTH($G$5),1),$G$4),2,0),MAX(Gehaltstabelle_alt!$H$5:$H$34)))</f>
        <v/>
      </c>
      <c r="F660" t="str">
        <f>IF(E660="","",HLOOKUP(C660,Gehaltstabelle_alt!$I$3:$R$34,E660+2,FALSE))</f>
        <v/>
      </c>
      <c r="G660" t="str">
        <f>IF(E660="","",IF(F660&lt;=Gehaltstabelle_alt!$B$2,Gehaltstabelle_alt!$E$2,IF(F660&lt;=Gehaltstabelle_alt!$B$3,Gehaltstabelle_alt!$E$3,IF(F660&lt;=Gehaltstabelle_alt!$B$4,Gehaltstabelle_alt!$E$4,IF(F660&lt;=Gehaltstabelle_alt!$B$5,Gehaltstabelle_alt!$E$5,IF(F660&lt;=Gehaltstabelle_alt!$B$6,Gehaltstabelle_alt!$E$6,Gehaltstabelle_alt!$E$7)))))+IF(F660="","",IF(AND(E660&gt;Gehaltstabelle_alt!$C$10,C660="a"),Gehaltstabelle_alt!$E$11,Gehaltstabelle_alt!$E$10))+Gehaltsrechner!$G$10)</f>
        <v/>
      </c>
      <c r="H660" t="str">
        <f>IF(G660="","",Gehaltsrechner!$G$9)</f>
        <v/>
      </c>
      <c r="I660" t="str">
        <f t="shared" si="57"/>
        <v/>
      </c>
    </row>
    <row r="661" spans="1:9" x14ac:dyDescent="0.25">
      <c r="A661" t="str">
        <f t="shared" si="54"/>
        <v/>
      </c>
      <c r="B661" s="18" t="str">
        <f t="shared" si="58"/>
        <v/>
      </c>
      <c r="C661" t="str">
        <f t="shared" si="55"/>
        <v/>
      </c>
      <c r="D661" t="str">
        <f t="shared" si="56"/>
        <v/>
      </c>
      <c r="E661" t="str">
        <f>IF(D661="","",MIN(IF(ISNA(VLOOKUP(D661+E660,Gehaltstabelle_alt!$A$15:$A$18,1,FALSE)),D661+E660,IF(ISNA(VLOOKUP(D661+E660+1,Gehaltstabelle_alt!$A$15:$A$18,1,FALSE)),D661+E660+1,D661+E660+2))+IF(AND(B661=DATE(YEAR($G$5),MONTH($G$5),1),$G$4),2,0),MAX(Gehaltstabelle_alt!$H$5:$H$34)))</f>
        <v/>
      </c>
      <c r="F661" t="str">
        <f>IF(E661="","",HLOOKUP(C661,Gehaltstabelle_alt!$I$3:$R$34,E661+2,FALSE))</f>
        <v/>
      </c>
      <c r="G661" t="str">
        <f>IF(E661="","",IF(F661&lt;=Gehaltstabelle_alt!$B$2,Gehaltstabelle_alt!$E$2,IF(F661&lt;=Gehaltstabelle_alt!$B$3,Gehaltstabelle_alt!$E$3,IF(F661&lt;=Gehaltstabelle_alt!$B$4,Gehaltstabelle_alt!$E$4,IF(F661&lt;=Gehaltstabelle_alt!$B$5,Gehaltstabelle_alt!$E$5,IF(F661&lt;=Gehaltstabelle_alt!$B$6,Gehaltstabelle_alt!$E$6,Gehaltstabelle_alt!$E$7)))))+IF(F661="","",IF(AND(E661&gt;Gehaltstabelle_alt!$C$10,C661="a"),Gehaltstabelle_alt!$E$11,Gehaltstabelle_alt!$E$10))+Gehaltsrechner!$G$10)</f>
        <v/>
      </c>
      <c r="H661" t="str">
        <f>IF(G661="","",Gehaltsrechner!$G$9)</f>
        <v/>
      </c>
      <c r="I661" t="str">
        <f t="shared" si="57"/>
        <v/>
      </c>
    </row>
    <row r="662" spans="1:9" x14ac:dyDescent="0.25">
      <c r="A662" t="str">
        <f t="shared" si="54"/>
        <v/>
      </c>
      <c r="B662" s="18" t="str">
        <f t="shared" si="58"/>
        <v/>
      </c>
      <c r="C662" t="str">
        <f t="shared" si="55"/>
        <v/>
      </c>
      <c r="D662" t="str">
        <f t="shared" si="56"/>
        <v/>
      </c>
      <c r="E662" t="str">
        <f>IF(D662="","",MIN(IF(ISNA(VLOOKUP(D662+E661,Gehaltstabelle_alt!$A$15:$A$18,1,FALSE)),D662+E661,IF(ISNA(VLOOKUP(D662+E661+1,Gehaltstabelle_alt!$A$15:$A$18,1,FALSE)),D662+E661+1,D662+E661+2))+IF(AND(B662=DATE(YEAR($G$5),MONTH($G$5),1),$G$4),2,0),MAX(Gehaltstabelle_alt!$H$5:$H$34)))</f>
        <v/>
      </c>
      <c r="F662" t="str">
        <f>IF(E662="","",HLOOKUP(C662,Gehaltstabelle_alt!$I$3:$R$34,E662+2,FALSE))</f>
        <v/>
      </c>
      <c r="G662" t="str">
        <f>IF(E662="","",IF(F662&lt;=Gehaltstabelle_alt!$B$2,Gehaltstabelle_alt!$E$2,IF(F662&lt;=Gehaltstabelle_alt!$B$3,Gehaltstabelle_alt!$E$3,IF(F662&lt;=Gehaltstabelle_alt!$B$4,Gehaltstabelle_alt!$E$4,IF(F662&lt;=Gehaltstabelle_alt!$B$5,Gehaltstabelle_alt!$E$5,IF(F662&lt;=Gehaltstabelle_alt!$B$6,Gehaltstabelle_alt!$E$6,Gehaltstabelle_alt!$E$7)))))+IF(F662="","",IF(AND(E662&gt;Gehaltstabelle_alt!$C$10,C662="a"),Gehaltstabelle_alt!$E$11,Gehaltstabelle_alt!$E$10))+Gehaltsrechner!$G$10)</f>
        <v/>
      </c>
      <c r="H662" t="str">
        <f>IF(G662="","",Gehaltsrechner!$G$9)</f>
        <v/>
      </c>
      <c r="I662" t="str">
        <f t="shared" si="57"/>
        <v/>
      </c>
    </row>
    <row r="663" spans="1:9" x14ac:dyDescent="0.25">
      <c r="A663" t="str">
        <f t="shared" si="54"/>
        <v/>
      </c>
      <c r="B663" s="18" t="str">
        <f t="shared" si="58"/>
        <v/>
      </c>
      <c r="C663" t="str">
        <f t="shared" si="55"/>
        <v/>
      </c>
      <c r="D663" t="str">
        <f t="shared" si="56"/>
        <v/>
      </c>
      <c r="E663" t="str">
        <f>IF(D663="","",MIN(IF(ISNA(VLOOKUP(D663+E662,Gehaltstabelle_alt!$A$15:$A$18,1,FALSE)),D663+E662,IF(ISNA(VLOOKUP(D663+E662+1,Gehaltstabelle_alt!$A$15:$A$18,1,FALSE)),D663+E662+1,D663+E662+2))+IF(AND(B663=DATE(YEAR($G$5),MONTH($G$5),1),$G$4),2,0),MAX(Gehaltstabelle_alt!$H$5:$H$34)))</f>
        <v/>
      </c>
      <c r="F663" t="str">
        <f>IF(E663="","",HLOOKUP(C663,Gehaltstabelle_alt!$I$3:$R$34,E663+2,FALSE))</f>
        <v/>
      </c>
      <c r="G663" t="str">
        <f>IF(E663="","",IF(F663&lt;=Gehaltstabelle_alt!$B$2,Gehaltstabelle_alt!$E$2,IF(F663&lt;=Gehaltstabelle_alt!$B$3,Gehaltstabelle_alt!$E$3,IF(F663&lt;=Gehaltstabelle_alt!$B$4,Gehaltstabelle_alt!$E$4,IF(F663&lt;=Gehaltstabelle_alt!$B$5,Gehaltstabelle_alt!$E$5,IF(F663&lt;=Gehaltstabelle_alt!$B$6,Gehaltstabelle_alt!$E$6,Gehaltstabelle_alt!$E$7)))))+IF(F663="","",IF(AND(E663&gt;Gehaltstabelle_alt!$C$10,C663="a"),Gehaltstabelle_alt!$E$11,Gehaltstabelle_alt!$E$10))+Gehaltsrechner!$G$10)</f>
        <v/>
      </c>
      <c r="H663" t="str">
        <f>IF(G663="","",Gehaltsrechner!$G$9)</f>
        <v/>
      </c>
      <c r="I663" t="str">
        <f t="shared" si="57"/>
        <v/>
      </c>
    </row>
    <row r="664" spans="1:9" x14ac:dyDescent="0.25">
      <c r="A664" t="str">
        <f t="shared" si="54"/>
        <v/>
      </c>
      <c r="B664" s="18" t="str">
        <f t="shared" si="58"/>
        <v/>
      </c>
      <c r="C664" t="str">
        <f t="shared" si="55"/>
        <v/>
      </c>
      <c r="D664" t="str">
        <f t="shared" si="56"/>
        <v/>
      </c>
      <c r="E664" t="str">
        <f>IF(D664="","",MIN(IF(ISNA(VLOOKUP(D664+E663,Gehaltstabelle_alt!$A$15:$A$18,1,FALSE)),D664+E663,IF(ISNA(VLOOKUP(D664+E663+1,Gehaltstabelle_alt!$A$15:$A$18,1,FALSE)),D664+E663+1,D664+E663+2))+IF(AND(B664=DATE(YEAR($G$5),MONTH($G$5),1),$G$4),2,0),MAX(Gehaltstabelle_alt!$H$5:$H$34)))</f>
        <v/>
      </c>
      <c r="F664" t="str">
        <f>IF(E664="","",HLOOKUP(C664,Gehaltstabelle_alt!$I$3:$R$34,E664+2,FALSE))</f>
        <v/>
      </c>
      <c r="G664" t="str">
        <f>IF(E664="","",IF(F664&lt;=Gehaltstabelle_alt!$B$2,Gehaltstabelle_alt!$E$2,IF(F664&lt;=Gehaltstabelle_alt!$B$3,Gehaltstabelle_alt!$E$3,IF(F664&lt;=Gehaltstabelle_alt!$B$4,Gehaltstabelle_alt!$E$4,IF(F664&lt;=Gehaltstabelle_alt!$B$5,Gehaltstabelle_alt!$E$5,IF(F664&lt;=Gehaltstabelle_alt!$B$6,Gehaltstabelle_alt!$E$6,Gehaltstabelle_alt!$E$7)))))+IF(F664="","",IF(AND(E664&gt;Gehaltstabelle_alt!$C$10,C664="a"),Gehaltstabelle_alt!$E$11,Gehaltstabelle_alt!$E$10))+Gehaltsrechner!$G$10)</f>
        <v/>
      </c>
      <c r="H664" t="str">
        <f>IF(G664="","",Gehaltsrechner!$G$9)</f>
        <v/>
      </c>
      <c r="I664" t="str">
        <f t="shared" si="57"/>
        <v/>
      </c>
    </row>
    <row r="665" spans="1:9" x14ac:dyDescent="0.25">
      <c r="A665" t="str">
        <f t="shared" si="54"/>
        <v/>
      </c>
      <c r="B665" s="18" t="str">
        <f t="shared" si="58"/>
        <v/>
      </c>
      <c r="C665" t="str">
        <f t="shared" si="55"/>
        <v/>
      </c>
      <c r="D665" t="str">
        <f t="shared" si="56"/>
        <v/>
      </c>
      <c r="E665" t="str">
        <f>IF(D665="","",MIN(IF(ISNA(VLOOKUP(D665+E664,Gehaltstabelle_alt!$A$15:$A$18,1,FALSE)),D665+E664,IF(ISNA(VLOOKUP(D665+E664+1,Gehaltstabelle_alt!$A$15:$A$18,1,FALSE)),D665+E664+1,D665+E664+2))+IF(AND(B665=DATE(YEAR($G$5),MONTH($G$5),1),$G$4),2,0),MAX(Gehaltstabelle_alt!$H$5:$H$34)))</f>
        <v/>
      </c>
      <c r="F665" t="str">
        <f>IF(E665="","",HLOOKUP(C665,Gehaltstabelle_alt!$I$3:$R$34,E665+2,FALSE))</f>
        <v/>
      </c>
      <c r="G665" t="str">
        <f>IF(E665="","",IF(F665&lt;=Gehaltstabelle_alt!$B$2,Gehaltstabelle_alt!$E$2,IF(F665&lt;=Gehaltstabelle_alt!$B$3,Gehaltstabelle_alt!$E$3,IF(F665&lt;=Gehaltstabelle_alt!$B$4,Gehaltstabelle_alt!$E$4,IF(F665&lt;=Gehaltstabelle_alt!$B$5,Gehaltstabelle_alt!$E$5,IF(F665&lt;=Gehaltstabelle_alt!$B$6,Gehaltstabelle_alt!$E$6,Gehaltstabelle_alt!$E$7)))))+IF(F665="","",IF(AND(E665&gt;Gehaltstabelle_alt!$C$10,C665="a"),Gehaltstabelle_alt!$E$11,Gehaltstabelle_alt!$E$10))+Gehaltsrechner!$G$10)</f>
        <v/>
      </c>
      <c r="H665" t="str">
        <f>IF(G665="","",Gehaltsrechner!$G$9)</f>
        <v/>
      </c>
      <c r="I665" t="str">
        <f t="shared" si="57"/>
        <v/>
      </c>
    </row>
    <row r="666" spans="1:9" x14ac:dyDescent="0.25">
      <c r="A666" t="str">
        <f t="shared" si="54"/>
        <v/>
      </c>
      <c r="B666" s="18" t="str">
        <f t="shared" si="58"/>
        <v/>
      </c>
      <c r="C666" t="str">
        <f t="shared" si="55"/>
        <v/>
      </c>
      <c r="D666" t="str">
        <f t="shared" si="56"/>
        <v/>
      </c>
      <c r="E666" t="str">
        <f>IF(D666="","",MIN(IF(ISNA(VLOOKUP(D666+E665,Gehaltstabelle_alt!$A$15:$A$18,1,FALSE)),D666+E665,IF(ISNA(VLOOKUP(D666+E665+1,Gehaltstabelle_alt!$A$15:$A$18,1,FALSE)),D666+E665+1,D666+E665+2))+IF(AND(B666=DATE(YEAR($G$5),MONTH($G$5),1),$G$4),2,0),MAX(Gehaltstabelle_alt!$H$5:$H$34)))</f>
        <v/>
      </c>
      <c r="F666" t="str">
        <f>IF(E666="","",HLOOKUP(C666,Gehaltstabelle_alt!$I$3:$R$34,E666+2,FALSE))</f>
        <v/>
      </c>
      <c r="G666" t="str">
        <f>IF(E666="","",IF(F666&lt;=Gehaltstabelle_alt!$B$2,Gehaltstabelle_alt!$E$2,IF(F666&lt;=Gehaltstabelle_alt!$B$3,Gehaltstabelle_alt!$E$3,IF(F666&lt;=Gehaltstabelle_alt!$B$4,Gehaltstabelle_alt!$E$4,IF(F666&lt;=Gehaltstabelle_alt!$B$5,Gehaltstabelle_alt!$E$5,IF(F666&lt;=Gehaltstabelle_alt!$B$6,Gehaltstabelle_alt!$E$6,Gehaltstabelle_alt!$E$7)))))+IF(F666="","",IF(AND(E666&gt;Gehaltstabelle_alt!$C$10,C666="a"),Gehaltstabelle_alt!$E$11,Gehaltstabelle_alt!$E$10))+Gehaltsrechner!$G$10)</f>
        <v/>
      </c>
      <c r="H666" t="str">
        <f>IF(G666="","",Gehaltsrechner!$G$9)</f>
        <v/>
      </c>
      <c r="I666" t="str">
        <f t="shared" si="57"/>
        <v/>
      </c>
    </row>
    <row r="667" spans="1:9" x14ac:dyDescent="0.25">
      <c r="A667" t="str">
        <f t="shared" si="54"/>
        <v/>
      </c>
      <c r="B667" s="18" t="str">
        <f t="shared" si="58"/>
        <v/>
      </c>
      <c r="C667" t="str">
        <f t="shared" si="55"/>
        <v/>
      </c>
      <c r="D667" t="str">
        <f t="shared" si="56"/>
        <v/>
      </c>
      <c r="E667" t="str">
        <f>IF(D667="","",MIN(IF(ISNA(VLOOKUP(D667+E666,Gehaltstabelle_alt!$A$15:$A$18,1,FALSE)),D667+E666,IF(ISNA(VLOOKUP(D667+E666+1,Gehaltstabelle_alt!$A$15:$A$18,1,FALSE)),D667+E666+1,D667+E666+2))+IF(AND(B667=DATE(YEAR($G$5),MONTH($G$5),1),$G$4),2,0),MAX(Gehaltstabelle_alt!$H$5:$H$34)))</f>
        <v/>
      </c>
      <c r="F667" t="str">
        <f>IF(E667="","",HLOOKUP(C667,Gehaltstabelle_alt!$I$3:$R$34,E667+2,FALSE))</f>
        <v/>
      </c>
      <c r="G667" t="str">
        <f>IF(E667="","",IF(F667&lt;=Gehaltstabelle_alt!$B$2,Gehaltstabelle_alt!$E$2,IF(F667&lt;=Gehaltstabelle_alt!$B$3,Gehaltstabelle_alt!$E$3,IF(F667&lt;=Gehaltstabelle_alt!$B$4,Gehaltstabelle_alt!$E$4,IF(F667&lt;=Gehaltstabelle_alt!$B$5,Gehaltstabelle_alt!$E$5,IF(F667&lt;=Gehaltstabelle_alt!$B$6,Gehaltstabelle_alt!$E$6,Gehaltstabelle_alt!$E$7)))))+IF(F667="","",IF(AND(E667&gt;Gehaltstabelle_alt!$C$10,C667="a"),Gehaltstabelle_alt!$E$11,Gehaltstabelle_alt!$E$10))+Gehaltsrechner!$G$10)</f>
        <v/>
      </c>
      <c r="H667" t="str">
        <f>IF(G667="","",Gehaltsrechner!$G$9)</f>
        <v/>
      </c>
      <c r="I667" t="str">
        <f t="shared" si="57"/>
        <v/>
      </c>
    </row>
    <row r="668" spans="1:9" x14ac:dyDescent="0.25">
      <c r="A668" t="str">
        <f t="shared" si="54"/>
        <v/>
      </c>
      <c r="B668" s="18" t="str">
        <f t="shared" si="58"/>
        <v/>
      </c>
      <c r="C668" t="str">
        <f t="shared" si="55"/>
        <v/>
      </c>
      <c r="D668" t="str">
        <f t="shared" si="56"/>
        <v/>
      </c>
      <c r="E668" t="str">
        <f>IF(D668="","",MIN(IF(ISNA(VLOOKUP(D668+E667,Gehaltstabelle_alt!$A$15:$A$18,1,FALSE)),D668+E667,IF(ISNA(VLOOKUP(D668+E667+1,Gehaltstabelle_alt!$A$15:$A$18,1,FALSE)),D668+E667+1,D668+E667+2))+IF(AND(B668=DATE(YEAR($G$5),MONTH($G$5),1),$G$4),2,0),MAX(Gehaltstabelle_alt!$H$5:$H$34)))</f>
        <v/>
      </c>
      <c r="F668" t="str">
        <f>IF(E668="","",HLOOKUP(C668,Gehaltstabelle_alt!$I$3:$R$34,E668+2,FALSE))</f>
        <v/>
      </c>
      <c r="G668" t="str">
        <f>IF(E668="","",IF(F668&lt;=Gehaltstabelle_alt!$B$2,Gehaltstabelle_alt!$E$2,IF(F668&lt;=Gehaltstabelle_alt!$B$3,Gehaltstabelle_alt!$E$3,IF(F668&lt;=Gehaltstabelle_alt!$B$4,Gehaltstabelle_alt!$E$4,IF(F668&lt;=Gehaltstabelle_alt!$B$5,Gehaltstabelle_alt!$E$5,IF(F668&lt;=Gehaltstabelle_alt!$B$6,Gehaltstabelle_alt!$E$6,Gehaltstabelle_alt!$E$7)))))+IF(F668="","",IF(AND(E668&gt;Gehaltstabelle_alt!$C$10,C668="a"),Gehaltstabelle_alt!$E$11,Gehaltstabelle_alt!$E$10))+Gehaltsrechner!$G$10)</f>
        <v/>
      </c>
      <c r="H668" t="str">
        <f>IF(G668="","",Gehaltsrechner!$G$9)</f>
        <v/>
      </c>
      <c r="I668" t="str">
        <f t="shared" si="57"/>
        <v/>
      </c>
    </row>
    <row r="669" spans="1:9" x14ac:dyDescent="0.25">
      <c r="A669" t="str">
        <f t="shared" si="54"/>
        <v/>
      </c>
      <c r="B669" s="18" t="str">
        <f t="shared" si="58"/>
        <v/>
      </c>
      <c r="C669" t="str">
        <f t="shared" si="55"/>
        <v/>
      </c>
      <c r="D669" t="str">
        <f t="shared" si="56"/>
        <v/>
      </c>
      <c r="E669" t="str">
        <f>IF(D669="","",MIN(IF(ISNA(VLOOKUP(D669+E668,Gehaltstabelle_alt!$A$15:$A$18,1,FALSE)),D669+E668,IF(ISNA(VLOOKUP(D669+E668+1,Gehaltstabelle_alt!$A$15:$A$18,1,FALSE)),D669+E668+1,D669+E668+2))+IF(AND(B669=DATE(YEAR($G$5),MONTH($G$5),1),$G$4),2,0),MAX(Gehaltstabelle_alt!$H$5:$H$34)))</f>
        <v/>
      </c>
      <c r="F669" t="str">
        <f>IF(E669="","",HLOOKUP(C669,Gehaltstabelle_alt!$I$3:$R$34,E669+2,FALSE))</f>
        <v/>
      </c>
      <c r="G669" t="str">
        <f>IF(E669="","",IF(F669&lt;=Gehaltstabelle_alt!$B$2,Gehaltstabelle_alt!$E$2,IF(F669&lt;=Gehaltstabelle_alt!$B$3,Gehaltstabelle_alt!$E$3,IF(F669&lt;=Gehaltstabelle_alt!$B$4,Gehaltstabelle_alt!$E$4,IF(F669&lt;=Gehaltstabelle_alt!$B$5,Gehaltstabelle_alt!$E$5,IF(F669&lt;=Gehaltstabelle_alt!$B$6,Gehaltstabelle_alt!$E$6,Gehaltstabelle_alt!$E$7)))))+IF(F669="","",IF(AND(E669&gt;Gehaltstabelle_alt!$C$10,C669="a"),Gehaltstabelle_alt!$E$11,Gehaltstabelle_alt!$E$10))+Gehaltsrechner!$G$10)</f>
        <v/>
      </c>
      <c r="H669" t="str">
        <f>IF(G669="","",Gehaltsrechner!$G$9)</f>
        <v/>
      </c>
      <c r="I669" t="str">
        <f t="shared" si="57"/>
        <v/>
      </c>
    </row>
    <row r="670" spans="1:9" x14ac:dyDescent="0.25">
      <c r="A670" t="str">
        <f t="shared" si="54"/>
        <v/>
      </c>
      <c r="B670" s="18" t="str">
        <f t="shared" si="58"/>
        <v/>
      </c>
      <c r="C670" t="str">
        <f t="shared" si="55"/>
        <v/>
      </c>
      <c r="D670" t="str">
        <f t="shared" si="56"/>
        <v/>
      </c>
      <c r="E670" t="str">
        <f>IF(D670="","",MIN(IF(ISNA(VLOOKUP(D670+E669,Gehaltstabelle_alt!$A$15:$A$18,1,FALSE)),D670+E669,IF(ISNA(VLOOKUP(D670+E669+1,Gehaltstabelle_alt!$A$15:$A$18,1,FALSE)),D670+E669+1,D670+E669+2))+IF(AND(B670=DATE(YEAR($G$5),MONTH($G$5),1),$G$4),2,0),MAX(Gehaltstabelle_alt!$H$5:$H$34)))</f>
        <v/>
      </c>
      <c r="F670" t="str">
        <f>IF(E670="","",HLOOKUP(C670,Gehaltstabelle_alt!$I$3:$R$34,E670+2,FALSE))</f>
        <v/>
      </c>
      <c r="G670" t="str">
        <f>IF(E670="","",IF(F670&lt;=Gehaltstabelle_alt!$B$2,Gehaltstabelle_alt!$E$2,IF(F670&lt;=Gehaltstabelle_alt!$B$3,Gehaltstabelle_alt!$E$3,IF(F670&lt;=Gehaltstabelle_alt!$B$4,Gehaltstabelle_alt!$E$4,IF(F670&lt;=Gehaltstabelle_alt!$B$5,Gehaltstabelle_alt!$E$5,IF(F670&lt;=Gehaltstabelle_alt!$B$6,Gehaltstabelle_alt!$E$6,Gehaltstabelle_alt!$E$7)))))+IF(F670="","",IF(AND(E670&gt;Gehaltstabelle_alt!$C$10,C670="a"),Gehaltstabelle_alt!$E$11,Gehaltstabelle_alt!$E$10))+Gehaltsrechner!$G$10)</f>
        <v/>
      </c>
      <c r="H670" t="str">
        <f>IF(G670="","",Gehaltsrechner!$G$9)</f>
        <v/>
      </c>
      <c r="I670" t="str">
        <f t="shared" si="57"/>
        <v/>
      </c>
    </row>
    <row r="671" spans="1:9" x14ac:dyDescent="0.25">
      <c r="A671" t="str">
        <f t="shared" si="54"/>
        <v/>
      </c>
      <c r="B671" s="18" t="str">
        <f t="shared" si="58"/>
        <v/>
      </c>
      <c r="C671" t="str">
        <f t="shared" si="55"/>
        <v/>
      </c>
      <c r="D671" t="str">
        <f t="shared" si="56"/>
        <v/>
      </c>
      <c r="E671" t="str">
        <f>IF(D671="","",MIN(IF(ISNA(VLOOKUP(D671+E670,Gehaltstabelle_alt!$A$15:$A$18,1,FALSE)),D671+E670,IF(ISNA(VLOOKUP(D671+E670+1,Gehaltstabelle_alt!$A$15:$A$18,1,FALSE)),D671+E670+1,D671+E670+2))+IF(AND(B671=DATE(YEAR($G$5),MONTH($G$5),1),$G$4),2,0),MAX(Gehaltstabelle_alt!$H$5:$H$34)))</f>
        <v/>
      </c>
      <c r="F671" t="str">
        <f>IF(E671="","",HLOOKUP(C671,Gehaltstabelle_alt!$I$3:$R$34,E671+2,FALSE))</f>
        <v/>
      </c>
      <c r="G671" t="str">
        <f>IF(E671="","",IF(F671&lt;=Gehaltstabelle_alt!$B$2,Gehaltstabelle_alt!$E$2,IF(F671&lt;=Gehaltstabelle_alt!$B$3,Gehaltstabelle_alt!$E$3,IF(F671&lt;=Gehaltstabelle_alt!$B$4,Gehaltstabelle_alt!$E$4,IF(F671&lt;=Gehaltstabelle_alt!$B$5,Gehaltstabelle_alt!$E$5,IF(F671&lt;=Gehaltstabelle_alt!$B$6,Gehaltstabelle_alt!$E$6,Gehaltstabelle_alt!$E$7)))))+IF(F671="","",IF(AND(E671&gt;Gehaltstabelle_alt!$C$10,C671="a"),Gehaltstabelle_alt!$E$11,Gehaltstabelle_alt!$E$10))+Gehaltsrechner!$G$10)</f>
        <v/>
      </c>
      <c r="H671" t="str">
        <f>IF(G671="","",Gehaltsrechner!$G$9)</f>
        <v/>
      </c>
      <c r="I671" t="str">
        <f t="shared" si="57"/>
        <v/>
      </c>
    </row>
    <row r="672" spans="1:9" x14ac:dyDescent="0.25">
      <c r="A672" t="str">
        <f t="shared" si="54"/>
        <v/>
      </c>
      <c r="B672" s="18" t="str">
        <f t="shared" si="58"/>
        <v/>
      </c>
      <c r="C672" t="str">
        <f t="shared" si="55"/>
        <v/>
      </c>
      <c r="D672" t="str">
        <f t="shared" si="56"/>
        <v/>
      </c>
      <c r="E672" t="str">
        <f>IF(D672="","",MIN(IF(ISNA(VLOOKUP(D672+E671,Gehaltstabelle_alt!$A$15:$A$18,1,FALSE)),D672+E671,IF(ISNA(VLOOKUP(D672+E671+1,Gehaltstabelle_alt!$A$15:$A$18,1,FALSE)),D672+E671+1,D672+E671+2))+IF(AND(B672=DATE(YEAR($G$5),MONTH($G$5),1),$G$4),2,0),MAX(Gehaltstabelle_alt!$H$5:$H$34)))</f>
        <v/>
      </c>
      <c r="F672" t="str">
        <f>IF(E672="","",HLOOKUP(C672,Gehaltstabelle_alt!$I$3:$R$34,E672+2,FALSE))</f>
        <v/>
      </c>
      <c r="G672" t="str">
        <f>IF(E672="","",IF(F672&lt;=Gehaltstabelle_alt!$B$2,Gehaltstabelle_alt!$E$2,IF(F672&lt;=Gehaltstabelle_alt!$B$3,Gehaltstabelle_alt!$E$3,IF(F672&lt;=Gehaltstabelle_alt!$B$4,Gehaltstabelle_alt!$E$4,IF(F672&lt;=Gehaltstabelle_alt!$B$5,Gehaltstabelle_alt!$E$5,IF(F672&lt;=Gehaltstabelle_alt!$B$6,Gehaltstabelle_alt!$E$6,Gehaltstabelle_alt!$E$7)))))+IF(F672="","",IF(AND(E672&gt;Gehaltstabelle_alt!$C$10,C672="a"),Gehaltstabelle_alt!$E$11,Gehaltstabelle_alt!$E$10))+Gehaltsrechner!$G$10)</f>
        <v/>
      </c>
      <c r="H672" t="str">
        <f>IF(G672="","",Gehaltsrechner!$G$9)</f>
        <v/>
      </c>
      <c r="I672" t="str">
        <f t="shared" si="57"/>
        <v/>
      </c>
    </row>
    <row r="673" spans="1:9" x14ac:dyDescent="0.25">
      <c r="A673" t="str">
        <f t="shared" si="54"/>
        <v/>
      </c>
      <c r="B673" s="18" t="str">
        <f t="shared" si="58"/>
        <v/>
      </c>
      <c r="C673" t="str">
        <f t="shared" si="55"/>
        <v/>
      </c>
      <c r="D673" t="str">
        <f t="shared" si="56"/>
        <v/>
      </c>
      <c r="E673" t="str">
        <f>IF(D673="","",MIN(IF(ISNA(VLOOKUP(D673+E672,Gehaltstabelle_alt!$A$15:$A$18,1,FALSE)),D673+E672,IF(ISNA(VLOOKUP(D673+E672+1,Gehaltstabelle_alt!$A$15:$A$18,1,FALSE)),D673+E672+1,D673+E672+2))+IF(AND(B673=DATE(YEAR($G$5),MONTH($G$5),1),$G$4),2,0),MAX(Gehaltstabelle_alt!$H$5:$H$34)))</f>
        <v/>
      </c>
      <c r="F673" t="str">
        <f>IF(E673="","",HLOOKUP(C673,Gehaltstabelle_alt!$I$3:$R$34,E673+2,FALSE))</f>
        <v/>
      </c>
      <c r="G673" t="str">
        <f>IF(E673="","",IF(F673&lt;=Gehaltstabelle_alt!$B$2,Gehaltstabelle_alt!$E$2,IF(F673&lt;=Gehaltstabelle_alt!$B$3,Gehaltstabelle_alt!$E$3,IF(F673&lt;=Gehaltstabelle_alt!$B$4,Gehaltstabelle_alt!$E$4,IF(F673&lt;=Gehaltstabelle_alt!$B$5,Gehaltstabelle_alt!$E$5,IF(F673&lt;=Gehaltstabelle_alt!$B$6,Gehaltstabelle_alt!$E$6,Gehaltstabelle_alt!$E$7)))))+IF(F673="","",IF(AND(E673&gt;Gehaltstabelle_alt!$C$10,C673="a"),Gehaltstabelle_alt!$E$11,Gehaltstabelle_alt!$E$10))+Gehaltsrechner!$G$10)</f>
        <v/>
      </c>
      <c r="H673" t="str">
        <f>IF(G673="","",Gehaltsrechner!$G$9)</f>
        <v/>
      </c>
      <c r="I673" t="str">
        <f t="shared" si="57"/>
        <v/>
      </c>
    </row>
    <row r="674" spans="1:9" x14ac:dyDescent="0.25">
      <c r="A674" t="str">
        <f t="shared" si="54"/>
        <v/>
      </c>
      <c r="B674" s="18" t="str">
        <f t="shared" si="58"/>
        <v/>
      </c>
      <c r="C674" t="str">
        <f t="shared" si="55"/>
        <v/>
      </c>
      <c r="D674" t="str">
        <f t="shared" si="56"/>
        <v/>
      </c>
      <c r="E674" t="str">
        <f>IF(D674="","",MIN(IF(ISNA(VLOOKUP(D674+E673,Gehaltstabelle_alt!$A$15:$A$18,1,FALSE)),D674+E673,IF(ISNA(VLOOKUP(D674+E673+1,Gehaltstabelle_alt!$A$15:$A$18,1,FALSE)),D674+E673+1,D674+E673+2))+IF(AND(B674=DATE(YEAR($G$5),MONTH($G$5),1),$G$4),2,0),MAX(Gehaltstabelle_alt!$H$5:$H$34)))</f>
        <v/>
      </c>
      <c r="F674" t="str">
        <f>IF(E674="","",HLOOKUP(C674,Gehaltstabelle_alt!$I$3:$R$34,E674+2,FALSE))</f>
        <v/>
      </c>
      <c r="G674" t="str">
        <f>IF(E674="","",IF(F674&lt;=Gehaltstabelle_alt!$B$2,Gehaltstabelle_alt!$E$2,IF(F674&lt;=Gehaltstabelle_alt!$B$3,Gehaltstabelle_alt!$E$3,IF(F674&lt;=Gehaltstabelle_alt!$B$4,Gehaltstabelle_alt!$E$4,IF(F674&lt;=Gehaltstabelle_alt!$B$5,Gehaltstabelle_alt!$E$5,IF(F674&lt;=Gehaltstabelle_alt!$B$6,Gehaltstabelle_alt!$E$6,Gehaltstabelle_alt!$E$7)))))+IF(F674="","",IF(AND(E674&gt;Gehaltstabelle_alt!$C$10,C674="a"),Gehaltstabelle_alt!$E$11,Gehaltstabelle_alt!$E$10))+Gehaltsrechner!$G$10)</f>
        <v/>
      </c>
      <c r="H674" t="str">
        <f>IF(G674="","",Gehaltsrechner!$G$9)</f>
        <v/>
      </c>
      <c r="I674" t="str">
        <f t="shared" si="57"/>
        <v/>
      </c>
    </row>
    <row r="675" spans="1:9" x14ac:dyDescent="0.25">
      <c r="A675" t="str">
        <f t="shared" si="54"/>
        <v/>
      </c>
      <c r="B675" s="18" t="str">
        <f t="shared" si="58"/>
        <v/>
      </c>
      <c r="C675" t="str">
        <f t="shared" si="55"/>
        <v/>
      </c>
      <c r="D675" t="str">
        <f t="shared" si="56"/>
        <v/>
      </c>
      <c r="E675" t="str">
        <f>IF(D675="","",MIN(IF(ISNA(VLOOKUP(D675+E674,Gehaltstabelle_alt!$A$15:$A$18,1,FALSE)),D675+E674,IF(ISNA(VLOOKUP(D675+E674+1,Gehaltstabelle_alt!$A$15:$A$18,1,FALSE)),D675+E674+1,D675+E674+2))+IF(AND(B675=DATE(YEAR($G$5),MONTH($G$5),1),$G$4),2,0),MAX(Gehaltstabelle_alt!$H$5:$H$34)))</f>
        <v/>
      </c>
      <c r="F675" t="str">
        <f>IF(E675="","",HLOOKUP(C675,Gehaltstabelle_alt!$I$3:$R$34,E675+2,FALSE))</f>
        <v/>
      </c>
      <c r="G675" t="str">
        <f>IF(E675="","",IF(F675&lt;=Gehaltstabelle_alt!$B$2,Gehaltstabelle_alt!$E$2,IF(F675&lt;=Gehaltstabelle_alt!$B$3,Gehaltstabelle_alt!$E$3,IF(F675&lt;=Gehaltstabelle_alt!$B$4,Gehaltstabelle_alt!$E$4,IF(F675&lt;=Gehaltstabelle_alt!$B$5,Gehaltstabelle_alt!$E$5,IF(F675&lt;=Gehaltstabelle_alt!$B$6,Gehaltstabelle_alt!$E$6,Gehaltstabelle_alt!$E$7)))))+IF(F675="","",IF(AND(E675&gt;Gehaltstabelle_alt!$C$10,C675="a"),Gehaltstabelle_alt!$E$11,Gehaltstabelle_alt!$E$10))+Gehaltsrechner!$G$10)</f>
        <v/>
      </c>
      <c r="H675" t="str">
        <f>IF(G675="","",Gehaltsrechner!$G$9)</f>
        <v/>
      </c>
      <c r="I675" t="str">
        <f t="shared" si="57"/>
        <v/>
      </c>
    </row>
    <row r="676" spans="1:9" x14ac:dyDescent="0.25">
      <c r="A676" t="str">
        <f t="shared" si="54"/>
        <v/>
      </c>
      <c r="B676" s="18" t="str">
        <f t="shared" si="58"/>
        <v/>
      </c>
      <c r="C676" t="str">
        <f t="shared" si="55"/>
        <v/>
      </c>
      <c r="D676" t="str">
        <f t="shared" si="56"/>
        <v/>
      </c>
      <c r="E676" t="str">
        <f>IF(D676="","",MIN(IF(ISNA(VLOOKUP(D676+E675,Gehaltstabelle_alt!$A$15:$A$18,1,FALSE)),D676+E675,IF(ISNA(VLOOKUP(D676+E675+1,Gehaltstabelle_alt!$A$15:$A$18,1,FALSE)),D676+E675+1,D676+E675+2))+IF(AND(B676=DATE(YEAR($G$5),MONTH($G$5),1),$G$4),2,0),MAX(Gehaltstabelle_alt!$H$5:$H$34)))</f>
        <v/>
      </c>
      <c r="F676" t="str">
        <f>IF(E676="","",HLOOKUP(C676,Gehaltstabelle_alt!$I$3:$R$34,E676+2,FALSE))</f>
        <v/>
      </c>
      <c r="G676" t="str">
        <f>IF(E676="","",IF(F676&lt;=Gehaltstabelle_alt!$B$2,Gehaltstabelle_alt!$E$2,IF(F676&lt;=Gehaltstabelle_alt!$B$3,Gehaltstabelle_alt!$E$3,IF(F676&lt;=Gehaltstabelle_alt!$B$4,Gehaltstabelle_alt!$E$4,IF(F676&lt;=Gehaltstabelle_alt!$B$5,Gehaltstabelle_alt!$E$5,IF(F676&lt;=Gehaltstabelle_alt!$B$6,Gehaltstabelle_alt!$E$6,Gehaltstabelle_alt!$E$7)))))+IF(F676="","",IF(AND(E676&gt;Gehaltstabelle_alt!$C$10,C676="a"),Gehaltstabelle_alt!$E$11,Gehaltstabelle_alt!$E$10))+Gehaltsrechner!$G$10)</f>
        <v/>
      </c>
      <c r="H676" t="str">
        <f>IF(G676="","",Gehaltsrechner!$G$9)</f>
        <v/>
      </c>
      <c r="I676" t="str">
        <f t="shared" si="57"/>
        <v/>
      </c>
    </row>
    <row r="677" spans="1:9" x14ac:dyDescent="0.25">
      <c r="A677" t="str">
        <f t="shared" si="54"/>
        <v/>
      </c>
      <c r="B677" s="18" t="str">
        <f t="shared" si="58"/>
        <v/>
      </c>
      <c r="C677" t="str">
        <f t="shared" si="55"/>
        <v/>
      </c>
      <c r="D677" t="str">
        <f t="shared" si="56"/>
        <v/>
      </c>
      <c r="E677" t="str">
        <f>IF(D677="","",MIN(IF(ISNA(VLOOKUP(D677+E676,Gehaltstabelle_alt!$A$15:$A$18,1,FALSE)),D677+E676,IF(ISNA(VLOOKUP(D677+E676+1,Gehaltstabelle_alt!$A$15:$A$18,1,FALSE)),D677+E676+1,D677+E676+2))+IF(AND(B677=DATE(YEAR($G$5),MONTH($G$5),1),$G$4),2,0),MAX(Gehaltstabelle_alt!$H$5:$H$34)))</f>
        <v/>
      </c>
      <c r="F677" t="str">
        <f>IF(E677="","",HLOOKUP(C677,Gehaltstabelle_alt!$I$3:$R$34,E677+2,FALSE))</f>
        <v/>
      </c>
      <c r="G677" t="str">
        <f>IF(E677="","",IF(F677&lt;=Gehaltstabelle_alt!$B$2,Gehaltstabelle_alt!$E$2,IF(F677&lt;=Gehaltstabelle_alt!$B$3,Gehaltstabelle_alt!$E$3,IF(F677&lt;=Gehaltstabelle_alt!$B$4,Gehaltstabelle_alt!$E$4,IF(F677&lt;=Gehaltstabelle_alt!$B$5,Gehaltstabelle_alt!$E$5,IF(F677&lt;=Gehaltstabelle_alt!$B$6,Gehaltstabelle_alt!$E$6,Gehaltstabelle_alt!$E$7)))))+IF(F677="","",IF(AND(E677&gt;Gehaltstabelle_alt!$C$10,C677="a"),Gehaltstabelle_alt!$E$11,Gehaltstabelle_alt!$E$10))+Gehaltsrechner!$G$10)</f>
        <v/>
      </c>
      <c r="H677" t="str">
        <f>IF(G677="","",Gehaltsrechner!$G$9)</f>
        <v/>
      </c>
      <c r="I677" t="str">
        <f t="shared" si="57"/>
        <v/>
      </c>
    </row>
    <row r="678" spans="1:9" x14ac:dyDescent="0.25">
      <c r="A678" t="str">
        <f t="shared" si="54"/>
        <v/>
      </c>
      <c r="B678" s="18" t="str">
        <f t="shared" si="58"/>
        <v/>
      </c>
      <c r="C678" t="str">
        <f t="shared" si="55"/>
        <v/>
      </c>
      <c r="D678" t="str">
        <f t="shared" si="56"/>
        <v/>
      </c>
      <c r="E678" t="str">
        <f>IF(D678="","",MIN(IF(ISNA(VLOOKUP(D678+E677,Gehaltstabelle_alt!$A$15:$A$18,1,FALSE)),D678+E677,IF(ISNA(VLOOKUP(D678+E677+1,Gehaltstabelle_alt!$A$15:$A$18,1,FALSE)),D678+E677+1,D678+E677+2))+IF(AND(B678=DATE(YEAR($G$5),MONTH($G$5),1),$G$4),2,0),MAX(Gehaltstabelle_alt!$H$5:$H$34)))</f>
        <v/>
      </c>
      <c r="F678" t="str">
        <f>IF(E678="","",HLOOKUP(C678,Gehaltstabelle_alt!$I$3:$R$34,E678+2,FALSE))</f>
        <v/>
      </c>
      <c r="G678" t="str">
        <f>IF(E678="","",IF(F678&lt;=Gehaltstabelle_alt!$B$2,Gehaltstabelle_alt!$E$2,IF(F678&lt;=Gehaltstabelle_alt!$B$3,Gehaltstabelle_alt!$E$3,IF(F678&lt;=Gehaltstabelle_alt!$B$4,Gehaltstabelle_alt!$E$4,IF(F678&lt;=Gehaltstabelle_alt!$B$5,Gehaltstabelle_alt!$E$5,IF(F678&lt;=Gehaltstabelle_alt!$B$6,Gehaltstabelle_alt!$E$6,Gehaltstabelle_alt!$E$7)))))+IF(F678="","",IF(AND(E678&gt;Gehaltstabelle_alt!$C$10,C678="a"),Gehaltstabelle_alt!$E$11,Gehaltstabelle_alt!$E$10))+Gehaltsrechner!$G$10)</f>
        <v/>
      </c>
      <c r="H678" t="str">
        <f>IF(G678="","",Gehaltsrechner!$G$9)</f>
        <v/>
      </c>
      <c r="I678" t="str">
        <f t="shared" si="57"/>
        <v/>
      </c>
    </row>
    <row r="679" spans="1:9" x14ac:dyDescent="0.25">
      <c r="A679" t="str">
        <f t="shared" si="54"/>
        <v/>
      </c>
      <c r="B679" s="18" t="str">
        <f t="shared" si="58"/>
        <v/>
      </c>
      <c r="C679" t="str">
        <f t="shared" si="55"/>
        <v/>
      </c>
      <c r="D679" t="str">
        <f t="shared" si="56"/>
        <v/>
      </c>
      <c r="E679" t="str">
        <f>IF(D679="","",MIN(IF(ISNA(VLOOKUP(D679+E678,Gehaltstabelle_alt!$A$15:$A$18,1,FALSE)),D679+E678,IF(ISNA(VLOOKUP(D679+E678+1,Gehaltstabelle_alt!$A$15:$A$18,1,FALSE)),D679+E678+1,D679+E678+2))+IF(AND(B679=DATE(YEAR($G$5),MONTH($G$5),1),$G$4),2,0),MAX(Gehaltstabelle_alt!$H$5:$H$34)))</f>
        <v/>
      </c>
      <c r="F679" t="str">
        <f>IF(E679="","",HLOOKUP(C679,Gehaltstabelle_alt!$I$3:$R$34,E679+2,FALSE))</f>
        <v/>
      </c>
      <c r="G679" t="str">
        <f>IF(E679="","",IF(F679&lt;=Gehaltstabelle_alt!$B$2,Gehaltstabelle_alt!$E$2,IF(F679&lt;=Gehaltstabelle_alt!$B$3,Gehaltstabelle_alt!$E$3,IF(F679&lt;=Gehaltstabelle_alt!$B$4,Gehaltstabelle_alt!$E$4,IF(F679&lt;=Gehaltstabelle_alt!$B$5,Gehaltstabelle_alt!$E$5,IF(F679&lt;=Gehaltstabelle_alt!$B$6,Gehaltstabelle_alt!$E$6,Gehaltstabelle_alt!$E$7)))))+IF(F679="","",IF(AND(E679&gt;Gehaltstabelle_alt!$C$10,C679="a"),Gehaltstabelle_alt!$E$11,Gehaltstabelle_alt!$E$10))+Gehaltsrechner!$G$10)</f>
        <v/>
      </c>
      <c r="H679" t="str">
        <f>IF(G679="","",Gehaltsrechner!$G$9)</f>
        <v/>
      </c>
      <c r="I679" t="str">
        <f t="shared" si="57"/>
        <v/>
      </c>
    </row>
    <row r="680" spans="1:9" x14ac:dyDescent="0.25">
      <c r="A680" t="str">
        <f t="shared" si="54"/>
        <v/>
      </c>
      <c r="B680" s="18" t="str">
        <f t="shared" si="58"/>
        <v/>
      </c>
      <c r="C680" t="str">
        <f t="shared" si="55"/>
        <v/>
      </c>
      <c r="D680" t="str">
        <f t="shared" si="56"/>
        <v/>
      </c>
      <c r="E680" t="str">
        <f>IF(D680="","",MIN(IF(ISNA(VLOOKUP(D680+E679,Gehaltstabelle_alt!$A$15:$A$18,1,FALSE)),D680+E679,IF(ISNA(VLOOKUP(D680+E679+1,Gehaltstabelle_alt!$A$15:$A$18,1,FALSE)),D680+E679+1,D680+E679+2))+IF(AND(B680=DATE(YEAR($G$5),MONTH($G$5),1),$G$4),2,0),MAX(Gehaltstabelle_alt!$H$5:$H$34)))</f>
        <v/>
      </c>
      <c r="F680" t="str">
        <f>IF(E680="","",HLOOKUP(C680,Gehaltstabelle_alt!$I$3:$R$34,E680+2,FALSE))</f>
        <v/>
      </c>
      <c r="G680" t="str">
        <f>IF(E680="","",IF(F680&lt;=Gehaltstabelle_alt!$B$2,Gehaltstabelle_alt!$E$2,IF(F680&lt;=Gehaltstabelle_alt!$B$3,Gehaltstabelle_alt!$E$3,IF(F680&lt;=Gehaltstabelle_alt!$B$4,Gehaltstabelle_alt!$E$4,IF(F680&lt;=Gehaltstabelle_alt!$B$5,Gehaltstabelle_alt!$E$5,IF(F680&lt;=Gehaltstabelle_alt!$B$6,Gehaltstabelle_alt!$E$6,Gehaltstabelle_alt!$E$7)))))+IF(F680="","",IF(AND(E680&gt;Gehaltstabelle_alt!$C$10,C680="a"),Gehaltstabelle_alt!$E$11,Gehaltstabelle_alt!$E$10))+Gehaltsrechner!$G$10)</f>
        <v/>
      </c>
      <c r="H680" t="str">
        <f>IF(G680="","",Gehaltsrechner!$G$9)</f>
        <v/>
      </c>
      <c r="I680" t="str">
        <f t="shared" si="57"/>
        <v/>
      </c>
    </row>
    <row r="681" spans="1:9" x14ac:dyDescent="0.25">
      <c r="A681" t="str">
        <f t="shared" si="54"/>
        <v/>
      </c>
      <c r="B681" s="18" t="str">
        <f t="shared" si="58"/>
        <v/>
      </c>
      <c r="C681" t="str">
        <f t="shared" si="55"/>
        <v/>
      </c>
      <c r="D681" t="str">
        <f t="shared" si="56"/>
        <v/>
      </c>
      <c r="E681" t="str">
        <f>IF(D681="","",MIN(IF(ISNA(VLOOKUP(D681+E680,Gehaltstabelle_alt!$A$15:$A$18,1,FALSE)),D681+E680,IF(ISNA(VLOOKUP(D681+E680+1,Gehaltstabelle_alt!$A$15:$A$18,1,FALSE)),D681+E680+1,D681+E680+2))+IF(AND(B681=DATE(YEAR($G$5),MONTH($G$5),1),$G$4),2,0),MAX(Gehaltstabelle_alt!$H$5:$H$34)))</f>
        <v/>
      </c>
      <c r="F681" t="str">
        <f>IF(E681="","",HLOOKUP(C681,Gehaltstabelle_alt!$I$3:$R$34,E681+2,FALSE))</f>
        <v/>
      </c>
      <c r="G681" t="str">
        <f>IF(E681="","",IF(F681&lt;=Gehaltstabelle_alt!$B$2,Gehaltstabelle_alt!$E$2,IF(F681&lt;=Gehaltstabelle_alt!$B$3,Gehaltstabelle_alt!$E$3,IF(F681&lt;=Gehaltstabelle_alt!$B$4,Gehaltstabelle_alt!$E$4,IF(F681&lt;=Gehaltstabelle_alt!$B$5,Gehaltstabelle_alt!$E$5,IF(F681&lt;=Gehaltstabelle_alt!$B$6,Gehaltstabelle_alt!$E$6,Gehaltstabelle_alt!$E$7)))))+IF(F681="","",IF(AND(E681&gt;Gehaltstabelle_alt!$C$10,C681="a"),Gehaltstabelle_alt!$E$11,Gehaltstabelle_alt!$E$10))+Gehaltsrechner!$G$10)</f>
        <v/>
      </c>
      <c r="H681" t="str">
        <f>IF(G681="","",Gehaltsrechner!$G$9)</f>
        <v/>
      </c>
      <c r="I681" t="str">
        <f t="shared" si="57"/>
        <v/>
      </c>
    </row>
    <row r="682" spans="1:9" x14ac:dyDescent="0.25">
      <c r="A682" t="str">
        <f t="shared" si="54"/>
        <v/>
      </c>
      <c r="B682" s="18" t="str">
        <f t="shared" si="58"/>
        <v/>
      </c>
      <c r="C682" t="str">
        <f t="shared" si="55"/>
        <v/>
      </c>
      <c r="D682" t="str">
        <f t="shared" si="56"/>
        <v/>
      </c>
      <c r="E682" t="str">
        <f>IF(D682="","",MIN(IF(ISNA(VLOOKUP(D682+E681,Gehaltstabelle_alt!$A$15:$A$18,1,FALSE)),D682+E681,IF(ISNA(VLOOKUP(D682+E681+1,Gehaltstabelle_alt!$A$15:$A$18,1,FALSE)),D682+E681+1,D682+E681+2))+IF(AND(B682=DATE(YEAR($G$5),MONTH($G$5),1),$G$4),2,0),MAX(Gehaltstabelle_alt!$H$5:$H$34)))</f>
        <v/>
      </c>
      <c r="F682" t="str">
        <f>IF(E682="","",HLOOKUP(C682,Gehaltstabelle_alt!$I$3:$R$34,E682+2,FALSE))</f>
        <v/>
      </c>
      <c r="G682" t="str">
        <f>IF(E682="","",IF(F682&lt;=Gehaltstabelle_alt!$B$2,Gehaltstabelle_alt!$E$2,IF(F682&lt;=Gehaltstabelle_alt!$B$3,Gehaltstabelle_alt!$E$3,IF(F682&lt;=Gehaltstabelle_alt!$B$4,Gehaltstabelle_alt!$E$4,IF(F682&lt;=Gehaltstabelle_alt!$B$5,Gehaltstabelle_alt!$E$5,IF(F682&lt;=Gehaltstabelle_alt!$B$6,Gehaltstabelle_alt!$E$6,Gehaltstabelle_alt!$E$7)))))+IF(F682="","",IF(AND(E682&gt;Gehaltstabelle_alt!$C$10,C682="a"),Gehaltstabelle_alt!$E$11,Gehaltstabelle_alt!$E$10))+Gehaltsrechner!$G$10)</f>
        <v/>
      </c>
      <c r="H682" t="str">
        <f>IF(G682="","",Gehaltsrechner!$G$9)</f>
        <v/>
      </c>
      <c r="I682" t="str">
        <f t="shared" si="57"/>
        <v/>
      </c>
    </row>
    <row r="683" spans="1:9" x14ac:dyDescent="0.25">
      <c r="A683" t="str">
        <f t="shared" si="54"/>
        <v/>
      </c>
      <c r="B683" s="18" t="str">
        <f t="shared" si="58"/>
        <v/>
      </c>
      <c r="C683" t="str">
        <f t="shared" si="55"/>
        <v/>
      </c>
      <c r="D683" t="str">
        <f t="shared" si="56"/>
        <v/>
      </c>
      <c r="E683" t="str">
        <f>IF(D683="","",MIN(IF(ISNA(VLOOKUP(D683+E682,Gehaltstabelle_alt!$A$15:$A$18,1,FALSE)),D683+E682,IF(ISNA(VLOOKUP(D683+E682+1,Gehaltstabelle_alt!$A$15:$A$18,1,FALSE)),D683+E682+1,D683+E682+2))+IF(AND(B683=DATE(YEAR($G$5),MONTH($G$5),1),$G$4),2,0),MAX(Gehaltstabelle_alt!$H$5:$H$34)))</f>
        <v/>
      </c>
      <c r="F683" t="str">
        <f>IF(E683="","",HLOOKUP(C683,Gehaltstabelle_alt!$I$3:$R$34,E683+2,FALSE))</f>
        <v/>
      </c>
      <c r="G683" t="str">
        <f>IF(E683="","",IF(F683&lt;=Gehaltstabelle_alt!$B$2,Gehaltstabelle_alt!$E$2,IF(F683&lt;=Gehaltstabelle_alt!$B$3,Gehaltstabelle_alt!$E$3,IF(F683&lt;=Gehaltstabelle_alt!$B$4,Gehaltstabelle_alt!$E$4,IF(F683&lt;=Gehaltstabelle_alt!$B$5,Gehaltstabelle_alt!$E$5,IF(F683&lt;=Gehaltstabelle_alt!$B$6,Gehaltstabelle_alt!$E$6,Gehaltstabelle_alt!$E$7)))))+IF(F683="","",IF(AND(E683&gt;Gehaltstabelle_alt!$C$10,C683="a"),Gehaltstabelle_alt!$E$11,Gehaltstabelle_alt!$E$10))+Gehaltsrechner!$G$10)</f>
        <v/>
      </c>
      <c r="H683" t="str">
        <f>IF(G683="","",Gehaltsrechner!$G$9)</f>
        <v/>
      </c>
      <c r="I683" t="str">
        <f t="shared" si="57"/>
        <v/>
      </c>
    </row>
    <row r="684" spans="1:9" x14ac:dyDescent="0.25">
      <c r="A684" t="str">
        <f t="shared" si="54"/>
        <v/>
      </c>
      <c r="B684" s="18" t="str">
        <f t="shared" si="58"/>
        <v/>
      </c>
      <c r="C684" t="str">
        <f t="shared" si="55"/>
        <v/>
      </c>
      <c r="D684" t="str">
        <f t="shared" si="56"/>
        <v/>
      </c>
      <c r="E684" t="str">
        <f>IF(D684="","",MIN(IF(ISNA(VLOOKUP(D684+E683,Gehaltstabelle_alt!$A$15:$A$18,1,FALSE)),D684+E683,IF(ISNA(VLOOKUP(D684+E683+1,Gehaltstabelle_alt!$A$15:$A$18,1,FALSE)),D684+E683+1,D684+E683+2))+IF(AND(B684=DATE(YEAR($G$5),MONTH($G$5),1),$G$4),2,0),MAX(Gehaltstabelle_alt!$H$5:$H$34)))</f>
        <v/>
      </c>
      <c r="F684" t="str">
        <f>IF(E684="","",HLOOKUP(C684,Gehaltstabelle_alt!$I$3:$R$34,E684+2,FALSE))</f>
        <v/>
      </c>
      <c r="G684" t="str">
        <f>IF(E684="","",IF(F684&lt;=Gehaltstabelle_alt!$B$2,Gehaltstabelle_alt!$E$2,IF(F684&lt;=Gehaltstabelle_alt!$B$3,Gehaltstabelle_alt!$E$3,IF(F684&lt;=Gehaltstabelle_alt!$B$4,Gehaltstabelle_alt!$E$4,IF(F684&lt;=Gehaltstabelle_alt!$B$5,Gehaltstabelle_alt!$E$5,IF(F684&lt;=Gehaltstabelle_alt!$B$6,Gehaltstabelle_alt!$E$6,Gehaltstabelle_alt!$E$7)))))+IF(F684="","",IF(AND(E684&gt;Gehaltstabelle_alt!$C$10,C684="a"),Gehaltstabelle_alt!$E$11,Gehaltstabelle_alt!$E$10))+Gehaltsrechner!$G$10)</f>
        <v/>
      </c>
      <c r="H684" t="str">
        <f>IF(G684="","",Gehaltsrechner!$G$9)</f>
        <v/>
      </c>
      <c r="I684" t="str">
        <f t="shared" si="57"/>
        <v/>
      </c>
    </row>
    <row r="685" spans="1:9" x14ac:dyDescent="0.25">
      <c r="A685" t="str">
        <f t="shared" si="54"/>
        <v/>
      </c>
      <c r="B685" s="18" t="str">
        <f t="shared" si="58"/>
        <v/>
      </c>
      <c r="C685" t="str">
        <f t="shared" si="55"/>
        <v/>
      </c>
      <c r="D685" t="str">
        <f t="shared" si="56"/>
        <v/>
      </c>
      <c r="E685" t="str">
        <f>IF(D685="","",MIN(IF(ISNA(VLOOKUP(D685+E684,Gehaltstabelle_alt!$A$15:$A$18,1,FALSE)),D685+E684,IF(ISNA(VLOOKUP(D685+E684+1,Gehaltstabelle_alt!$A$15:$A$18,1,FALSE)),D685+E684+1,D685+E684+2))+IF(AND(B685=DATE(YEAR($G$5),MONTH($G$5),1),$G$4),2,0),MAX(Gehaltstabelle_alt!$H$5:$H$34)))</f>
        <v/>
      </c>
      <c r="F685" t="str">
        <f>IF(E685="","",HLOOKUP(C685,Gehaltstabelle_alt!$I$3:$R$34,E685+2,FALSE))</f>
        <v/>
      </c>
      <c r="G685" t="str">
        <f>IF(E685="","",IF(F685&lt;=Gehaltstabelle_alt!$B$2,Gehaltstabelle_alt!$E$2,IF(F685&lt;=Gehaltstabelle_alt!$B$3,Gehaltstabelle_alt!$E$3,IF(F685&lt;=Gehaltstabelle_alt!$B$4,Gehaltstabelle_alt!$E$4,IF(F685&lt;=Gehaltstabelle_alt!$B$5,Gehaltstabelle_alt!$E$5,IF(F685&lt;=Gehaltstabelle_alt!$B$6,Gehaltstabelle_alt!$E$6,Gehaltstabelle_alt!$E$7)))))+IF(F685="","",IF(AND(E685&gt;Gehaltstabelle_alt!$C$10,C685="a"),Gehaltstabelle_alt!$E$11,Gehaltstabelle_alt!$E$10))+Gehaltsrechner!$G$10)</f>
        <v/>
      </c>
      <c r="H685" t="str">
        <f>IF(G685="","",Gehaltsrechner!$G$9)</f>
        <v/>
      </c>
      <c r="I685" t="str">
        <f t="shared" si="57"/>
        <v/>
      </c>
    </row>
    <row r="686" spans="1:9" x14ac:dyDescent="0.25">
      <c r="A686" t="str">
        <f t="shared" si="54"/>
        <v/>
      </c>
      <c r="B686" s="18" t="str">
        <f t="shared" si="58"/>
        <v/>
      </c>
      <c r="C686" t="str">
        <f t="shared" si="55"/>
        <v/>
      </c>
      <c r="D686" t="str">
        <f t="shared" si="56"/>
        <v/>
      </c>
      <c r="E686" t="str">
        <f>IF(D686="","",MIN(IF(ISNA(VLOOKUP(D686+E685,Gehaltstabelle_alt!$A$15:$A$18,1,FALSE)),D686+E685,IF(ISNA(VLOOKUP(D686+E685+1,Gehaltstabelle_alt!$A$15:$A$18,1,FALSE)),D686+E685+1,D686+E685+2))+IF(AND(B686=DATE(YEAR($G$5),MONTH($G$5),1),$G$4),2,0),MAX(Gehaltstabelle_alt!$H$5:$H$34)))</f>
        <v/>
      </c>
      <c r="F686" t="str">
        <f>IF(E686="","",HLOOKUP(C686,Gehaltstabelle_alt!$I$3:$R$34,E686+2,FALSE))</f>
        <v/>
      </c>
      <c r="G686" t="str">
        <f>IF(E686="","",IF(F686&lt;=Gehaltstabelle_alt!$B$2,Gehaltstabelle_alt!$E$2,IF(F686&lt;=Gehaltstabelle_alt!$B$3,Gehaltstabelle_alt!$E$3,IF(F686&lt;=Gehaltstabelle_alt!$B$4,Gehaltstabelle_alt!$E$4,IF(F686&lt;=Gehaltstabelle_alt!$B$5,Gehaltstabelle_alt!$E$5,IF(F686&lt;=Gehaltstabelle_alt!$B$6,Gehaltstabelle_alt!$E$6,Gehaltstabelle_alt!$E$7)))))+IF(F686="","",IF(AND(E686&gt;Gehaltstabelle_alt!$C$10,C686="a"),Gehaltstabelle_alt!$E$11,Gehaltstabelle_alt!$E$10))+Gehaltsrechner!$G$10)</f>
        <v/>
      </c>
      <c r="H686" t="str">
        <f>IF(G686="","",Gehaltsrechner!$G$9)</f>
        <v/>
      </c>
      <c r="I686" t="str">
        <f t="shared" si="57"/>
        <v/>
      </c>
    </row>
    <row r="687" spans="1:9" x14ac:dyDescent="0.25">
      <c r="A687" t="str">
        <f t="shared" si="54"/>
        <v/>
      </c>
      <c r="B687" s="18" t="str">
        <f t="shared" si="58"/>
        <v/>
      </c>
      <c r="C687" t="str">
        <f t="shared" si="55"/>
        <v/>
      </c>
      <c r="D687" t="str">
        <f t="shared" si="56"/>
        <v/>
      </c>
      <c r="E687" t="str">
        <f>IF(D687="","",MIN(IF(ISNA(VLOOKUP(D687+E686,Gehaltstabelle_alt!$A$15:$A$18,1,FALSE)),D687+E686,IF(ISNA(VLOOKUP(D687+E686+1,Gehaltstabelle_alt!$A$15:$A$18,1,FALSE)),D687+E686+1,D687+E686+2))+IF(AND(B687=DATE(YEAR($G$5),MONTH($G$5),1),$G$4),2,0),MAX(Gehaltstabelle_alt!$H$5:$H$34)))</f>
        <v/>
      </c>
      <c r="F687" t="str">
        <f>IF(E687="","",HLOOKUP(C687,Gehaltstabelle_alt!$I$3:$R$34,E687+2,FALSE))</f>
        <v/>
      </c>
      <c r="G687" t="str">
        <f>IF(E687="","",IF(F687&lt;=Gehaltstabelle_alt!$B$2,Gehaltstabelle_alt!$E$2,IF(F687&lt;=Gehaltstabelle_alt!$B$3,Gehaltstabelle_alt!$E$3,IF(F687&lt;=Gehaltstabelle_alt!$B$4,Gehaltstabelle_alt!$E$4,IF(F687&lt;=Gehaltstabelle_alt!$B$5,Gehaltstabelle_alt!$E$5,IF(F687&lt;=Gehaltstabelle_alt!$B$6,Gehaltstabelle_alt!$E$6,Gehaltstabelle_alt!$E$7)))))+IF(F687="","",IF(AND(E687&gt;Gehaltstabelle_alt!$C$10,C687="a"),Gehaltstabelle_alt!$E$11,Gehaltstabelle_alt!$E$10))+Gehaltsrechner!$G$10)</f>
        <v/>
      </c>
      <c r="H687" t="str">
        <f>IF(G687="","",Gehaltsrechner!$G$9)</f>
        <v/>
      </c>
      <c r="I687" t="str">
        <f t="shared" si="57"/>
        <v/>
      </c>
    </row>
    <row r="688" spans="1:9" x14ac:dyDescent="0.25">
      <c r="A688" t="str">
        <f t="shared" si="54"/>
        <v/>
      </c>
      <c r="B688" s="18" t="str">
        <f t="shared" si="58"/>
        <v/>
      </c>
      <c r="C688" t="str">
        <f t="shared" si="55"/>
        <v/>
      </c>
      <c r="D688" t="str">
        <f t="shared" si="56"/>
        <v/>
      </c>
      <c r="E688" t="str">
        <f>IF(D688="","",MIN(IF(ISNA(VLOOKUP(D688+E687,Gehaltstabelle_alt!$A$15:$A$18,1,FALSE)),D688+E687,IF(ISNA(VLOOKUP(D688+E687+1,Gehaltstabelle_alt!$A$15:$A$18,1,FALSE)),D688+E687+1,D688+E687+2))+IF(AND(B688=DATE(YEAR($G$5),MONTH($G$5),1),$G$4),2,0),MAX(Gehaltstabelle_alt!$H$5:$H$34)))</f>
        <v/>
      </c>
      <c r="F688" t="str">
        <f>IF(E688="","",HLOOKUP(C688,Gehaltstabelle_alt!$I$3:$R$34,E688+2,FALSE))</f>
        <v/>
      </c>
      <c r="G688" t="str">
        <f>IF(E688="","",IF(F688&lt;=Gehaltstabelle_alt!$B$2,Gehaltstabelle_alt!$E$2,IF(F688&lt;=Gehaltstabelle_alt!$B$3,Gehaltstabelle_alt!$E$3,IF(F688&lt;=Gehaltstabelle_alt!$B$4,Gehaltstabelle_alt!$E$4,IF(F688&lt;=Gehaltstabelle_alt!$B$5,Gehaltstabelle_alt!$E$5,IF(F688&lt;=Gehaltstabelle_alt!$B$6,Gehaltstabelle_alt!$E$6,Gehaltstabelle_alt!$E$7)))))+IF(F688="","",IF(AND(E688&gt;Gehaltstabelle_alt!$C$10,C688="a"),Gehaltstabelle_alt!$E$11,Gehaltstabelle_alt!$E$10))+Gehaltsrechner!$G$10)</f>
        <v/>
      </c>
      <c r="H688" t="str">
        <f>IF(G688="","",Gehaltsrechner!$G$9)</f>
        <v/>
      </c>
      <c r="I688" t="str">
        <f t="shared" si="57"/>
        <v/>
      </c>
    </row>
    <row r="689" spans="1:9" x14ac:dyDescent="0.25">
      <c r="A689" t="str">
        <f t="shared" si="54"/>
        <v/>
      </c>
      <c r="B689" s="18" t="str">
        <f t="shared" si="58"/>
        <v/>
      </c>
      <c r="C689" t="str">
        <f t="shared" si="55"/>
        <v/>
      </c>
      <c r="D689" t="str">
        <f t="shared" si="56"/>
        <v/>
      </c>
      <c r="E689" t="str">
        <f>IF(D689="","",MIN(IF(ISNA(VLOOKUP(D689+E688,Gehaltstabelle_alt!$A$15:$A$18,1,FALSE)),D689+E688,IF(ISNA(VLOOKUP(D689+E688+1,Gehaltstabelle_alt!$A$15:$A$18,1,FALSE)),D689+E688+1,D689+E688+2))+IF(AND(B689=DATE(YEAR($G$5),MONTH($G$5),1),$G$4),2,0),MAX(Gehaltstabelle_alt!$H$5:$H$34)))</f>
        <v/>
      </c>
      <c r="F689" t="str">
        <f>IF(E689="","",HLOOKUP(C689,Gehaltstabelle_alt!$I$3:$R$34,E689+2,FALSE))</f>
        <v/>
      </c>
      <c r="G689" t="str">
        <f>IF(E689="","",IF(F689&lt;=Gehaltstabelle_alt!$B$2,Gehaltstabelle_alt!$E$2,IF(F689&lt;=Gehaltstabelle_alt!$B$3,Gehaltstabelle_alt!$E$3,IF(F689&lt;=Gehaltstabelle_alt!$B$4,Gehaltstabelle_alt!$E$4,IF(F689&lt;=Gehaltstabelle_alt!$B$5,Gehaltstabelle_alt!$E$5,IF(F689&lt;=Gehaltstabelle_alt!$B$6,Gehaltstabelle_alt!$E$6,Gehaltstabelle_alt!$E$7)))))+IF(F689="","",IF(AND(E689&gt;Gehaltstabelle_alt!$C$10,C689="a"),Gehaltstabelle_alt!$E$11,Gehaltstabelle_alt!$E$10))+Gehaltsrechner!$G$10)</f>
        <v/>
      </c>
      <c r="H689" t="str">
        <f>IF(G689="","",Gehaltsrechner!$G$9)</f>
        <v/>
      </c>
      <c r="I689" t="str">
        <f t="shared" si="57"/>
        <v/>
      </c>
    </row>
    <row r="690" spans="1:9" x14ac:dyDescent="0.25">
      <c r="A690" t="str">
        <f t="shared" si="54"/>
        <v/>
      </c>
      <c r="B690" s="18" t="str">
        <f t="shared" si="58"/>
        <v/>
      </c>
      <c r="C690" t="str">
        <f t="shared" si="55"/>
        <v/>
      </c>
      <c r="D690" t="str">
        <f t="shared" si="56"/>
        <v/>
      </c>
      <c r="E690" t="str">
        <f>IF(D690="","",MIN(IF(ISNA(VLOOKUP(D690+E689,Gehaltstabelle_alt!$A$15:$A$18,1,FALSE)),D690+E689,IF(ISNA(VLOOKUP(D690+E689+1,Gehaltstabelle_alt!$A$15:$A$18,1,FALSE)),D690+E689+1,D690+E689+2))+IF(AND(B690=DATE(YEAR($G$5),MONTH($G$5),1),$G$4),2,0),MAX(Gehaltstabelle_alt!$H$5:$H$34)))</f>
        <v/>
      </c>
      <c r="F690" t="str">
        <f>IF(E690="","",HLOOKUP(C690,Gehaltstabelle_alt!$I$3:$R$34,E690+2,FALSE))</f>
        <v/>
      </c>
      <c r="G690" t="str">
        <f>IF(E690="","",IF(F690&lt;=Gehaltstabelle_alt!$B$2,Gehaltstabelle_alt!$E$2,IF(F690&lt;=Gehaltstabelle_alt!$B$3,Gehaltstabelle_alt!$E$3,IF(F690&lt;=Gehaltstabelle_alt!$B$4,Gehaltstabelle_alt!$E$4,IF(F690&lt;=Gehaltstabelle_alt!$B$5,Gehaltstabelle_alt!$E$5,IF(F690&lt;=Gehaltstabelle_alt!$B$6,Gehaltstabelle_alt!$E$6,Gehaltstabelle_alt!$E$7)))))+IF(F690="","",IF(AND(E690&gt;Gehaltstabelle_alt!$C$10,C690="a"),Gehaltstabelle_alt!$E$11,Gehaltstabelle_alt!$E$10))+Gehaltsrechner!$G$10)</f>
        <v/>
      </c>
      <c r="H690" t="str">
        <f>IF(G690="","",Gehaltsrechner!$G$9)</f>
        <v/>
      </c>
      <c r="I690" t="str">
        <f t="shared" si="57"/>
        <v/>
      </c>
    </row>
    <row r="691" spans="1:9" x14ac:dyDescent="0.25">
      <c r="A691" t="str">
        <f t="shared" si="54"/>
        <v/>
      </c>
      <c r="B691" s="18" t="str">
        <f t="shared" si="58"/>
        <v/>
      </c>
      <c r="C691" t="str">
        <f t="shared" si="55"/>
        <v/>
      </c>
      <c r="D691" t="str">
        <f t="shared" si="56"/>
        <v/>
      </c>
      <c r="E691" t="str">
        <f>IF(D691="","",MIN(IF(ISNA(VLOOKUP(D691+E690,Gehaltstabelle_alt!$A$15:$A$18,1,FALSE)),D691+E690,IF(ISNA(VLOOKUP(D691+E690+1,Gehaltstabelle_alt!$A$15:$A$18,1,FALSE)),D691+E690+1,D691+E690+2))+IF(AND(B691=DATE(YEAR($G$5),MONTH($G$5),1),$G$4),2,0),MAX(Gehaltstabelle_alt!$H$5:$H$34)))</f>
        <v/>
      </c>
      <c r="F691" t="str">
        <f>IF(E691="","",HLOOKUP(C691,Gehaltstabelle_alt!$I$3:$R$34,E691+2,FALSE))</f>
        <v/>
      </c>
      <c r="G691" t="str">
        <f>IF(E691="","",IF(F691&lt;=Gehaltstabelle_alt!$B$2,Gehaltstabelle_alt!$E$2,IF(F691&lt;=Gehaltstabelle_alt!$B$3,Gehaltstabelle_alt!$E$3,IF(F691&lt;=Gehaltstabelle_alt!$B$4,Gehaltstabelle_alt!$E$4,IF(F691&lt;=Gehaltstabelle_alt!$B$5,Gehaltstabelle_alt!$E$5,IF(F691&lt;=Gehaltstabelle_alt!$B$6,Gehaltstabelle_alt!$E$6,Gehaltstabelle_alt!$E$7)))))+IF(F691="","",IF(AND(E691&gt;Gehaltstabelle_alt!$C$10,C691="a"),Gehaltstabelle_alt!$E$11,Gehaltstabelle_alt!$E$10))+Gehaltsrechner!$G$10)</f>
        <v/>
      </c>
      <c r="H691" t="str">
        <f>IF(G691="","",Gehaltsrechner!$G$9)</f>
        <v/>
      </c>
      <c r="I691" t="str">
        <f t="shared" si="57"/>
        <v/>
      </c>
    </row>
    <row r="692" spans="1:9" x14ac:dyDescent="0.25">
      <c r="A692" t="str">
        <f t="shared" si="54"/>
        <v/>
      </c>
      <c r="B692" s="18" t="str">
        <f t="shared" si="58"/>
        <v/>
      </c>
      <c r="C692" t="str">
        <f t="shared" si="55"/>
        <v/>
      </c>
      <c r="D692" t="str">
        <f t="shared" si="56"/>
        <v/>
      </c>
      <c r="E692" t="str">
        <f>IF(D692="","",MIN(IF(ISNA(VLOOKUP(D692+E691,Gehaltstabelle_alt!$A$15:$A$18,1,FALSE)),D692+E691,IF(ISNA(VLOOKUP(D692+E691+1,Gehaltstabelle_alt!$A$15:$A$18,1,FALSE)),D692+E691+1,D692+E691+2))+IF(AND(B692=DATE(YEAR($G$5),MONTH($G$5),1),$G$4),2,0),MAX(Gehaltstabelle_alt!$H$5:$H$34)))</f>
        <v/>
      </c>
      <c r="F692" t="str">
        <f>IF(E692="","",HLOOKUP(C692,Gehaltstabelle_alt!$I$3:$R$34,E692+2,FALSE))</f>
        <v/>
      </c>
      <c r="G692" t="str">
        <f>IF(E692="","",IF(F692&lt;=Gehaltstabelle_alt!$B$2,Gehaltstabelle_alt!$E$2,IF(F692&lt;=Gehaltstabelle_alt!$B$3,Gehaltstabelle_alt!$E$3,IF(F692&lt;=Gehaltstabelle_alt!$B$4,Gehaltstabelle_alt!$E$4,IF(F692&lt;=Gehaltstabelle_alt!$B$5,Gehaltstabelle_alt!$E$5,IF(F692&lt;=Gehaltstabelle_alt!$B$6,Gehaltstabelle_alt!$E$6,Gehaltstabelle_alt!$E$7)))))+IF(F692="","",IF(AND(E692&gt;Gehaltstabelle_alt!$C$10,C692="a"),Gehaltstabelle_alt!$E$11,Gehaltstabelle_alt!$E$10))+Gehaltsrechner!$G$10)</f>
        <v/>
      </c>
      <c r="H692" t="str">
        <f>IF(G692="","",Gehaltsrechner!$G$9)</f>
        <v/>
      </c>
      <c r="I692" t="str">
        <f t="shared" si="57"/>
        <v/>
      </c>
    </row>
    <row r="693" spans="1:9" x14ac:dyDescent="0.25">
      <c r="A693" t="str">
        <f t="shared" si="54"/>
        <v/>
      </c>
      <c r="B693" s="18" t="str">
        <f t="shared" si="58"/>
        <v/>
      </c>
      <c r="C693" t="str">
        <f t="shared" si="55"/>
        <v/>
      </c>
      <c r="D693" t="str">
        <f t="shared" si="56"/>
        <v/>
      </c>
      <c r="E693" t="str">
        <f>IF(D693="","",MIN(IF(ISNA(VLOOKUP(D693+E692,Gehaltstabelle_alt!$A$15:$A$18,1,FALSE)),D693+E692,IF(ISNA(VLOOKUP(D693+E692+1,Gehaltstabelle_alt!$A$15:$A$18,1,FALSE)),D693+E692+1,D693+E692+2))+IF(AND(B693=DATE(YEAR($G$5),MONTH($G$5),1),$G$4),2,0),MAX(Gehaltstabelle_alt!$H$5:$H$34)))</f>
        <v/>
      </c>
      <c r="F693" t="str">
        <f>IF(E693="","",HLOOKUP(C693,Gehaltstabelle_alt!$I$3:$R$34,E693+2,FALSE))</f>
        <v/>
      </c>
      <c r="G693" t="str">
        <f>IF(E693="","",IF(F693&lt;=Gehaltstabelle_alt!$B$2,Gehaltstabelle_alt!$E$2,IF(F693&lt;=Gehaltstabelle_alt!$B$3,Gehaltstabelle_alt!$E$3,IF(F693&lt;=Gehaltstabelle_alt!$B$4,Gehaltstabelle_alt!$E$4,IF(F693&lt;=Gehaltstabelle_alt!$B$5,Gehaltstabelle_alt!$E$5,IF(F693&lt;=Gehaltstabelle_alt!$B$6,Gehaltstabelle_alt!$E$6,Gehaltstabelle_alt!$E$7)))))+IF(F693="","",IF(AND(E693&gt;Gehaltstabelle_alt!$C$10,C693="a"),Gehaltstabelle_alt!$E$11,Gehaltstabelle_alt!$E$10))+Gehaltsrechner!$G$10)</f>
        <v/>
      </c>
      <c r="H693" t="str">
        <f>IF(G693="","",Gehaltsrechner!$G$9)</f>
        <v/>
      </c>
      <c r="I693" t="str">
        <f t="shared" si="57"/>
        <v/>
      </c>
    </row>
    <row r="694" spans="1:9" x14ac:dyDescent="0.25">
      <c r="A694" t="str">
        <f t="shared" si="54"/>
        <v/>
      </c>
      <c r="B694" s="18" t="str">
        <f t="shared" si="58"/>
        <v/>
      </c>
      <c r="C694" t="str">
        <f t="shared" si="55"/>
        <v/>
      </c>
      <c r="D694" t="str">
        <f t="shared" si="56"/>
        <v/>
      </c>
      <c r="E694" t="str">
        <f>IF(D694="","",MIN(IF(ISNA(VLOOKUP(D694+E693,Gehaltstabelle_alt!$A$15:$A$18,1,FALSE)),D694+E693,IF(ISNA(VLOOKUP(D694+E693+1,Gehaltstabelle_alt!$A$15:$A$18,1,FALSE)),D694+E693+1,D694+E693+2))+IF(AND(B694=DATE(YEAR($G$5),MONTH($G$5),1),$G$4),2,0),MAX(Gehaltstabelle_alt!$H$5:$H$34)))</f>
        <v/>
      </c>
      <c r="F694" t="str">
        <f>IF(E694="","",HLOOKUP(C694,Gehaltstabelle_alt!$I$3:$R$34,E694+2,FALSE))</f>
        <v/>
      </c>
      <c r="G694" t="str">
        <f>IF(E694="","",IF(F694&lt;=Gehaltstabelle_alt!$B$2,Gehaltstabelle_alt!$E$2,IF(F694&lt;=Gehaltstabelle_alt!$B$3,Gehaltstabelle_alt!$E$3,IF(F694&lt;=Gehaltstabelle_alt!$B$4,Gehaltstabelle_alt!$E$4,IF(F694&lt;=Gehaltstabelle_alt!$B$5,Gehaltstabelle_alt!$E$5,IF(F694&lt;=Gehaltstabelle_alt!$B$6,Gehaltstabelle_alt!$E$6,Gehaltstabelle_alt!$E$7)))))+IF(F694="","",IF(AND(E694&gt;Gehaltstabelle_alt!$C$10,C694="a"),Gehaltstabelle_alt!$E$11,Gehaltstabelle_alt!$E$10))+Gehaltsrechner!$G$10)</f>
        <v/>
      </c>
      <c r="H694" t="str">
        <f>IF(G694="","",Gehaltsrechner!$G$9)</f>
        <v/>
      </c>
      <c r="I694" t="str">
        <f t="shared" si="57"/>
        <v/>
      </c>
    </row>
    <row r="695" spans="1:9" x14ac:dyDescent="0.25">
      <c r="A695" t="str">
        <f t="shared" si="54"/>
        <v/>
      </c>
      <c r="B695" s="18" t="str">
        <f t="shared" si="58"/>
        <v/>
      </c>
      <c r="C695" t="str">
        <f t="shared" si="55"/>
        <v/>
      </c>
      <c r="D695" t="str">
        <f t="shared" si="56"/>
        <v/>
      </c>
      <c r="E695" t="str">
        <f>IF(D695="","",MIN(IF(ISNA(VLOOKUP(D695+E694,Gehaltstabelle_alt!$A$15:$A$18,1,FALSE)),D695+E694,IF(ISNA(VLOOKUP(D695+E694+1,Gehaltstabelle_alt!$A$15:$A$18,1,FALSE)),D695+E694+1,D695+E694+2))+IF(AND(B695=DATE(YEAR($G$5),MONTH($G$5),1),$G$4),2,0),MAX(Gehaltstabelle_alt!$H$5:$H$34)))</f>
        <v/>
      </c>
      <c r="F695" t="str">
        <f>IF(E695="","",HLOOKUP(C695,Gehaltstabelle_alt!$I$3:$R$34,E695+2,FALSE))</f>
        <v/>
      </c>
      <c r="G695" t="str">
        <f>IF(E695="","",IF(F695&lt;=Gehaltstabelle_alt!$B$2,Gehaltstabelle_alt!$E$2,IF(F695&lt;=Gehaltstabelle_alt!$B$3,Gehaltstabelle_alt!$E$3,IF(F695&lt;=Gehaltstabelle_alt!$B$4,Gehaltstabelle_alt!$E$4,IF(F695&lt;=Gehaltstabelle_alt!$B$5,Gehaltstabelle_alt!$E$5,IF(F695&lt;=Gehaltstabelle_alt!$B$6,Gehaltstabelle_alt!$E$6,Gehaltstabelle_alt!$E$7)))))+IF(F695="","",IF(AND(E695&gt;Gehaltstabelle_alt!$C$10,C695="a"),Gehaltstabelle_alt!$E$11,Gehaltstabelle_alt!$E$10))+Gehaltsrechner!$G$10)</f>
        <v/>
      </c>
      <c r="H695" t="str">
        <f>IF(G695="","",Gehaltsrechner!$G$9)</f>
        <v/>
      </c>
      <c r="I695" t="str">
        <f t="shared" si="57"/>
        <v/>
      </c>
    </row>
    <row r="696" spans="1:9" x14ac:dyDescent="0.25">
      <c r="A696" t="str">
        <f t="shared" si="54"/>
        <v/>
      </c>
      <c r="B696" s="18" t="str">
        <f t="shared" si="58"/>
        <v/>
      </c>
      <c r="C696" t="str">
        <f t="shared" si="55"/>
        <v/>
      </c>
      <c r="D696" t="str">
        <f t="shared" si="56"/>
        <v/>
      </c>
      <c r="E696" t="str">
        <f>IF(D696="","",MIN(IF(ISNA(VLOOKUP(D696+E695,Gehaltstabelle_alt!$A$15:$A$18,1,FALSE)),D696+E695,IF(ISNA(VLOOKUP(D696+E695+1,Gehaltstabelle_alt!$A$15:$A$18,1,FALSE)),D696+E695+1,D696+E695+2))+IF(AND(B696=DATE(YEAR($G$5),MONTH($G$5),1),$G$4),2,0),MAX(Gehaltstabelle_alt!$H$5:$H$34)))</f>
        <v/>
      </c>
      <c r="F696" t="str">
        <f>IF(E696="","",HLOOKUP(C696,Gehaltstabelle_alt!$I$3:$R$34,E696+2,FALSE))</f>
        <v/>
      </c>
      <c r="G696" t="str">
        <f>IF(E696="","",IF(F696&lt;=Gehaltstabelle_alt!$B$2,Gehaltstabelle_alt!$E$2,IF(F696&lt;=Gehaltstabelle_alt!$B$3,Gehaltstabelle_alt!$E$3,IF(F696&lt;=Gehaltstabelle_alt!$B$4,Gehaltstabelle_alt!$E$4,IF(F696&lt;=Gehaltstabelle_alt!$B$5,Gehaltstabelle_alt!$E$5,IF(F696&lt;=Gehaltstabelle_alt!$B$6,Gehaltstabelle_alt!$E$6,Gehaltstabelle_alt!$E$7)))))+IF(F696="","",IF(AND(E696&gt;Gehaltstabelle_alt!$C$10,C696="a"),Gehaltstabelle_alt!$E$11,Gehaltstabelle_alt!$E$10))+Gehaltsrechner!$G$10)</f>
        <v/>
      </c>
      <c r="H696" t="str">
        <f>IF(G696="","",Gehaltsrechner!$G$9)</f>
        <v/>
      </c>
      <c r="I696" t="str">
        <f t="shared" si="57"/>
        <v/>
      </c>
    </row>
    <row r="697" spans="1:9" x14ac:dyDescent="0.25">
      <c r="A697" t="str">
        <f t="shared" si="54"/>
        <v/>
      </c>
      <c r="B697" s="18" t="str">
        <f t="shared" si="58"/>
        <v/>
      </c>
      <c r="C697" t="str">
        <f t="shared" si="55"/>
        <v/>
      </c>
      <c r="D697" t="str">
        <f t="shared" si="56"/>
        <v/>
      </c>
      <c r="E697" t="str">
        <f>IF(D697="","",MIN(IF(ISNA(VLOOKUP(D697+E696,Gehaltstabelle_alt!$A$15:$A$18,1,FALSE)),D697+E696,IF(ISNA(VLOOKUP(D697+E696+1,Gehaltstabelle_alt!$A$15:$A$18,1,FALSE)),D697+E696+1,D697+E696+2))+IF(AND(B697=DATE(YEAR($G$5),MONTH($G$5),1),$G$4),2,0),MAX(Gehaltstabelle_alt!$H$5:$H$34)))</f>
        <v/>
      </c>
      <c r="F697" t="str">
        <f>IF(E697="","",HLOOKUP(C697,Gehaltstabelle_alt!$I$3:$R$34,E697+2,FALSE))</f>
        <v/>
      </c>
      <c r="G697" t="str">
        <f>IF(E697="","",IF(F697&lt;=Gehaltstabelle_alt!$B$2,Gehaltstabelle_alt!$E$2,IF(F697&lt;=Gehaltstabelle_alt!$B$3,Gehaltstabelle_alt!$E$3,IF(F697&lt;=Gehaltstabelle_alt!$B$4,Gehaltstabelle_alt!$E$4,IF(F697&lt;=Gehaltstabelle_alt!$B$5,Gehaltstabelle_alt!$E$5,IF(F697&lt;=Gehaltstabelle_alt!$B$6,Gehaltstabelle_alt!$E$6,Gehaltstabelle_alt!$E$7)))))+IF(F697="","",IF(AND(E697&gt;Gehaltstabelle_alt!$C$10,C697="a"),Gehaltstabelle_alt!$E$11,Gehaltstabelle_alt!$E$10))+Gehaltsrechner!$G$10)</f>
        <v/>
      </c>
      <c r="H697" t="str">
        <f>IF(G697="","",Gehaltsrechner!$G$9)</f>
        <v/>
      </c>
      <c r="I697" t="str">
        <f t="shared" si="57"/>
        <v/>
      </c>
    </row>
    <row r="698" spans="1:9" x14ac:dyDescent="0.25">
      <c r="A698" t="str">
        <f t="shared" si="54"/>
        <v/>
      </c>
      <c r="B698" s="18" t="str">
        <f t="shared" si="58"/>
        <v/>
      </c>
      <c r="C698" t="str">
        <f t="shared" si="55"/>
        <v/>
      </c>
      <c r="D698" t="str">
        <f t="shared" si="56"/>
        <v/>
      </c>
      <c r="E698" t="str">
        <f>IF(D698="","",MIN(IF(ISNA(VLOOKUP(D698+E697,Gehaltstabelle_alt!$A$15:$A$18,1,FALSE)),D698+E697,IF(ISNA(VLOOKUP(D698+E697+1,Gehaltstabelle_alt!$A$15:$A$18,1,FALSE)),D698+E697+1,D698+E697+2))+IF(AND(B698=DATE(YEAR($G$5),MONTH($G$5),1),$G$4),2,0),MAX(Gehaltstabelle_alt!$H$5:$H$34)))</f>
        <v/>
      </c>
      <c r="F698" t="str">
        <f>IF(E698="","",HLOOKUP(C698,Gehaltstabelle_alt!$I$3:$R$34,E698+2,FALSE))</f>
        <v/>
      </c>
      <c r="G698" t="str">
        <f>IF(E698="","",IF(F698&lt;=Gehaltstabelle_alt!$B$2,Gehaltstabelle_alt!$E$2,IF(F698&lt;=Gehaltstabelle_alt!$B$3,Gehaltstabelle_alt!$E$3,IF(F698&lt;=Gehaltstabelle_alt!$B$4,Gehaltstabelle_alt!$E$4,IF(F698&lt;=Gehaltstabelle_alt!$B$5,Gehaltstabelle_alt!$E$5,IF(F698&lt;=Gehaltstabelle_alt!$B$6,Gehaltstabelle_alt!$E$6,Gehaltstabelle_alt!$E$7)))))+IF(F698="","",IF(AND(E698&gt;Gehaltstabelle_alt!$C$10,C698="a"),Gehaltstabelle_alt!$E$11,Gehaltstabelle_alt!$E$10))+Gehaltsrechner!$G$10)</f>
        <v/>
      </c>
      <c r="H698" t="str">
        <f>IF(G698="","",Gehaltsrechner!$G$9)</f>
        <v/>
      </c>
      <c r="I698" t="str">
        <f t="shared" si="57"/>
        <v/>
      </c>
    </row>
    <row r="699" spans="1:9" x14ac:dyDescent="0.25">
      <c r="A699" t="str">
        <f t="shared" si="54"/>
        <v/>
      </c>
      <c r="B699" s="18" t="str">
        <f t="shared" si="58"/>
        <v/>
      </c>
      <c r="C699" t="str">
        <f t="shared" si="55"/>
        <v/>
      </c>
      <c r="D699" t="str">
        <f t="shared" si="56"/>
        <v/>
      </c>
      <c r="E699" t="str">
        <f>IF(D699="","",MIN(IF(ISNA(VLOOKUP(D699+E698,Gehaltstabelle_alt!$A$15:$A$18,1,FALSE)),D699+E698,IF(ISNA(VLOOKUP(D699+E698+1,Gehaltstabelle_alt!$A$15:$A$18,1,FALSE)),D699+E698+1,D699+E698+2))+IF(AND(B699=DATE(YEAR($G$5),MONTH($G$5),1),$G$4),2,0),MAX(Gehaltstabelle_alt!$H$5:$H$34)))</f>
        <v/>
      </c>
      <c r="F699" t="str">
        <f>IF(E699="","",HLOOKUP(C699,Gehaltstabelle_alt!$I$3:$R$34,E699+2,FALSE))</f>
        <v/>
      </c>
      <c r="G699" t="str">
        <f>IF(E699="","",IF(F699&lt;=Gehaltstabelle_alt!$B$2,Gehaltstabelle_alt!$E$2,IF(F699&lt;=Gehaltstabelle_alt!$B$3,Gehaltstabelle_alt!$E$3,IF(F699&lt;=Gehaltstabelle_alt!$B$4,Gehaltstabelle_alt!$E$4,IF(F699&lt;=Gehaltstabelle_alt!$B$5,Gehaltstabelle_alt!$E$5,IF(F699&lt;=Gehaltstabelle_alt!$B$6,Gehaltstabelle_alt!$E$6,Gehaltstabelle_alt!$E$7)))))+IF(F699="","",IF(AND(E699&gt;Gehaltstabelle_alt!$C$10,C699="a"),Gehaltstabelle_alt!$E$11,Gehaltstabelle_alt!$E$10))+Gehaltsrechner!$G$10)</f>
        <v/>
      </c>
      <c r="H699" t="str">
        <f>IF(G699="","",Gehaltsrechner!$G$9)</f>
        <v/>
      </c>
      <c r="I699" t="str">
        <f t="shared" si="57"/>
        <v/>
      </c>
    </row>
    <row r="700" spans="1:9" x14ac:dyDescent="0.25">
      <c r="A700" t="str">
        <f t="shared" si="54"/>
        <v/>
      </c>
      <c r="B700" s="18" t="str">
        <f t="shared" si="58"/>
        <v/>
      </c>
      <c r="C700" t="str">
        <f t="shared" si="55"/>
        <v/>
      </c>
      <c r="D700" t="str">
        <f t="shared" si="56"/>
        <v/>
      </c>
      <c r="E700" t="str">
        <f>IF(D700="","",MIN(IF(ISNA(VLOOKUP(D700+E699,Gehaltstabelle_alt!$A$15:$A$18,1,FALSE)),D700+E699,IF(ISNA(VLOOKUP(D700+E699+1,Gehaltstabelle_alt!$A$15:$A$18,1,FALSE)),D700+E699+1,D700+E699+2))+IF(AND(B700=DATE(YEAR($G$5),MONTH($G$5),1),$G$4),2,0),MAX(Gehaltstabelle_alt!$H$5:$H$34)))</f>
        <v/>
      </c>
      <c r="F700" t="str">
        <f>IF(E700="","",HLOOKUP(C700,Gehaltstabelle_alt!$I$3:$R$34,E700+2,FALSE))</f>
        <v/>
      </c>
      <c r="G700" t="str">
        <f>IF(E700="","",IF(F700&lt;=Gehaltstabelle_alt!$B$2,Gehaltstabelle_alt!$E$2,IF(F700&lt;=Gehaltstabelle_alt!$B$3,Gehaltstabelle_alt!$E$3,IF(F700&lt;=Gehaltstabelle_alt!$B$4,Gehaltstabelle_alt!$E$4,IF(F700&lt;=Gehaltstabelle_alt!$B$5,Gehaltstabelle_alt!$E$5,IF(F700&lt;=Gehaltstabelle_alt!$B$6,Gehaltstabelle_alt!$E$6,Gehaltstabelle_alt!$E$7)))))+IF(F700="","",IF(AND(E700&gt;Gehaltstabelle_alt!$C$10,C700="a"),Gehaltstabelle_alt!$E$11,Gehaltstabelle_alt!$E$10))+Gehaltsrechner!$G$10)</f>
        <v/>
      </c>
      <c r="H700" t="str">
        <f>IF(G700="","",Gehaltsrechner!$G$9)</f>
        <v/>
      </c>
      <c r="I700" t="str">
        <f t="shared" si="57"/>
        <v/>
      </c>
    </row>
    <row r="701" spans="1:9" x14ac:dyDescent="0.25">
      <c r="A701" t="str">
        <f t="shared" si="54"/>
        <v/>
      </c>
      <c r="B701" s="18" t="str">
        <f t="shared" si="58"/>
        <v/>
      </c>
      <c r="C701" t="str">
        <f t="shared" si="55"/>
        <v/>
      </c>
      <c r="D701" t="str">
        <f t="shared" si="56"/>
        <v/>
      </c>
      <c r="E701" t="str">
        <f>IF(D701="","",MIN(IF(ISNA(VLOOKUP(D701+E700,Gehaltstabelle_alt!$A$15:$A$18,1,FALSE)),D701+E700,IF(ISNA(VLOOKUP(D701+E700+1,Gehaltstabelle_alt!$A$15:$A$18,1,FALSE)),D701+E700+1,D701+E700+2))+IF(AND(B701=DATE(YEAR($G$5),MONTH($G$5),1),$G$4),2,0),MAX(Gehaltstabelle_alt!$H$5:$H$34)))</f>
        <v/>
      </c>
      <c r="F701" t="str">
        <f>IF(E701="","",HLOOKUP(C701,Gehaltstabelle_alt!$I$3:$R$34,E701+2,FALSE))</f>
        <v/>
      </c>
      <c r="G701" t="str">
        <f>IF(E701="","",IF(F701&lt;=Gehaltstabelle_alt!$B$2,Gehaltstabelle_alt!$E$2,IF(F701&lt;=Gehaltstabelle_alt!$B$3,Gehaltstabelle_alt!$E$3,IF(F701&lt;=Gehaltstabelle_alt!$B$4,Gehaltstabelle_alt!$E$4,IF(F701&lt;=Gehaltstabelle_alt!$B$5,Gehaltstabelle_alt!$E$5,IF(F701&lt;=Gehaltstabelle_alt!$B$6,Gehaltstabelle_alt!$E$6,Gehaltstabelle_alt!$E$7)))))+IF(F701="","",IF(AND(E701&gt;Gehaltstabelle_alt!$C$10,C701="a"),Gehaltstabelle_alt!$E$11,Gehaltstabelle_alt!$E$10))+Gehaltsrechner!$G$10)</f>
        <v/>
      </c>
      <c r="H701" t="str">
        <f>IF(G701="","",Gehaltsrechner!$G$9)</f>
        <v/>
      </c>
      <c r="I701" t="str">
        <f t="shared" si="57"/>
        <v/>
      </c>
    </row>
    <row r="702" spans="1:9" x14ac:dyDescent="0.25">
      <c r="A702" t="str">
        <f t="shared" si="54"/>
        <v/>
      </c>
      <c r="B702" s="18" t="str">
        <f t="shared" si="58"/>
        <v/>
      </c>
      <c r="C702" t="str">
        <f t="shared" si="55"/>
        <v/>
      </c>
      <c r="D702" t="str">
        <f t="shared" si="56"/>
        <v/>
      </c>
      <c r="E702" t="str">
        <f>IF(D702="","",MIN(IF(ISNA(VLOOKUP(D702+E701,Gehaltstabelle_alt!$A$15:$A$18,1,FALSE)),D702+E701,IF(ISNA(VLOOKUP(D702+E701+1,Gehaltstabelle_alt!$A$15:$A$18,1,FALSE)),D702+E701+1,D702+E701+2))+IF(AND(B702=DATE(YEAR($G$5),MONTH($G$5),1),$G$4),2,0),MAX(Gehaltstabelle_alt!$H$5:$H$34)))</f>
        <v/>
      </c>
      <c r="F702" t="str">
        <f>IF(E702="","",HLOOKUP(C702,Gehaltstabelle_alt!$I$3:$R$34,E702+2,FALSE))</f>
        <v/>
      </c>
      <c r="G702" t="str">
        <f>IF(E702="","",IF(F702&lt;=Gehaltstabelle_alt!$B$2,Gehaltstabelle_alt!$E$2,IF(F702&lt;=Gehaltstabelle_alt!$B$3,Gehaltstabelle_alt!$E$3,IF(F702&lt;=Gehaltstabelle_alt!$B$4,Gehaltstabelle_alt!$E$4,IF(F702&lt;=Gehaltstabelle_alt!$B$5,Gehaltstabelle_alt!$E$5,IF(F702&lt;=Gehaltstabelle_alt!$B$6,Gehaltstabelle_alt!$E$6,Gehaltstabelle_alt!$E$7)))))+IF(F702="","",IF(AND(E702&gt;Gehaltstabelle_alt!$C$10,C702="a"),Gehaltstabelle_alt!$E$11,Gehaltstabelle_alt!$E$10))+Gehaltsrechner!$G$10)</f>
        <v/>
      </c>
      <c r="H702" t="str">
        <f>IF(G702="","",Gehaltsrechner!$G$9)</f>
        <v/>
      </c>
      <c r="I702" t="str">
        <f t="shared" si="57"/>
        <v/>
      </c>
    </row>
    <row r="703" spans="1:9" x14ac:dyDescent="0.25">
      <c r="A703" t="str">
        <f t="shared" si="54"/>
        <v/>
      </c>
      <c r="B703" s="18" t="str">
        <f t="shared" si="58"/>
        <v/>
      </c>
      <c r="C703" t="str">
        <f t="shared" si="55"/>
        <v/>
      </c>
      <c r="D703" t="str">
        <f t="shared" si="56"/>
        <v/>
      </c>
      <c r="E703" t="str">
        <f>IF(D703="","",MIN(IF(ISNA(VLOOKUP(D703+E702,Gehaltstabelle_alt!$A$15:$A$18,1,FALSE)),D703+E702,IF(ISNA(VLOOKUP(D703+E702+1,Gehaltstabelle_alt!$A$15:$A$18,1,FALSE)),D703+E702+1,D703+E702+2))+IF(AND(B703=DATE(YEAR($G$5),MONTH($G$5),1),$G$4),2,0),MAX(Gehaltstabelle_alt!$H$5:$H$34)))</f>
        <v/>
      </c>
      <c r="F703" t="str">
        <f>IF(E703="","",HLOOKUP(C703,Gehaltstabelle_alt!$I$3:$R$34,E703+2,FALSE))</f>
        <v/>
      </c>
      <c r="G703" t="str">
        <f>IF(E703="","",IF(F703&lt;=Gehaltstabelle_alt!$B$2,Gehaltstabelle_alt!$E$2,IF(F703&lt;=Gehaltstabelle_alt!$B$3,Gehaltstabelle_alt!$E$3,IF(F703&lt;=Gehaltstabelle_alt!$B$4,Gehaltstabelle_alt!$E$4,IF(F703&lt;=Gehaltstabelle_alt!$B$5,Gehaltstabelle_alt!$E$5,IF(F703&lt;=Gehaltstabelle_alt!$B$6,Gehaltstabelle_alt!$E$6,Gehaltstabelle_alt!$E$7)))))+IF(F703="","",IF(AND(E703&gt;Gehaltstabelle_alt!$C$10,C703="a"),Gehaltstabelle_alt!$E$11,Gehaltstabelle_alt!$E$10))+Gehaltsrechner!$G$10)</f>
        <v/>
      </c>
      <c r="H703" t="str">
        <f>IF(G703="","",Gehaltsrechner!$G$9)</f>
        <v/>
      </c>
      <c r="I703" t="str">
        <f t="shared" si="57"/>
        <v/>
      </c>
    </row>
    <row r="704" spans="1:9" x14ac:dyDescent="0.25">
      <c r="A704" t="str">
        <f t="shared" si="54"/>
        <v/>
      </c>
      <c r="B704" s="18" t="str">
        <f t="shared" si="58"/>
        <v/>
      </c>
      <c r="C704" t="str">
        <f t="shared" si="55"/>
        <v/>
      </c>
      <c r="D704" t="str">
        <f t="shared" si="56"/>
        <v/>
      </c>
      <c r="E704" t="str">
        <f>IF(D704="","",MIN(IF(ISNA(VLOOKUP(D704+E703,Gehaltstabelle_alt!$A$15:$A$18,1,FALSE)),D704+E703,IF(ISNA(VLOOKUP(D704+E703+1,Gehaltstabelle_alt!$A$15:$A$18,1,FALSE)),D704+E703+1,D704+E703+2))+IF(AND(B704=DATE(YEAR($G$5),MONTH($G$5),1),$G$4),2,0),MAX(Gehaltstabelle_alt!$H$5:$H$34)))</f>
        <v/>
      </c>
      <c r="F704" t="str">
        <f>IF(E704="","",HLOOKUP(C704,Gehaltstabelle_alt!$I$3:$R$34,E704+2,FALSE))</f>
        <v/>
      </c>
      <c r="G704" t="str">
        <f>IF(E704="","",IF(F704&lt;=Gehaltstabelle_alt!$B$2,Gehaltstabelle_alt!$E$2,IF(F704&lt;=Gehaltstabelle_alt!$B$3,Gehaltstabelle_alt!$E$3,IF(F704&lt;=Gehaltstabelle_alt!$B$4,Gehaltstabelle_alt!$E$4,IF(F704&lt;=Gehaltstabelle_alt!$B$5,Gehaltstabelle_alt!$E$5,IF(F704&lt;=Gehaltstabelle_alt!$B$6,Gehaltstabelle_alt!$E$6,Gehaltstabelle_alt!$E$7)))))+IF(F704="","",IF(AND(E704&gt;Gehaltstabelle_alt!$C$10,C704="a"),Gehaltstabelle_alt!$E$11,Gehaltstabelle_alt!$E$10))+Gehaltsrechner!$G$10)</f>
        <v/>
      </c>
      <c r="H704" t="str">
        <f>IF(G704="","",Gehaltsrechner!$G$9)</f>
        <v/>
      </c>
      <c r="I704" t="str">
        <f t="shared" si="57"/>
        <v/>
      </c>
    </row>
    <row r="705" spans="1:9" x14ac:dyDescent="0.25">
      <c r="A705" t="str">
        <f t="shared" si="54"/>
        <v/>
      </c>
      <c r="B705" s="18" t="str">
        <f t="shared" si="58"/>
        <v/>
      </c>
      <c r="C705" t="str">
        <f t="shared" si="55"/>
        <v/>
      </c>
      <c r="D705" t="str">
        <f t="shared" si="56"/>
        <v/>
      </c>
      <c r="E705" t="str">
        <f>IF(D705="","",MIN(IF(ISNA(VLOOKUP(D705+E704,Gehaltstabelle_alt!$A$15:$A$18,1,FALSE)),D705+E704,IF(ISNA(VLOOKUP(D705+E704+1,Gehaltstabelle_alt!$A$15:$A$18,1,FALSE)),D705+E704+1,D705+E704+2))+IF(AND(B705=DATE(YEAR($G$5),MONTH($G$5),1),$G$4),2,0),MAX(Gehaltstabelle_alt!$H$5:$H$34)))</f>
        <v/>
      </c>
      <c r="F705" t="str">
        <f>IF(E705="","",HLOOKUP(C705,Gehaltstabelle_alt!$I$3:$R$34,E705+2,FALSE))</f>
        <v/>
      </c>
      <c r="G705" t="str">
        <f>IF(E705="","",IF(F705&lt;=Gehaltstabelle_alt!$B$2,Gehaltstabelle_alt!$E$2,IF(F705&lt;=Gehaltstabelle_alt!$B$3,Gehaltstabelle_alt!$E$3,IF(F705&lt;=Gehaltstabelle_alt!$B$4,Gehaltstabelle_alt!$E$4,IF(F705&lt;=Gehaltstabelle_alt!$B$5,Gehaltstabelle_alt!$E$5,IF(F705&lt;=Gehaltstabelle_alt!$B$6,Gehaltstabelle_alt!$E$6,Gehaltstabelle_alt!$E$7)))))+IF(F705="","",IF(AND(E705&gt;Gehaltstabelle_alt!$C$10,C705="a"),Gehaltstabelle_alt!$E$11,Gehaltstabelle_alt!$E$10))+Gehaltsrechner!$G$10)</f>
        <v/>
      </c>
      <c r="H705" t="str">
        <f>IF(G705="","",Gehaltsrechner!$G$9)</f>
        <v/>
      </c>
      <c r="I705" t="str">
        <f t="shared" si="57"/>
        <v/>
      </c>
    </row>
    <row r="706" spans="1:9" x14ac:dyDescent="0.25">
      <c r="A706" t="str">
        <f t="shared" si="54"/>
        <v/>
      </c>
      <c r="B706" s="18" t="str">
        <f t="shared" si="58"/>
        <v/>
      </c>
      <c r="C706" t="str">
        <f t="shared" si="55"/>
        <v/>
      </c>
      <c r="D706" t="str">
        <f t="shared" si="56"/>
        <v/>
      </c>
      <c r="E706" t="str">
        <f>IF(D706="","",MIN(IF(ISNA(VLOOKUP(D706+E705,Gehaltstabelle_alt!$A$15:$A$18,1,FALSE)),D706+E705,IF(ISNA(VLOOKUP(D706+E705+1,Gehaltstabelle_alt!$A$15:$A$18,1,FALSE)),D706+E705+1,D706+E705+2))+IF(AND(B706=DATE(YEAR($G$5),MONTH($G$5),1),$G$4),2,0),MAX(Gehaltstabelle_alt!$H$5:$H$34)))</f>
        <v/>
      </c>
      <c r="F706" t="str">
        <f>IF(E706="","",HLOOKUP(C706,Gehaltstabelle_alt!$I$3:$R$34,E706+2,FALSE))</f>
        <v/>
      </c>
      <c r="G706" t="str">
        <f>IF(E706="","",IF(F706&lt;=Gehaltstabelle_alt!$B$2,Gehaltstabelle_alt!$E$2,IF(F706&lt;=Gehaltstabelle_alt!$B$3,Gehaltstabelle_alt!$E$3,IF(F706&lt;=Gehaltstabelle_alt!$B$4,Gehaltstabelle_alt!$E$4,IF(F706&lt;=Gehaltstabelle_alt!$B$5,Gehaltstabelle_alt!$E$5,IF(F706&lt;=Gehaltstabelle_alt!$B$6,Gehaltstabelle_alt!$E$6,Gehaltstabelle_alt!$E$7)))))+IF(F706="","",IF(AND(E706&gt;Gehaltstabelle_alt!$C$10,C706="a"),Gehaltstabelle_alt!$E$11,Gehaltstabelle_alt!$E$10))+Gehaltsrechner!$G$10)</f>
        <v/>
      </c>
      <c r="H706" t="str">
        <f>IF(G706="","",Gehaltsrechner!$G$9)</f>
        <v/>
      </c>
      <c r="I706" t="str">
        <f t="shared" si="57"/>
        <v/>
      </c>
    </row>
    <row r="707" spans="1:9" x14ac:dyDescent="0.25">
      <c r="A707" t="str">
        <f t="shared" si="54"/>
        <v/>
      </c>
      <c r="B707" s="18" t="str">
        <f t="shared" si="58"/>
        <v/>
      </c>
      <c r="C707" t="str">
        <f t="shared" si="55"/>
        <v/>
      </c>
      <c r="D707" t="str">
        <f t="shared" si="56"/>
        <v/>
      </c>
      <c r="E707" t="str">
        <f>IF(D707="","",MIN(IF(ISNA(VLOOKUP(D707+E706,Gehaltstabelle_alt!$A$15:$A$18,1,FALSE)),D707+E706,IF(ISNA(VLOOKUP(D707+E706+1,Gehaltstabelle_alt!$A$15:$A$18,1,FALSE)),D707+E706+1,D707+E706+2))+IF(AND(B707=DATE(YEAR($G$5),MONTH($G$5),1),$G$4),2,0),MAX(Gehaltstabelle_alt!$H$5:$H$34)))</f>
        <v/>
      </c>
      <c r="F707" t="str">
        <f>IF(E707="","",HLOOKUP(C707,Gehaltstabelle_alt!$I$3:$R$34,E707+2,FALSE))</f>
        <v/>
      </c>
      <c r="G707" t="str">
        <f>IF(E707="","",IF(F707&lt;=Gehaltstabelle_alt!$B$2,Gehaltstabelle_alt!$E$2,IF(F707&lt;=Gehaltstabelle_alt!$B$3,Gehaltstabelle_alt!$E$3,IF(F707&lt;=Gehaltstabelle_alt!$B$4,Gehaltstabelle_alt!$E$4,IF(F707&lt;=Gehaltstabelle_alt!$B$5,Gehaltstabelle_alt!$E$5,IF(F707&lt;=Gehaltstabelle_alt!$B$6,Gehaltstabelle_alt!$E$6,Gehaltstabelle_alt!$E$7)))))+IF(F707="","",IF(AND(E707&gt;Gehaltstabelle_alt!$C$10,C707="a"),Gehaltstabelle_alt!$E$11,Gehaltstabelle_alt!$E$10))+Gehaltsrechner!$G$10)</f>
        <v/>
      </c>
      <c r="H707" t="str">
        <f>IF(G707="","",Gehaltsrechner!$G$9)</f>
        <v/>
      </c>
      <c r="I707" t="str">
        <f t="shared" si="57"/>
        <v/>
      </c>
    </row>
    <row r="708" spans="1:9" x14ac:dyDescent="0.25">
      <c r="A708" t="str">
        <f t="shared" si="54"/>
        <v/>
      </c>
      <c r="B708" s="18" t="str">
        <f t="shared" si="58"/>
        <v/>
      </c>
      <c r="C708" t="str">
        <f t="shared" si="55"/>
        <v/>
      </c>
      <c r="D708" t="str">
        <f t="shared" si="56"/>
        <v/>
      </c>
      <c r="E708" t="str">
        <f>IF(D708="","",MIN(IF(ISNA(VLOOKUP(D708+E707,Gehaltstabelle_alt!$A$15:$A$18,1,FALSE)),D708+E707,IF(ISNA(VLOOKUP(D708+E707+1,Gehaltstabelle_alt!$A$15:$A$18,1,FALSE)),D708+E707+1,D708+E707+2))+IF(AND(B708=DATE(YEAR($G$5),MONTH($G$5),1),$G$4),2,0),MAX(Gehaltstabelle_alt!$H$5:$H$34)))</f>
        <v/>
      </c>
      <c r="F708" t="str">
        <f>IF(E708="","",HLOOKUP(C708,Gehaltstabelle_alt!$I$3:$R$34,E708+2,FALSE))</f>
        <v/>
      </c>
      <c r="G708" t="str">
        <f>IF(E708="","",IF(F708&lt;=Gehaltstabelle_alt!$B$2,Gehaltstabelle_alt!$E$2,IF(F708&lt;=Gehaltstabelle_alt!$B$3,Gehaltstabelle_alt!$E$3,IF(F708&lt;=Gehaltstabelle_alt!$B$4,Gehaltstabelle_alt!$E$4,IF(F708&lt;=Gehaltstabelle_alt!$B$5,Gehaltstabelle_alt!$E$5,IF(F708&lt;=Gehaltstabelle_alt!$B$6,Gehaltstabelle_alt!$E$6,Gehaltstabelle_alt!$E$7)))))+IF(F708="","",IF(AND(E708&gt;Gehaltstabelle_alt!$C$10,C708="a"),Gehaltstabelle_alt!$E$11,Gehaltstabelle_alt!$E$10))+Gehaltsrechner!$G$10)</f>
        <v/>
      </c>
      <c r="H708" t="str">
        <f>IF(G708="","",Gehaltsrechner!$G$9)</f>
        <v/>
      </c>
      <c r="I708" t="str">
        <f t="shared" si="57"/>
        <v/>
      </c>
    </row>
    <row r="709" spans="1:9" x14ac:dyDescent="0.25">
      <c r="A709" t="str">
        <f t="shared" si="54"/>
        <v/>
      </c>
      <c r="B709" s="18" t="str">
        <f t="shared" si="58"/>
        <v/>
      </c>
      <c r="C709" t="str">
        <f t="shared" si="55"/>
        <v/>
      </c>
      <c r="D709" t="str">
        <f t="shared" si="56"/>
        <v/>
      </c>
      <c r="E709" t="str">
        <f>IF(D709="","",MIN(IF(ISNA(VLOOKUP(D709+E708,Gehaltstabelle_alt!$A$15:$A$18,1,FALSE)),D709+E708,IF(ISNA(VLOOKUP(D709+E708+1,Gehaltstabelle_alt!$A$15:$A$18,1,FALSE)),D709+E708+1,D709+E708+2))+IF(AND(B709=DATE(YEAR($G$5),MONTH($G$5),1),$G$4),2,0),MAX(Gehaltstabelle_alt!$H$5:$H$34)))</f>
        <v/>
      </c>
      <c r="F709" t="str">
        <f>IF(E709="","",HLOOKUP(C709,Gehaltstabelle_alt!$I$3:$R$34,E709+2,FALSE))</f>
        <v/>
      </c>
      <c r="G709" t="str">
        <f>IF(E709="","",IF(F709&lt;=Gehaltstabelle_alt!$B$2,Gehaltstabelle_alt!$E$2,IF(F709&lt;=Gehaltstabelle_alt!$B$3,Gehaltstabelle_alt!$E$3,IF(F709&lt;=Gehaltstabelle_alt!$B$4,Gehaltstabelle_alt!$E$4,IF(F709&lt;=Gehaltstabelle_alt!$B$5,Gehaltstabelle_alt!$E$5,IF(F709&lt;=Gehaltstabelle_alt!$B$6,Gehaltstabelle_alt!$E$6,Gehaltstabelle_alt!$E$7)))))+IF(F709="","",IF(AND(E709&gt;Gehaltstabelle_alt!$C$10,C709="a"),Gehaltstabelle_alt!$E$11,Gehaltstabelle_alt!$E$10))+Gehaltsrechner!$G$10)</f>
        <v/>
      </c>
      <c r="H709" t="str">
        <f>IF(G709="","",Gehaltsrechner!$G$9)</f>
        <v/>
      </c>
      <c r="I709" t="str">
        <f t="shared" si="57"/>
        <v/>
      </c>
    </row>
    <row r="710" spans="1:9" x14ac:dyDescent="0.25">
      <c r="A710" t="str">
        <f t="shared" si="54"/>
        <v/>
      </c>
      <c r="B710" s="18" t="str">
        <f t="shared" si="58"/>
        <v/>
      </c>
      <c r="C710" t="str">
        <f t="shared" si="55"/>
        <v/>
      </c>
      <c r="D710" t="str">
        <f t="shared" si="56"/>
        <v/>
      </c>
      <c r="E710" t="str">
        <f>IF(D710="","",MIN(IF(ISNA(VLOOKUP(D710+E709,Gehaltstabelle_alt!$A$15:$A$18,1,FALSE)),D710+E709,IF(ISNA(VLOOKUP(D710+E709+1,Gehaltstabelle_alt!$A$15:$A$18,1,FALSE)),D710+E709+1,D710+E709+2))+IF(AND(B710=DATE(YEAR($G$5),MONTH($G$5),1),$G$4),2,0),MAX(Gehaltstabelle_alt!$H$5:$H$34)))</f>
        <v/>
      </c>
      <c r="F710" t="str">
        <f>IF(E710="","",HLOOKUP(C710,Gehaltstabelle_alt!$I$3:$R$34,E710+2,FALSE))</f>
        <v/>
      </c>
      <c r="G710" t="str">
        <f>IF(E710="","",IF(F710&lt;=Gehaltstabelle_alt!$B$2,Gehaltstabelle_alt!$E$2,IF(F710&lt;=Gehaltstabelle_alt!$B$3,Gehaltstabelle_alt!$E$3,IF(F710&lt;=Gehaltstabelle_alt!$B$4,Gehaltstabelle_alt!$E$4,IF(F710&lt;=Gehaltstabelle_alt!$B$5,Gehaltstabelle_alt!$E$5,IF(F710&lt;=Gehaltstabelle_alt!$B$6,Gehaltstabelle_alt!$E$6,Gehaltstabelle_alt!$E$7)))))+IF(F710="","",IF(AND(E710&gt;Gehaltstabelle_alt!$C$10,C710="a"),Gehaltstabelle_alt!$E$11,Gehaltstabelle_alt!$E$10))+Gehaltsrechner!$G$10)</f>
        <v/>
      </c>
      <c r="H710" t="str">
        <f>IF(G710="","",Gehaltsrechner!$G$9)</f>
        <v/>
      </c>
      <c r="I710" t="str">
        <f t="shared" si="57"/>
        <v/>
      </c>
    </row>
    <row r="711" spans="1:9" x14ac:dyDescent="0.25">
      <c r="A711" t="str">
        <f t="shared" si="54"/>
        <v/>
      </c>
      <c r="B711" s="18" t="str">
        <f t="shared" si="58"/>
        <v/>
      </c>
      <c r="C711" t="str">
        <f t="shared" si="55"/>
        <v/>
      </c>
      <c r="D711" t="str">
        <f t="shared" si="56"/>
        <v/>
      </c>
      <c r="E711" t="str">
        <f>IF(D711="","",MIN(IF(ISNA(VLOOKUP(D711+E710,Gehaltstabelle_alt!$A$15:$A$18,1,FALSE)),D711+E710,IF(ISNA(VLOOKUP(D711+E710+1,Gehaltstabelle_alt!$A$15:$A$18,1,FALSE)),D711+E710+1,D711+E710+2))+IF(AND(B711=DATE(YEAR($G$5),MONTH($G$5),1),$G$4),2,0),MAX(Gehaltstabelle_alt!$H$5:$H$34)))</f>
        <v/>
      </c>
      <c r="F711" t="str">
        <f>IF(E711="","",HLOOKUP(C711,Gehaltstabelle_alt!$I$3:$R$34,E711+2,FALSE))</f>
        <v/>
      </c>
      <c r="G711" t="str">
        <f>IF(E711="","",IF(F711&lt;=Gehaltstabelle_alt!$B$2,Gehaltstabelle_alt!$E$2,IF(F711&lt;=Gehaltstabelle_alt!$B$3,Gehaltstabelle_alt!$E$3,IF(F711&lt;=Gehaltstabelle_alt!$B$4,Gehaltstabelle_alt!$E$4,IF(F711&lt;=Gehaltstabelle_alt!$B$5,Gehaltstabelle_alt!$E$5,IF(F711&lt;=Gehaltstabelle_alt!$B$6,Gehaltstabelle_alt!$E$6,Gehaltstabelle_alt!$E$7)))))+IF(F711="","",IF(AND(E711&gt;Gehaltstabelle_alt!$C$10,C711="a"),Gehaltstabelle_alt!$E$11,Gehaltstabelle_alt!$E$10))+Gehaltsrechner!$G$10)</f>
        <v/>
      </c>
      <c r="H711" t="str">
        <f>IF(G711="","",Gehaltsrechner!$G$9)</f>
        <v/>
      </c>
      <c r="I711" t="str">
        <f t="shared" si="57"/>
        <v/>
      </c>
    </row>
    <row r="712" spans="1:9" x14ac:dyDescent="0.25">
      <c r="A712" t="str">
        <f t="shared" si="54"/>
        <v/>
      </c>
      <c r="B712" s="18" t="str">
        <f t="shared" si="58"/>
        <v/>
      </c>
      <c r="C712" t="str">
        <f t="shared" si="55"/>
        <v/>
      </c>
      <c r="D712" t="str">
        <f t="shared" si="56"/>
        <v/>
      </c>
      <c r="E712" t="str">
        <f>IF(D712="","",MIN(IF(ISNA(VLOOKUP(D712+E711,Gehaltstabelle_alt!$A$15:$A$18,1,FALSE)),D712+E711,IF(ISNA(VLOOKUP(D712+E711+1,Gehaltstabelle_alt!$A$15:$A$18,1,FALSE)),D712+E711+1,D712+E711+2))+IF(AND(B712=DATE(YEAR($G$5),MONTH($G$5),1),$G$4),2,0),MAX(Gehaltstabelle_alt!$H$5:$H$34)))</f>
        <v/>
      </c>
      <c r="F712" t="str">
        <f>IF(E712="","",HLOOKUP(C712,Gehaltstabelle_alt!$I$3:$R$34,E712+2,FALSE))</f>
        <v/>
      </c>
      <c r="G712" t="str">
        <f>IF(E712="","",IF(F712&lt;=Gehaltstabelle_alt!$B$2,Gehaltstabelle_alt!$E$2,IF(F712&lt;=Gehaltstabelle_alt!$B$3,Gehaltstabelle_alt!$E$3,IF(F712&lt;=Gehaltstabelle_alt!$B$4,Gehaltstabelle_alt!$E$4,IF(F712&lt;=Gehaltstabelle_alt!$B$5,Gehaltstabelle_alt!$E$5,IF(F712&lt;=Gehaltstabelle_alt!$B$6,Gehaltstabelle_alt!$E$6,Gehaltstabelle_alt!$E$7)))))+IF(F712="","",IF(AND(E712&gt;Gehaltstabelle_alt!$C$10,C712="a"),Gehaltstabelle_alt!$E$11,Gehaltstabelle_alt!$E$10))+Gehaltsrechner!$G$10)</f>
        <v/>
      </c>
      <c r="H712" t="str">
        <f>IF(G712="","",Gehaltsrechner!$G$9)</f>
        <v/>
      </c>
      <c r="I712" t="str">
        <f t="shared" si="57"/>
        <v/>
      </c>
    </row>
    <row r="713" spans="1:9" x14ac:dyDescent="0.25">
      <c r="A713" t="str">
        <f t="shared" si="54"/>
        <v/>
      </c>
      <c r="B713" s="18" t="str">
        <f t="shared" si="58"/>
        <v/>
      </c>
      <c r="C713" t="str">
        <f t="shared" si="55"/>
        <v/>
      </c>
      <c r="D713" t="str">
        <f t="shared" si="56"/>
        <v/>
      </c>
      <c r="E713" t="str">
        <f>IF(D713="","",MIN(IF(ISNA(VLOOKUP(D713+E712,Gehaltstabelle_alt!$A$15:$A$18,1,FALSE)),D713+E712,IF(ISNA(VLOOKUP(D713+E712+1,Gehaltstabelle_alt!$A$15:$A$18,1,FALSE)),D713+E712+1,D713+E712+2))+IF(AND(B713=DATE(YEAR($G$5),MONTH($G$5),1),$G$4),2,0),MAX(Gehaltstabelle_alt!$H$5:$H$34)))</f>
        <v/>
      </c>
      <c r="F713" t="str">
        <f>IF(E713="","",HLOOKUP(C713,Gehaltstabelle_alt!$I$3:$R$34,E713+2,FALSE))</f>
        <v/>
      </c>
      <c r="G713" t="str">
        <f>IF(E713="","",IF(F713&lt;=Gehaltstabelle_alt!$B$2,Gehaltstabelle_alt!$E$2,IF(F713&lt;=Gehaltstabelle_alt!$B$3,Gehaltstabelle_alt!$E$3,IF(F713&lt;=Gehaltstabelle_alt!$B$4,Gehaltstabelle_alt!$E$4,IF(F713&lt;=Gehaltstabelle_alt!$B$5,Gehaltstabelle_alt!$E$5,IF(F713&lt;=Gehaltstabelle_alt!$B$6,Gehaltstabelle_alt!$E$6,Gehaltstabelle_alt!$E$7)))))+IF(F713="","",IF(AND(E713&gt;Gehaltstabelle_alt!$C$10,C713="a"),Gehaltstabelle_alt!$E$11,Gehaltstabelle_alt!$E$10))+Gehaltsrechner!$G$10)</f>
        <v/>
      </c>
      <c r="H713" t="str">
        <f>IF(G713="","",Gehaltsrechner!$G$9)</f>
        <v/>
      </c>
      <c r="I713" t="str">
        <f t="shared" si="57"/>
        <v/>
      </c>
    </row>
    <row r="714" spans="1:9" x14ac:dyDescent="0.25">
      <c r="A714" t="str">
        <f t="shared" ref="A714:A777" si="59">IF(C714="","",YEAR(B714))</f>
        <v/>
      </c>
      <c r="B714" s="18" t="str">
        <f t="shared" si="58"/>
        <v/>
      </c>
      <c r="C714" t="str">
        <f t="shared" ref="C714:C777" si="60">IF(B714="","",$J$3)</f>
        <v/>
      </c>
      <c r="D714" t="str">
        <f t="shared" ref="D714:D777" si="61">IF(B714="","",IF(B714&lt;$G$6,0,IF(AND(MOD(YEAR(B714)-YEAR($G$6),2)=0,MONTH($G$6)=MONTH(B714)),1,0)))</f>
        <v/>
      </c>
      <c r="E714" t="str">
        <f>IF(D714="","",MIN(IF(ISNA(VLOOKUP(D714+E713,Gehaltstabelle_alt!$A$15:$A$18,1,FALSE)),D714+E713,IF(ISNA(VLOOKUP(D714+E713+1,Gehaltstabelle_alt!$A$15:$A$18,1,FALSE)),D714+E713+1,D714+E713+2))+IF(AND(B714=DATE(YEAR($G$5),MONTH($G$5),1),$G$4),2,0),MAX(Gehaltstabelle_alt!$H$5:$H$34)))</f>
        <v/>
      </c>
      <c r="F714" t="str">
        <f>IF(E714="","",HLOOKUP(C714,Gehaltstabelle_alt!$I$3:$R$34,E714+2,FALSE))</f>
        <v/>
      </c>
      <c r="G714" t="str">
        <f>IF(E714="","",IF(F714&lt;=Gehaltstabelle_alt!$B$2,Gehaltstabelle_alt!$E$2,IF(F714&lt;=Gehaltstabelle_alt!$B$3,Gehaltstabelle_alt!$E$3,IF(F714&lt;=Gehaltstabelle_alt!$B$4,Gehaltstabelle_alt!$E$4,IF(F714&lt;=Gehaltstabelle_alt!$B$5,Gehaltstabelle_alt!$E$5,IF(F714&lt;=Gehaltstabelle_alt!$B$6,Gehaltstabelle_alt!$E$6,Gehaltstabelle_alt!$E$7)))))+IF(F714="","",IF(AND(E714&gt;Gehaltstabelle_alt!$C$10,C714="a"),Gehaltstabelle_alt!$E$11,Gehaltstabelle_alt!$E$10))+Gehaltsrechner!$G$10)</f>
        <v/>
      </c>
      <c r="H714" t="str">
        <f>IF(G714="","",Gehaltsrechner!$G$9)</f>
        <v/>
      </c>
      <c r="I714" t="str">
        <f t="shared" ref="I714:I777" si="62">IF(B714="","",(F714+G714)/12*14+H714)</f>
        <v/>
      </c>
    </row>
    <row r="715" spans="1:9" x14ac:dyDescent="0.25">
      <c r="A715" t="str">
        <f t="shared" si="59"/>
        <v/>
      </c>
      <c r="B715" s="18" t="str">
        <f t="shared" ref="B715:B778" si="63">IF(B714="","",IF(DATE(YEAR(B714),MONTH(B714)+1,1)&gt;=$G$2,"",DATE(YEAR(B714),MONTH(B714)+1,1)))</f>
        <v/>
      </c>
      <c r="C715" t="str">
        <f t="shared" si="60"/>
        <v/>
      </c>
      <c r="D715" t="str">
        <f t="shared" si="61"/>
        <v/>
      </c>
      <c r="E715" t="str">
        <f>IF(D715="","",MIN(IF(ISNA(VLOOKUP(D715+E714,Gehaltstabelle_alt!$A$15:$A$18,1,FALSE)),D715+E714,IF(ISNA(VLOOKUP(D715+E714+1,Gehaltstabelle_alt!$A$15:$A$18,1,FALSE)),D715+E714+1,D715+E714+2))+IF(AND(B715=DATE(YEAR($G$5),MONTH($G$5),1),$G$4),2,0),MAX(Gehaltstabelle_alt!$H$5:$H$34)))</f>
        <v/>
      </c>
      <c r="F715" t="str">
        <f>IF(E715="","",HLOOKUP(C715,Gehaltstabelle_alt!$I$3:$R$34,E715+2,FALSE))</f>
        <v/>
      </c>
      <c r="G715" t="str">
        <f>IF(E715="","",IF(F715&lt;=Gehaltstabelle_alt!$B$2,Gehaltstabelle_alt!$E$2,IF(F715&lt;=Gehaltstabelle_alt!$B$3,Gehaltstabelle_alt!$E$3,IF(F715&lt;=Gehaltstabelle_alt!$B$4,Gehaltstabelle_alt!$E$4,IF(F715&lt;=Gehaltstabelle_alt!$B$5,Gehaltstabelle_alt!$E$5,IF(F715&lt;=Gehaltstabelle_alt!$B$6,Gehaltstabelle_alt!$E$6,Gehaltstabelle_alt!$E$7)))))+IF(F715="","",IF(AND(E715&gt;Gehaltstabelle_alt!$C$10,C715="a"),Gehaltstabelle_alt!$E$11,Gehaltstabelle_alt!$E$10))+Gehaltsrechner!$G$10)</f>
        <v/>
      </c>
      <c r="H715" t="str">
        <f>IF(G715="","",Gehaltsrechner!$G$9)</f>
        <v/>
      </c>
      <c r="I715" t="str">
        <f t="shared" si="62"/>
        <v/>
      </c>
    </row>
    <row r="716" spans="1:9" x14ac:dyDescent="0.25">
      <c r="A716" t="str">
        <f t="shared" si="59"/>
        <v/>
      </c>
      <c r="B716" s="18" t="str">
        <f t="shared" si="63"/>
        <v/>
      </c>
      <c r="C716" t="str">
        <f t="shared" si="60"/>
        <v/>
      </c>
      <c r="D716" t="str">
        <f t="shared" si="61"/>
        <v/>
      </c>
      <c r="E716" t="str">
        <f>IF(D716="","",MIN(IF(ISNA(VLOOKUP(D716+E715,Gehaltstabelle_alt!$A$15:$A$18,1,FALSE)),D716+E715,IF(ISNA(VLOOKUP(D716+E715+1,Gehaltstabelle_alt!$A$15:$A$18,1,FALSE)),D716+E715+1,D716+E715+2))+IF(AND(B716=DATE(YEAR($G$5),MONTH($G$5),1),$G$4),2,0),MAX(Gehaltstabelle_alt!$H$5:$H$34)))</f>
        <v/>
      </c>
      <c r="F716" t="str">
        <f>IF(E716="","",HLOOKUP(C716,Gehaltstabelle_alt!$I$3:$R$34,E716+2,FALSE))</f>
        <v/>
      </c>
      <c r="G716" t="str">
        <f>IF(E716="","",IF(F716&lt;=Gehaltstabelle_alt!$B$2,Gehaltstabelle_alt!$E$2,IF(F716&lt;=Gehaltstabelle_alt!$B$3,Gehaltstabelle_alt!$E$3,IF(F716&lt;=Gehaltstabelle_alt!$B$4,Gehaltstabelle_alt!$E$4,IF(F716&lt;=Gehaltstabelle_alt!$B$5,Gehaltstabelle_alt!$E$5,IF(F716&lt;=Gehaltstabelle_alt!$B$6,Gehaltstabelle_alt!$E$6,Gehaltstabelle_alt!$E$7)))))+IF(F716="","",IF(AND(E716&gt;Gehaltstabelle_alt!$C$10,C716="a"),Gehaltstabelle_alt!$E$11,Gehaltstabelle_alt!$E$10))+Gehaltsrechner!$G$10)</f>
        <v/>
      </c>
      <c r="H716" t="str">
        <f>IF(G716="","",Gehaltsrechner!$G$9)</f>
        <v/>
      </c>
      <c r="I716" t="str">
        <f t="shared" si="62"/>
        <v/>
      </c>
    </row>
    <row r="717" spans="1:9" x14ac:dyDescent="0.25">
      <c r="A717" t="str">
        <f t="shared" si="59"/>
        <v/>
      </c>
      <c r="B717" s="18" t="str">
        <f t="shared" si="63"/>
        <v/>
      </c>
      <c r="C717" t="str">
        <f t="shared" si="60"/>
        <v/>
      </c>
      <c r="D717" t="str">
        <f t="shared" si="61"/>
        <v/>
      </c>
      <c r="E717" t="str">
        <f>IF(D717="","",MIN(IF(ISNA(VLOOKUP(D717+E716,Gehaltstabelle_alt!$A$15:$A$18,1,FALSE)),D717+E716,IF(ISNA(VLOOKUP(D717+E716+1,Gehaltstabelle_alt!$A$15:$A$18,1,FALSE)),D717+E716+1,D717+E716+2))+IF(AND(B717=DATE(YEAR($G$5),MONTH($G$5),1),$G$4),2,0),MAX(Gehaltstabelle_alt!$H$5:$H$34)))</f>
        <v/>
      </c>
      <c r="F717" t="str">
        <f>IF(E717="","",HLOOKUP(C717,Gehaltstabelle_alt!$I$3:$R$34,E717+2,FALSE))</f>
        <v/>
      </c>
      <c r="G717" t="str">
        <f>IF(E717="","",IF(F717&lt;=Gehaltstabelle_alt!$B$2,Gehaltstabelle_alt!$E$2,IF(F717&lt;=Gehaltstabelle_alt!$B$3,Gehaltstabelle_alt!$E$3,IF(F717&lt;=Gehaltstabelle_alt!$B$4,Gehaltstabelle_alt!$E$4,IF(F717&lt;=Gehaltstabelle_alt!$B$5,Gehaltstabelle_alt!$E$5,IF(F717&lt;=Gehaltstabelle_alt!$B$6,Gehaltstabelle_alt!$E$6,Gehaltstabelle_alt!$E$7)))))+IF(F717="","",IF(AND(E717&gt;Gehaltstabelle_alt!$C$10,C717="a"),Gehaltstabelle_alt!$E$11,Gehaltstabelle_alt!$E$10))+Gehaltsrechner!$G$10)</f>
        <v/>
      </c>
      <c r="H717" t="str">
        <f>IF(G717="","",Gehaltsrechner!$G$9)</f>
        <v/>
      </c>
      <c r="I717" t="str">
        <f t="shared" si="62"/>
        <v/>
      </c>
    </row>
    <row r="718" spans="1:9" x14ac:dyDescent="0.25">
      <c r="A718" t="str">
        <f t="shared" si="59"/>
        <v/>
      </c>
      <c r="B718" s="18" t="str">
        <f t="shared" si="63"/>
        <v/>
      </c>
      <c r="C718" t="str">
        <f t="shared" si="60"/>
        <v/>
      </c>
      <c r="D718" t="str">
        <f t="shared" si="61"/>
        <v/>
      </c>
      <c r="E718" t="str">
        <f>IF(D718="","",MIN(IF(ISNA(VLOOKUP(D718+E717,Gehaltstabelle_alt!$A$15:$A$18,1,FALSE)),D718+E717,IF(ISNA(VLOOKUP(D718+E717+1,Gehaltstabelle_alt!$A$15:$A$18,1,FALSE)),D718+E717+1,D718+E717+2))+IF(AND(B718=DATE(YEAR($G$5),MONTH($G$5),1),$G$4),2,0),MAX(Gehaltstabelle_alt!$H$5:$H$34)))</f>
        <v/>
      </c>
      <c r="F718" t="str">
        <f>IF(E718="","",HLOOKUP(C718,Gehaltstabelle_alt!$I$3:$R$34,E718+2,FALSE))</f>
        <v/>
      </c>
      <c r="G718" t="str">
        <f>IF(E718="","",IF(F718&lt;=Gehaltstabelle_alt!$B$2,Gehaltstabelle_alt!$E$2,IF(F718&lt;=Gehaltstabelle_alt!$B$3,Gehaltstabelle_alt!$E$3,IF(F718&lt;=Gehaltstabelle_alt!$B$4,Gehaltstabelle_alt!$E$4,IF(F718&lt;=Gehaltstabelle_alt!$B$5,Gehaltstabelle_alt!$E$5,IF(F718&lt;=Gehaltstabelle_alt!$B$6,Gehaltstabelle_alt!$E$6,Gehaltstabelle_alt!$E$7)))))+IF(F718="","",IF(AND(E718&gt;Gehaltstabelle_alt!$C$10,C718="a"),Gehaltstabelle_alt!$E$11,Gehaltstabelle_alt!$E$10))+Gehaltsrechner!$G$10)</f>
        <v/>
      </c>
      <c r="H718" t="str">
        <f>IF(G718="","",Gehaltsrechner!$G$9)</f>
        <v/>
      </c>
      <c r="I718" t="str">
        <f t="shared" si="62"/>
        <v/>
      </c>
    </row>
    <row r="719" spans="1:9" x14ac:dyDescent="0.25">
      <c r="A719" t="str">
        <f t="shared" si="59"/>
        <v/>
      </c>
      <c r="B719" s="18" t="str">
        <f t="shared" si="63"/>
        <v/>
      </c>
      <c r="C719" t="str">
        <f t="shared" si="60"/>
        <v/>
      </c>
      <c r="D719" t="str">
        <f t="shared" si="61"/>
        <v/>
      </c>
      <c r="E719" t="str">
        <f>IF(D719="","",MIN(IF(ISNA(VLOOKUP(D719+E718,Gehaltstabelle_alt!$A$15:$A$18,1,FALSE)),D719+E718,IF(ISNA(VLOOKUP(D719+E718+1,Gehaltstabelle_alt!$A$15:$A$18,1,FALSE)),D719+E718+1,D719+E718+2))+IF(AND(B719=DATE(YEAR($G$5),MONTH($G$5),1),$G$4),2,0),MAX(Gehaltstabelle_alt!$H$5:$H$34)))</f>
        <v/>
      </c>
      <c r="F719" t="str">
        <f>IF(E719="","",HLOOKUP(C719,Gehaltstabelle_alt!$I$3:$R$34,E719+2,FALSE))</f>
        <v/>
      </c>
      <c r="G719" t="str">
        <f>IF(E719="","",IF(F719&lt;=Gehaltstabelle_alt!$B$2,Gehaltstabelle_alt!$E$2,IF(F719&lt;=Gehaltstabelle_alt!$B$3,Gehaltstabelle_alt!$E$3,IF(F719&lt;=Gehaltstabelle_alt!$B$4,Gehaltstabelle_alt!$E$4,IF(F719&lt;=Gehaltstabelle_alt!$B$5,Gehaltstabelle_alt!$E$5,IF(F719&lt;=Gehaltstabelle_alt!$B$6,Gehaltstabelle_alt!$E$6,Gehaltstabelle_alt!$E$7)))))+IF(F719="","",IF(AND(E719&gt;Gehaltstabelle_alt!$C$10,C719="a"),Gehaltstabelle_alt!$E$11,Gehaltstabelle_alt!$E$10))+Gehaltsrechner!$G$10)</f>
        <v/>
      </c>
      <c r="H719" t="str">
        <f>IF(G719="","",Gehaltsrechner!$G$9)</f>
        <v/>
      </c>
      <c r="I719" t="str">
        <f t="shared" si="62"/>
        <v/>
      </c>
    </row>
    <row r="720" spans="1:9" x14ac:dyDescent="0.25">
      <c r="A720" t="str">
        <f t="shared" si="59"/>
        <v/>
      </c>
      <c r="B720" s="18" t="str">
        <f t="shared" si="63"/>
        <v/>
      </c>
      <c r="C720" t="str">
        <f t="shared" si="60"/>
        <v/>
      </c>
      <c r="D720" t="str">
        <f t="shared" si="61"/>
        <v/>
      </c>
      <c r="E720" t="str">
        <f>IF(D720="","",MIN(IF(ISNA(VLOOKUP(D720+E719,Gehaltstabelle_alt!$A$15:$A$18,1,FALSE)),D720+E719,IF(ISNA(VLOOKUP(D720+E719+1,Gehaltstabelle_alt!$A$15:$A$18,1,FALSE)),D720+E719+1,D720+E719+2))+IF(AND(B720=DATE(YEAR($G$5),MONTH($G$5),1),$G$4),2,0),MAX(Gehaltstabelle_alt!$H$5:$H$34)))</f>
        <v/>
      </c>
      <c r="F720" t="str">
        <f>IF(E720="","",HLOOKUP(C720,Gehaltstabelle_alt!$I$3:$R$34,E720+2,FALSE))</f>
        <v/>
      </c>
      <c r="G720" t="str">
        <f>IF(E720="","",IF(F720&lt;=Gehaltstabelle_alt!$B$2,Gehaltstabelle_alt!$E$2,IF(F720&lt;=Gehaltstabelle_alt!$B$3,Gehaltstabelle_alt!$E$3,IF(F720&lt;=Gehaltstabelle_alt!$B$4,Gehaltstabelle_alt!$E$4,IF(F720&lt;=Gehaltstabelle_alt!$B$5,Gehaltstabelle_alt!$E$5,IF(F720&lt;=Gehaltstabelle_alt!$B$6,Gehaltstabelle_alt!$E$6,Gehaltstabelle_alt!$E$7)))))+IF(F720="","",IF(AND(E720&gt;Gehaltstabelle_alt!$C$10,C720="a"),Gehaltstabelle_alt!$E$11,Gehaltstabelle_alt!$E$10))+Gehaltsrechner!$G$10)</f>
        <v/>
      </c>
      <c r="H720" t="str">
        <f>IF(G720="","",Gehaltsrechner!$G$9)</f>
        <v/>
      </c>
      <c r="I720" t="str">
        <f t="shared" si="62"/>
        <v/>
      </c>
    </row>
    <row r="721" spans="1:9" x14ac:dyDescent="0.25">
      <c r="A721" t="str">
        <f t="shared" si="59"/>
        <v/>
      </c>
      <c r="B721" s="18" t="str">
        <f t="shared" si="63"/>
        <v/>
      </c>
      <c r="C721" t="str">
        <f t="shared" si="60"/>
        <v/>
      </c>
      <c r="D721" t="str">
        <f t="shared" si="61"/>
        <v/>
      </c>
      <c r="E721" t="str">
        <f>IF(D721="","",MIN(IF(ISNA(VLOOKUP(D721+E720,Gehaltstabelle_alt!$A$15:$A$18,1,FALSE)),D721+E720,IF(ISNA(VLOOKUP(D721+E720+1,Gehaltstabelle_alt!$A$15:$A$18,1,FALSE)),D721+E720+1,D721+E720+2))+IF(AND(B721=DATE(YEAR($G$5),MONTH($G$5),1),$G$4),2,0),MAX(Gehaltstabelle_alt!$H$5:$H$34)))</f>
        <v/>
      </c>
      <c r="F721" t="str">
        <f>IF(E721="","",HLOOKUP(C721,Gehaltstabelle_alt!$I$3:$R$34,E721+2,FALSE))</f>
        <v/>
      </c>
      <c r="G721" t="str">
        <f>IF(E721="","",IF(F721&lt;=Gehaltstabelle_alt!$B$2,Gehaltstabelle_alt!$E$2,IF(F721&lt;=Gehaltstabelle_alt!$B$3,Gehaltstabelle_alt!$E$3,IF(F721&lt;=Gehaltstabelle_alt!$B$4,Gehaltstabelle_alt!$E$4,IF(F721&lt;=Gehaltstabelle_alt!$B$5,Gehaltstabelle_alt!$E$5,IF(F721&lt;=Gehaltstabelle_alt!$B$6,Gehaltstabelle_alt!$E$6,Gehaltstabelle_alt!$E$7)))))+IF(F721="","",IF(AND(E721&gt;Gehaltstabelle_alt!$C$10,C721="a"),Gehaltstabelle_alt!$E$11,Gehaltstabelle_alt!$E$10))+Gehaltsrechner!$G$10)</f>
        <v/>
      </c>
      <c r="H721" t="str">
        <f>IF(G721="","",Gehaltsrechner!$G$9)</f>
        <v/>
      </c>
      <c r="I721" t="str">
        <f t="shared" si="62"/>
        <v/>
      </c>
    </row>
    <row r="722" spans="1:9" x14ac:dyDescent="0.25">
      <c r="A722" t="str">
        <f t="shared" si="59"/>
        <v/>
      </c>
      <c r="B722" s="18" t="str">
        <f t="shared" si="63"/>
        <v/>
      </c>
      <c r="C722" t="str">
        <f t="shared" si="60"/>
        <v/>
      </c>
      <c r="D722" t="str">
        <f t="shared" si="61"/>
        <v/>
      </c>
      <c r="E722" t="str">
        <f>IF(D722="","",MIN(IF(ISNA(VLOOKUP(D722+E721,Gehaltstabelle_alt!$A$15:$A$18,1,FALSE)),D722+E721,IF(ISNA(VLOOKUP(D722+E721+1,Gehaltstabelle_alt!$A$15:$A$18,1,FALSE)),D722+E721+1,D722+E721+2))+IF(AND(B722=DATE(YEAR($G$5),MONTH($G$5),1),$G$4),2,0),MAX(Gehaltstabelle_alt!$H$5:$H$34)))</f>
        <v/>
      </c>
      <c r="F722" t="str">
        <f>IF(E722="","",HLOOKUP(C722,Gehaltstabelle_alt!$I$3:$R$34,E722+2,FALSE))</f>
        <v/>
      </c>
      <c r="G722" t="str">
        <f>IF(E722="","",IF(F722&lt;=Gehaltstabelle_alt!$B$2,Gehaltstabelle_alt!$E$2,IF(F722&lt;=Gehaltstabelle_alt!$B$3,Gehaltstabelle_alt!$E$3,IF(F722&lt;=Gehaltstabelle_alt!$B$4,Gehaltstabelle_alt!$E$4,IF(F722&lt;=Gehaltstabelle_alt!$B$5,Gehaltstabelle_alt!$E$5,IF(F722&lt;=Gehaltstabelle_alt!$B$6,Gehaltstabelle_alt!$E$6,Gehaltstabelle_alt!$E$7)))))+IF(F722="","",IF(AND(E722&gt;Gehaltstabelle_alt!$C$10,C722="a"),Gehaltstabelle_alt!$E$11,Gehaltstabelle_alt!$E$10))+Gehaltsrechner!$G$10)</f>
        <v/>
      </c>
      <c r="H722" t="str">
        <f>IF(G722="","",Gehaltsrechner!$G$9)</f>
        <v/>
      </c>
      <c r="I722" t="str">
        <f t="shared" si="62"/>
        <v/>
      </c>
    </row>
    <row r="723" spans="1:9" x14ac:dyDescent="0.25">
      <c r="A723" t="str">
        <f t="shared" si="59"/>
        <v/>
      </c>
      <c r="B723" s="18" t="str">
        <f t="shared" si="63"/>
        <v/>
      </c>
      <c r="C723" t="str">
        <f t="shared" si="60"/>
        <v/>
      </c>
      <c r="D723" t="str">
        <f t="shared" si="61"/>
        <v/>
      </c>
      <c r="E723" t="str">
        <f>IF(D723="","",MIN(IF(ISNA(VLOOKUP(D723+E722,Gehaltstabelle_alt!$A$15:$A$18,1,FALSE)),D723+E722,IF(ISNA(VLOOKUP(D723+E722+1,Gehaltstabelle_alt!$A$15:$A$18,1,FALSE)),D723+E722+1,D723+E722+2))+IF(AND(B723=DATE(YEAR($G$5),MONTH($G$5),1),$G$4),2,0),MAX(Gehaltstabelle_alt!$H$5:$H$34)))</f>
        <v/>
      </c>
      <c r="F723" t="str">
        <f>IF(E723="","",HLOOKUP(C723,Gehaltstabelle_alt!$I$3:$R$34,E723+2,FALSE))</f>
        <v/>
      </c>
      <c r="G723" t="str">
        <f>IF(E723="","",IF(F723&lt;=Gehaltstabelle_alt!$B$2,Gehaltstabelle_alt!$E$2,IF(F723&lt;=Gehaltstabelle_alt!$B$3,Gehaltstabelle_alt!$E$3,IF(F723&lt;=Gehaltstabelle_alt!$B$4,Gehaltstabelle_alt!$E$4,IF(F723&lt;=Gehaltstabelle_alt!$B$5,Gehaltstabelle_alt!$E$5,IF(F723&lt;=Gehaltstabelle_alt!$B$6,Gehaltstabelle_alt!$E$6,Gehaltstabelle_alt!$E$7)))))+IF(F723="","",IF(AND(E723&gt;Gehaltstabelle_alt!$C$10,C723="a"),Gehaltstabelle_alt!$E$11,Gehaltstabelle_alt!$E$10))+Gehaltsrechner!$G$10)</f>
        <v/>
      </c>
      <c r="H723" t="str">
        <f>IF(G723="","",Gehaltsrechner!$G$9)</f>
        <v/>
      </c>
      <c r="I723" t="str">
        <f t="shared" si="62"/>
        <v/>
      </c>
    </row>
    <row r="724" spans="1:9" x14ac:dyDescent="0.25">
      <c r="A724" t="str">
        <f t="shared" si="59"/>
        <v/>
      </c>
      <c r="B724" s="18" t="str">
        <f t="shared" si="63"/>
        <v/>
      </c>
      <c r="C724" t="str">
        <f t="shared" si="60"/>
        <v/>
      </c>
      <c r="D724" t="str">
        <f t="shared" si="61"/>
        <v/>
      </c>
      <c r="E724" t="str">
        <f>IF(D724="","",MIN(IF(ISNA(VLOOKUP(D724+E723,Gehaltstabelle_alt!$A$15:$A$18,1,FALSE)),D724+E723,IF(ISNA(VLOOKUP(D724+E723+1,Gehaltstabelle_alt!$A$15:$A$18,1,FALSE)),D724+E723+1,D724+E723+2))+IF(AND(B724=DATE(YEAR($G$5),MONTH($G$5),1),$G$4),2,0),MAX(Gehaltstabelle_alt!$H$5:$H$34)))</f>
        <v/>
      </c>
      <c r="F724" t="str">
        <f>IF(E724="","",HLOOKUP(C724,Gehaltstabelle_alt!$I$3:$R$34,E724+2,FALSE))</f>
        <v/>
      </c>
      <c r="G724" t="str">
        <f>IF(E724="","",IF(F724&lt;=Gehaltstabelle_alt!$B$2,Gehaltstabelle_alt!$E$2,IF(F724&lt;=Gehaltstabelle_alt!$B$3,Gehaltstabelle_alt!$E$3,IF(F724&lt;=Gehaltstabelle_alt!$B$4,Gehaltstabelle_alt!$E$4,IF(F724&lt;=Gehaltstabelle_alt!$B$5,Gehaltstabelle_alt!$E$5,IF(F724&lt;=Gehaltstabelle_alt!$B$6,Gehaltstabelle_alt!$E$6,Gehaltstabelle_alt!$E$7)))))+IF(F724="","",IF(AND(E724&gt;Gehaltstabelle_alt!$C$10,C724="a"),Gehaltstabelle_alt!$E$11,Gehaltstabelle_alt!$E$10))+Gehaltsrechner!$G$10)</f>
        <v/>
      </c>
      <c r="H724" t="str">
        <f>IF(G724="","",Gehaltsrechner!$G$9)</f>
        <v/>
      </c>
      <c r="I724" t="str">
        <f t="shared" si="62"/>
        <v/>
      </c>
    </row>
    <row r="725" spans="1:9" x14ac:dyDescent="0.25">
      <c r="A725" t="str">
        <f t="shared" si="59"/>
        <v/>
      </c>
      <c r="B725" s="18" t="str">
        <f t="shared" si="63"/>
        <v/>
      </c>
      <c r="C725" t="str">
        <f t="shared" si="60"/>
        <v/>
      </c>
      <c r="D725" t="str">
        <f t="shared" si="61"/>
        <v/>
      </c>
      <c r="E725" t="str">
        <f>IF(D725="","",MIN(IF(ISNA(VLOOKUP(D725+E724,Gehaltstabelle_alt!$A$15:$A$18,1,FALSE)),D725+E724,IF(ISNA(VLOOKUP(D725+E724+1,Gehaltstabelle_alt!$A$15:$A$18,1,FALSE)),D725+E724+1,D725+E724+2))+IF(AND(B725=DATE(YEAR($G$5),MONTH($G$5),1),$G$4),2,0),MAX(Gehaltstabelle_alt!$H$5:$H$34)))</f>
        <v/>
      </c>
      <c r="F725" t="str">
        <f>IF(E725="","",HLOOKUP(C725,Gehaltstabelle_alt!$I$3:$R$34,E725+2,FALSE))</f>
        <v/>
      </c>
      <c r="G725" t="str">
        <f>IF(E725="","",IF(F725&lt;=Gehaltstabelle_alt!$B$2,Gehaltstabelle_alt!$E$2,IF(F725&lt;=Gehaltstabelle_alt!$B$3,Gehaltstabelle_alt!$E$3,IF(F725&lt;=Gehaltstabelle_alt!$B$4,Gehaltstabelle_alt!$E$4,IF(F725&lt;=Gehaltstabelle_alt!$B$5,Gehaltstabelle_alt!$E$5,IF(F725&lt;=Gehaltstabelle_alt!$B$6,Gehaltstabelle_alt!$E$6,Gehaltstabelle_alt!$E$7)))))+IF(F725="","",IF(AND(E725&gt;Gehaltstabelle_alt!$C$10,C725="a"),Gehaltstabelle_alt!$E$11,Gehaltstabelle_alt!$E$10))+Gehaltsrechner!$G$10)</f>
        <v/>
      </c>
      <c r="H725" t="str">
        <f>IF(G725="","",Gehaltsrechner!$G$9)</f>
        <v/>
      </c>
      <c r="I725" t="str">
        <f t="shared" si="62"/>
        <v/>
      </c>
    </row>
    <row r="726" spans="1:9" x14ac:dyDescent="0.25">
      <c r="A726" t="str">
        <f t="shared" si="59"/>
        <v/>
      </c>
      <c r="B726" s="18" t="str">
        <f t="shared" si="63"/>
        <v/>
      </c>
      <c r="C726" t="str">
        <f t="shared" si="60"/>
        <v/>
      </c>
      <c r="D726" t="str">
        <f t="shared" si="61"/>
        <v/>
      </c>
      <c r="E726" t="str">
        <f>IF(D726="","",MIN(IF(ISNA(VLOOKUP(D726+E725,Gehaltstabelle_alt!$A$15:$A$18,1,FALSE)),D726+E725,IF(ISNA(VLOOKUP(D726+E725+1,Gehaltstabelle_alt!$A$15:$A$18,1,FALSE)),D726+E725+1,D726+E725+2))+IF(AND(B726=DATE(YEAR($G$5),MONTH($G$5),1),$G$4),2,0),MAX(Gehaltstabelle_alt!$H$5:$H$34)))</f>
        <v/>
      </c>
      <c r="F726" t="str">
        <f>IF(E726="","",HLOOKUP(C726,Gehaltstabelle_alt!$I$3:$R$34,E726+2,FALSE))</f>
        <v/>
      </c>
      <c r="G726" t="str">
        <f>IF(E726="","",IF(F726&lt;=Gehaltstabelle_alt!$B$2,Gehaltstabelle_alt!$E$2,IF(F726&lt;=Gehaltstabelle_alt!$B$3,Gehaltstabelle_alt!$E$3,IF(F726&lt;=Gehaltstabelle_alt!$B$4,Gehaltstabelle_alt!$E$4,IF(F726&lt;=Gehaltstabelle_alt!$B$5,Gehaltstabelle_alt!$E$5,IF(F726&lt;=Gehaltstabelle_alt!$B$6,Gehaltstabelle_alt!$E$6,Gehaltstabelle_alt!$E$7)))))+IF(F726="","",IF(AND(E726&gt;Gehaltstabelle_alt!$C$10,C726="a"),Gehaltstabelle_alt!$E$11,Gehaltstabelle_alt!$E$10))+Gehaltsrechner!$G$10)</f>
        <v/>
      </c>
      <c r="H726" t="str">
        <f>IF(G726="","",Gehaltsrechner!$G$9)</f>
        <v/>
      </c>
      <c r="I726" t="str">
        <f t="shared" si="62"/>
        <v/>
      </c>
    </row>
    <row r="727" spans="1:9" x14ac:dyDescent="0.25">
      <c r="A727" t="str">
        <f t="shared" si="59"/>
        <v/>
      </c>
      <c r="B727" s="18" t="str">
        <f t="shared" si="63"/>
        <v/>
      </c>
      <c r="C727" t="str">
        <f t="shared" si="60"/>
        <v/>
      </c>
      <c r="D727" t="str">
        <f t="shared" si="61"/>
        <v/>
      </c>
      <c r="E727" t="str">
        <f>IF(D727="","",MIN(IF(ISNA(VLOOKUP(D727+E726,Gehaltstabelle_alt!$A$15:$A$18,1,FALSE)),D727+E726,IF(ISNA(VLOOKUP(D727+E726+1,Gehaltstabelle_alt!$A$15:$A$18,1,FALSE)),D727+E726+1,D727+E726+2))+IF(AND(B727=DATE(YEAR($G$5),MONTH($G$5),1),$G$4),2,0),MAX(Gehaltstabelle_alt!$H$5:$H$34)))</f>
        <v/>
      </c>
      <c r="F727" t="str">
        <f>IF(E727="","",HLOOKUP(C727,Gehaltstabelle_alt!$I$3:$R$34,E727+2,FALSE))</f>
        <v/>
      </c>
      <c r="G727" t="str">
        <f>IF(E727="","",IF(F727&lt;=Gehaltstabelle_alt!$B$2,Gehaltstabelle_alt!$E$2,IF(F727&lt;=Gehaltstabelle_alt!$B$3,Gehaltstabelle_alt!$E$3,IF(F727&lt;=Gehaltstabelle_alt!$B$4,Gehaltstabelle_alt!$E$4,IF(F727&lt;=Gehaltstabelle_alt!$B$5,Gehaltstabelle_alt!$E$5,IF(F727&lt;=Gehaltstabelle_alt!$B$6,Gehaltstabelle_alt!$E$6,Gehaltstabelle_alt!$E$7)))))+IF(F727="","",IF(AND(E727&gt;Gehaltstabelle_alt!$C$10,C727="a"),Gehaltstabelle_alt!$E$11,Gehaltstabelle_alt!$E$10))+Gehaltsrechner!$G$10)</f>
        <v/>
      </c>
      <c r="H727" t="str">
        <f>IF(G727="","",Gehaltsrechner!$G$9)</f>
        <v/>
      </c>
      <c r="I727" t="str">
        <f t="shared" si="62"/>
        <v/>
      </c>
    </row>
    <row r="728" spans="1:9" x14ac:dyDescent="0.25">
      <c r="A728" t="str">
        <f t="shared" si="59"/>
        <v/>
      </c>
      <c r="B728" s="18" t="str">
        <f t="shared" si="63"/>
        <v/>
      </c>
      <c r="C728" t="str">
        <f t="shared" si="60"/>
        <v/>
      </c>
      <c r="D728" t="str">
        <f t="shared" si="61"/>
        <v/>
      </c>
      <c r="E728" t="str">
        <f>IF(D728="","",MIN(IF(ISNA(VLOOKUP(D728+E727,Gehaltstabelle_alt!$A$15:$A$18,1,FALSE)),D728+E727,IF(ISNA(VLOOKUP(D728+E727+1,Gehaltstabelle_alt!$A$15:$A$18,1,FALSE)),D728+E727+1,D728+E727+2))+IF(AND(B728=DATE(YEAR($G$5),MONTH($G$5),1),$G$4),2,0),MAX(Gehaltstabelle_alt!$H$5:$H$34)))</f>
        <v/>
      </c>
      <c r="F728" t="str">
        <f>IF(E728="","",HLOOKUP(C728,Gehaltstabelle_alt!$I$3:$R$34,E728+2,FALSE))</f>
        <v/>
      </c>
      <c r="G728" t="str">
        <f>IF(E728="","",IF(F728&lt;=Gehaltstabelle_alt!$B$2,Gehaltstabelle_alt!$E$2,IF(F728&lt;=Gehaltstabelle_alt!$B$3,Gehaltstabelle_alt!$E$3,IF(F728&lt;=Gehaltstabelle_alt!$B$4,Gehaltstabelle_alt!$E$4,IF(F728&lt;=Gehaltstabelle_alt!$B$5,Gehaltstabelle_alt!$E$5,IF(F728&lt;=Gehaltstabelle_alt!$B$6,Gehaltstabelle_alt!$E$6,Gehaltstabelle_alt!$E$7)))))+IF(F728="","",IF(AND(E728&gt;Gehaltstabelle_alt!$C$10,C728="a"),Gehaltstabelle_alt!$E$11,Gehaltstabelle_alt!$E$10))+Gehaltsrechner!$G$10)</f>
        <v/>
      </c>
      <c r="H728" t="str">
        <f>IF(G728="","",Gehaltsrechner!$G$9)</f>
        <v/>
      </c>
      <c r="I728" t="str">
        <f t="shared" si="62"/>
        <v/>
      </c>
    </row>
    <row r="729" spans="1:9" x14ac:dyDescent="0.25">
      <c r="A729" t="str">
        <f t="shared" si="59"/>
        <v/>
      </c>
      <c r="B729" s="18" t="str">
        <f t="shared" si="63"/>
        <v/>
      </c>
      <c r="C729" t="str">
        <f t="shared" si="60"/>
        <v/>
      </c>
      <c r="D729" t="str">
        <f t="shared" si="61"/>
        <v/>
      </c>
      <c r="E729" t="str">
        <f>IF(D729="","",MIN(IF(ISNA(VLOOKUP(D729+E728,Gehaltstabelle_alt!$A$15:$A$18,1,FALSE)),D729+E728,IF(ISNA(VLOOKUP(D729+E728+1,Gehaltstabelle_alt!$A$15:$A$18,1,FALSE)),D729+E728+1,D729+E728+2))+IF(AND(B729=DATE(YEAR($G$5),MONTH($G$5),1),$G$4),2,0),MAX(Gehaltstabelle_alt!$H$5:$H$34)))</f>
        <v/>
      </c>
      <c r="F729" t="str">
        <f>IF(E729="","",HLOOKUP(C729,Gehaltstabelle_alt!$I$3:$R$34,E729+2,FALSE))</f>
        <v/>
      </c>
      <c r="G729" t="str">
        <f>IF(E729="","",IF(F729&lt;=Gehaltstabelle_alt!$B$2,Gehaltstabelle_alt!$E$2,IF(F729&lt;=Gehaltstabelle_alt!$B$3,Gehaltstabelle_alt!$E$3,IF(F729&lt;=Gehaltstabelle_alt!$B$4,Gehaltstabelle_alt!$E$4,IF(F729&lt;=Gehaltstabelle_alt!$B$5,Gehaltstabelle_alt!$E$5,IF(F729&lt;=Gehaltstabelle_alt!$B$6,Gehaltstabelle_alt!$E$6,Gehaltstabelle_alt!$E$7)))))+IF(F729="","",IF(AND(E729&gt;Gehaltstabelle_alt!$C$10,C729="a"),Gehaltstabelle_alt!$E$11,Gehaltstabelle_alt!$E$10))+Gehaltsrechner!$G$10)</f>
        <v/>
      </c>
      <c r="H729" t="str">
        <f>IF(G729="","",Gehaltsrechner!$G$9)</f>
        <v/>
      </c>
      <c r="I729" t="str">
        <f t="shared" si="62"/>
        <v/>
      </c>
    </row>
    <row r="730" spans="1:9" x14ac:dyDescent="0.25">
      <c r="A730" t="str">
        <f t="shared" si="59"/>
        <v/>
      </c>
      <c r="B730" s="18" t="str">
        <f t="shared" si="63"/>
        <v/>
      </c>
      <c r="C730" t="str">
        <f t="shared" si="60"/>
        <v/>
      </c>
      <c r="D730" t="str">
        <f t="shared" si="61"/>
        <v/>
      </c>
      <c r="E730" t="str">
        <f>IF(D730="","",MIN(IF(ISNA(VLOOKUP(D730+E729,Gehaltstabelle_alt!$A$15:$A$18,1,FALSE)),D730+E729,IF(ISNA(VLOOKUP(D730+E729+1,Gehaltstabelle_alt!$A$15:$A$18,1,FALSE)),D730+E729+1,D730+E729+2))+IF(AND(B730=DATE(YEAR($G$5),MONTH($G$5),1),$G$4),2,0),MAX(Gehaltstabelle_alt!$H$5:$H$34)))</f>
        <v/>
      </c>
      <c r="F730" t="str">
        <f>IF(E730="","",HLOOKUP(C730,Gehaltstabelle_alt!$I$3:$R$34,E730+2,FALSE))</f>
        <v/>
      </c>
      <c r="G730" t="str">
        <f>IF(E730="","",IF(F730&lt;=Gehaltstabelle_alt!$B$2,Gehaltstabelle_alt!$E$2,IF(F730&lt;=Gehaltstabelle_alt!$B$3,Gehaltstabelle_alt!$E$3,IF(F730&lt;=Gehaltstabelle_alt!$B$4,Gehaltstabelle_alt!$E$4,IF(F730&lt;=Gehaltstabelle_alt!$B$5,Gehaltstabelle_alt!$E$5,IF(F730&lt;=Gehaltstabelle_alt!$B$6,Gehaltstabelle_alt!$E$6,Gehaltstabelle_alt!$E$7)))))+IF(F730="","",IF(AND(E730&gt;Gehaltstabelle_alt!$C$10,C730="a"),Gehaltstabelle_alt!$E$11,Gehaltstabelle_alt!$E$10))+Gehaltsrechner!$G$10)</f>
        <v/>
      </c>
      <c r="H730" t="str">
        <f>IF(G730="","",Gehaltsrechner!$G$9)</f>
        <v/>
      </c>
      <c r="I730" t="str">
        <f t="shared" si="62"/>
        <v/>
      </c>
    </row>
    <row r="731" spans="1:9" x14ac:dyDescent="0.25">
      <c r="A731" t="str">
        <f t="shared" si="59"/>
        <v/>
      </c>
      <c r="B731" s="18" t="str">
        <f t="shared" si="63"/>
        <v/>
      </c>
      <c r="C731" t="str">
        <f t="shared" si="60"/>
        <v/>
      </c>
      <c r="D731" t="str">
        <f t="shared" si="61"/>
        <v/>
      </c>
      <c r="E731" t="str">
        <f>IF(D731="","",MIN(IF(ISNA(VLOOKUP(D731+E730,Gehaltstabelle_alt!$A$15:$A$18,1,FALSE)),D731+E730,IF(ISNA(VLOOKUP(D731+E730+1,Gehaltstabelle_alt!$A$15:$A$18,1,FALSE)),D731+E730+1,D731+E730+2))+IF(AND(B731=DATE(YEAR($G$5),MONTH($G$5),1),$G$4),2,0),MAX(Gehaltstabelle_alt!$H$5:$H$34)))</f>
        <v/>
      </c>
      <c r="F731" t="str">
        <f>IF(E731="","",HLOOKUP(C731,Gehaltstabelle_alt!$I$3:$R$34,E731+2,FALSE))</f>
        <v/>
      </c>
      <c r="G731" t="str">
        <f>IF(E731="","",IF(F731&lt;=Gehaltstabelle_alt!$B$2,Gehaltstabelle_alt!$E$2,IF(F731&lt;=Gehaltstabelle_alt!$B$3,Gehaltstabelle_alt!$E$3,IF(F731&lt;=Gehaltstabelle_alt!$B$4,Gehaltstabelle_alt!$E$4,IF(F731&lt;=Gehaltstabelle_alt!$B$5,Gehaltstabelle_alt!$E$5,IF(F731&lt;=Gehaltstabelle_alt!$B$6,Gehaltstabelle_alt!$E$6,Gehaltstabelle_alt!$E$7)))))+IF(F731="","",IF(AND(E731&gt;Gehaltstabelle_alt!$C$10,C731="a"),Gehaltstabelle_alt!$E$11,Gehaltstabelle_alt!$E$10))+Gehaltsrechner!$G$10)</f>
        <v/>
      </c>
      <c r="H731" t="str">
        <f>IF(G731="","",Gehaltsrechner!$G$9)</f>
        <v/>
      </c>
      <c r="I731" t="str">
        <f t="shared" si="62"/>
        <v/>
      </c>
    </row>
    <row r="732" spans="1:9" x14ac:dyDescent="0.25">
      <c r="A732" t="str">
        <f t="shared" si="59"/>
        <v/>
      </c>
      <c r="B732" s="18" t="str">
        <f t="shared" si="63"/>
        <v/>
      </c>
      <c r="C732" t="str">
        <f t="shared" si="60"/>
        <v/>
      </c>
      <c r="D732" t="str">
        <f t="shared" si="61"/>
        <v/>
      </c>
      <c r="E732" t="str">
        <f>IF(D732="","",MIN(IF(ISNA(VLOOKUP(D732+E731,Gehaltstabelle_alt!$A$15:$A$18,1,FALSE)),D732+E731,IF(ISNA(VLOOKUP(D732+E731+1,Gehaltstabelle_alt!$A$15:$A$18,1,FALSE)),D732+E731+1,D732+E731+2))+IF(AND(B732=DATE(YEAR($G$5),MONTH($G$5),1),$G$4),2,0),MAX(Gehaltstabelle_alt!$H$5:$H$34)))</f>
        <v/>
      </c>
      <c r="F732" t="str">
        <f>IF(E732="","",HLOOKUP(C732,Gehaltstabelle_alt!$I$3:$R$34,E732+2,FALSE))</f>
        <v/>
      </c>
      <c r="G732" t="str">
        <f>IF(E732="","",IF(F732&lt;=Gehaltstabelle_alt!$B$2,Gehaltstabelle_alt!$E$2,IF(F732&lt;=Gehaltstabelle_alt!$B$3,Gehaltstabelle_alt!$E$3,IF(F732&lt;=Gehaltstabelle_alt!$B$4,Gehaltstabelle_alt!$E$4,IF(F732&lt;=Gehaltstabelle_alt!$B$5,Gehaltstabelle_alt!$E$5,IF(F732&lt;=Gehaltstabelle_alt!$B$6,Gehaltstabelle_alt!$E$6,Gehaltstabelle_alt!$E$7)))))+IF(F732="","",IF(AND(E732&gt;Gehaltstabelle_alt!$C$10,C732="a"),Gehaltstabelle_alt!$E$11,Gehaltstabelle_alt!$E$10))+Gehaltsrechner!$G$10)</f>
        <v/>
      </c>
      <c r="H732" t="str">
        <f>IF(G732="","",Gehaltsrechner!$G$9)</f>
        <v/>
      </c>
      <c r="I732" t="str">
        <f t="shared" si="62"/>
        <v/>
      </c>
    </row>
    <row r="733" spans="1:9" x14ac:dyDescent="0.25">
      <c r="A733" t="str">
        <f t="shared" si="59"/>
        <v/>
      </c>
      <c r="B733" s="18" t="str">
        <f t="shared" si="63"/>
        <v/>
      </c>
      <c r="C733" t="str">
        <f t="shared" si="60"/>
        <v/>
      </c>
      <c r="D733" t="str">
        <f t="shared" si="61"/>
        <v/>
      </c>
      <c r="E733" t="str">
        <f>IF(D733="","",MIN(IF(ISNA(VLOOKUP(D733+E732,Gehaltstabelle_alt!$A$15:$A$18,1,FALSE)),D733+E732,IF(ISNA(VLOOKUP(D733+E732+1,Gehaltstabelle_alt!$A$15:$A$18,1,FALSE)),D733+E732+1,D733+E732+2))+IF(AND(B733=DATE(YEAR($G$5),MONTH($G$5),1),$G$4),2,0),MAX(Gehaltstabelle_alt!$H$5:$H$34)))</f>
        <v/>
      </c>
      <c r="F733" t="str">
        <f>IF(E733="","",HLOOKUP(C733,Gehaltstabelle_alt!$I$3:$R$34,E733+2,FALSE))</f>
        <v/>
      </c>
      <c r="G733" t="str">
        <f>IF(E733="","",IF(F733&lt;=Gehaltstabelle_alt!$B$2,Gehaltstabelle_alt!$E$2,IF(F733&lt;=Gehaltstabelle_alt!$B$3,Gehaltstabelle_alt!$E$3,IF(F733&lt;=Gehaltstabelle_alt!$B$4,Gehaltstabelle_alt!$E$4,IF(F733&lt;=Gehaltstabelle_alt!$B$5,Gehaltstabelle_alt!$E$5,IF(F733&lt;=Gehaltstabelle_alt!$B$6,Gehaltstabelle_alt!$E$6,Gehaltstabelle_alt!$E$7)))))+IF(F733="","",IF(AND(E733&gt;Gehaltstabelle_alt!$C$10,C733="a"),Gehaltstabelle_alt!$E$11,Gehaltstabelle_alt!$E$10))+Gehaltsrechner!$G$10)</f>
        <v/>
      </c>
      <c r="H733" t="str">
        <f>IF(G733="","",Gehaltsrechner!$G$9)</f>
        <v/>
      </c>
      <c r="I733" t="str">
        <f t="shared" si="62"/>
        <v/>
      </c>
    </row>
    <row r="734" spans="1:9" x14ac:dyDescent="0.25">
      <c r="A734" t="str">
        <f t="shared" si="59"/>
        <v/>
      </c>
      <c r="B734" s="18" t="str">
        <f t="shared" si="63"/>
        <v/>
      </c>
      <c r="C734" t="str">
        <f t="shared" si="60"/>
        <v/>
      </c>
      <c r="D734" t="str">
        <f t="shared" si="61"/>
        <v/>
      </c>
      <c r="E734" t="str">
        <f>IF(D734="","",MIN(IF(ISNA(VLOOKUP(D734+E733,Gehaltstabelle_alt!$A$15:$A$18,1,FALSE)),D734+E733,IF(ISNA(VLOOKUP(D734+E733+1,Gehaltstabelle_alt!$A$15:$A$18,1,FALSE)),D734+E733+1,D734+E733+2))+IF(AND(B734=DATE(YEAR($G$5),MONTH($G$5),1),$G$4),2,0),MAX(Gehaltstabelle_alt!$H$5:$H$34)))</f>
        <v/>
      </c>
      <c r="F734" t="str">
        <f>IF(E734="","",HLOOKUP(C734,Gehaltstabelle_alt!$I$3:$R$34,E734+2,FALSE))</f>
        <v/>
      </c>
      <c r="G734" t="str">
        <f>IF(E734="","",IF(F734&lt;=Gehaltstabelle_alt!$B$2,Gehaltstabelle_alt!$E$2,IF(F734&lt;=Gehaltstabelle_alt!$B$3,Gehaltstabelle_alt!$E$3,IF(F734&lt;=Gehaltstabelle_alt!$B$4,Gehaltstabelle_alt!$E$4,IF(F734&lt;=Gehaltstabelle_alt!$B$5,Gehaltstabelle_alt!$E$5,IF(F734&lt;=Gehaltstabelle_alt!$B$6,Gehaltstabelle_alt!$E$6,Gehaltstabelle_alt!$E$7)))))+IF(F734="","",IF(AND(E734&gt;Gehaltstabelle_alt!$C$10,C734="a"),Gehaltstabelle_alt!$E$11,Gehaltstabelle_alt!$E$10))+Gehaltsrechner!$G$10)</f>
        <v/>
      </c>
      <c r="H734" t="str">
        <f>IF(G734="","",Gehaltsrechner!$G$9)</f>
        <v/>
      </c>
      <c r="I734" t="str">
        <f t="shared" si="62"/>
        <v/>
      </c>
    </row>
    <row r="735" spans="1:9" x14ac:dyDescent="0.25">
      <c r="A735" t="str">
        <f t="shared" si="59"/>
        <v/>
      </c>
      <c r="B735" s="18" t="str">
        <f t="shared" si="63"/>
        <v/>
      </c>
      <c r="C735" t="str">
        <f t="shared" si="60"/>
        <v/>
      </c>
      <c r="D735" t="str">
        <f t="shared" si="61"/>
        <v/>
      </c>
      <c r="E735" t="str">
        <f>IF(D735="","",MIN(IF(ISNA(VLOOKUP(D735+E734,Gehaltstabelle_alt!$A$15:$A$18,1,FALSE)),D735+E734,IF(ISNA(VLOOKUP(D735+E734+1,Gehaltstabelle_alt!$A$15:$A$18,1,FALSE)),D735+E734+1,D735+E734+2))+IF(AND(B735=DATE(YEAR($G$5),MONTH($G$5),1),$G$4),2,0),MAX(Gehaltstabelle_alt!$H$5:$H$34)))</f>
        <v/>
      </c>
      <c r="F735" t="str">
        <f>IF(E735="","",HLOOKUP(C735,Gehaltstabelle_alt!$I$3:$R$34,E735+2,FALSE))</f>
        <v/>
      </c>
      <c r="G735" t="str">
        <f>IF(E735="","",IF(F735&lt;=Gehaltstabelle_alt!$B$2,Gehaltstabelle_alt!$E$2,IF(F735&lt;=Gehaltstabelle_alt!$B$3,Gehaltstabelle_alt!$E$3,IF(F735&lt;=Gehaltstabelle_alt!$B$4,Gehaltstabelle_alt!$E$4,IF(F735&lt;=Gehaltstabelle_alt!$B$5,Gehaltstabelle_alt!$E$5,IF(F735&lt;=Gehaltstabelle_alt!$B$6,Gehaltstabelle_alt!$E$6,Gehaltstabelle_alt!$E$7)))))+IF(F735="","",IF(AND(E735&gt;Gehaltstabelle_alt!$C$10,C735="a"),Gehaltstabelle_alt!$E$11,Gehaltstabelle_alt!$E$10))+Gehaltsrechner!$G$10)</f>
        <v/>
      </c>
      <c r="H735" t="str">
        <f>IF(G735="","",Gehaltsrechner!$G$9)</f>
        <v/>
      </c>
      <c r="I735" t="str">
        <f t="shared" si="62"/>
        <v/>
      </c>
    </row>
    <row r="736" spans="1:9" x14ac:dyDescent="0.25">
      <c r="A736" t="str">
        <f t="shared" si="59"/>
        <v/>
      </c>
      <c r="B736" s="18" t="str">
        <f t="shared" si="63"/>
        <v/>
      </c>
      <c r="C736" t="str">
        <f t="shared" si="60"/>
        <v/>
      </c>
      <c r="D736" t="str">
        <f t="shared" si="61"/>
        <v/>
      </c>
      <c r="E736" t="str">
        <f>IF(D736="","",MIN(IF(ISNA(VLOOKUP(D736+E735,Gehaltstabelle_alt!$A$15:$A$18,1,FALSE)),D736+E735,IF(ISNA(VLOOKUP(D736+E735+1,Gehaltstabelle_alt!$A$15:$A$18,1,FALSE)),D736+E735+1,D736+E735+2))+IF(AND(B736=DATE(YEAR($G$5),MONTH($G$5),1),$G$4),2,0),MAX(Gehaltstabelle_alt!$H$5:$H$34)))</f>
        <v/>
      </c>
      <c r="F736" t="str">
        <f>IF(E736="","",HLOOKUP(C736,Gehaltstabelle_alt!$I$3:$R$34,E736+2,FALSE))</f>
        <v/>
      </c>
      <c r="G736" t="str">
        <f>IF(E736="","",IF(F736&lt;=Gehaltstabelle_alt!$B$2,Gehaltstabelle_alt!$E$2,IF(F736&lt;=Gehaltstabelle_alt!$B$3,Gehaltstabelle_alt!$E$3,IF(F736&lt;=Gehaltstabelle_alt!$B$4,Gehaltstabelle_alt!$E$4,IF(F736&lt;=Gehaltstabelle_alt!$B$5,Gehaltstabelle_alt!$E$5,IF(F736&lt;=Gehaltstabelle_alt!$B$6,Gehaltstabelle_alt!$E$6,Gehaltstabelle_alt!$E$7)))))+IF(F736="","",IF(AND(E736&gt;Gehaltstabelle_alt!$C$10,C736="a"),Gehaltstabelle_alt!$E$11,Gehaltstabelle_alt!$E$10))+Gehaltsrechner!$G$10)</f>
        <v/>
      </c>
      <c r="H736" t="str">
        <f>IF(G736="","",Gehaltsrechner!$G$9)</f>
        <v/>
      </c>
      <c r="I736" t="str">
        <f t="shared" si="62"/>
        <v/>
      </c>
    </row>
    <row r="737" spans="1:9" x14ac:dyDescent="0.25">
      <c r="A737" t="str">
        <f t="shared" si="59"/>
        <v/>
      </c>
      <c r="B737" s="18" t="str">
        <f t="shared" si="63"/>
        <v/>
      </c>
      <c r="C737" t="str">
        <f t="shared" si="60"/>
        <v/>
      </c>
      <c r="D737" t="str">
        <f t="shared" si="61"/>
        <v/>
      </c>
      <c r="E737" t="str">
        <f>IF(D737="","",MIN(IF(ISNA(VLOOKUP(D737+E736,Gehaltstabelle_alt!$A$15:$A$18,1,FALSE)),D737+E736,IF(ISNA(VLOOKUP(D737+E736+1,Gehaltstabelle_alt!$A$15:$A$18,1,FALSE)),D737+E736+1,D737+E736+2))+IF(AND(B737=DATE(YEAR($G$5),MONTH($G$5),1),$G$4),2,0),MAX(Gehaltstabelle_alt!$H$5:$H$34)))</f>
        <v/>
      </c>
      <c r="F737" t="str">
        <f>IF(E737="","",HLOOKUP(C737,Gehaltstabelle_alt!$I$3:$R$34,E737+2,FALSE))</f>
        <v/>
      </c>
      <c r="G737" t="str">
        <f>IF(E737="","",IF(F737&lt;=Gehaltstabelle_alt!$B$2,Gehaltstabelle_alt!$E$2,IF(F737&lt;=Gehaltstabelle_alt!$B$3,Gehaltstabelle_alt!$E$3,IF(F737&lt;=Gehaltstabelle_alt!$B$4,Gehaltstabelle_alt!$E$4,IF(F737&lt;=Gehaltstabelle_alt!$B$5,Gehaltstabelle_alt!$E$5,IF(F737&lt;=Gehaltstabelle_alt!$B$6,Gehaltstabelle_alt!$E$6,Gehaltstabelle_alt!$E$7)))))+IF(F737="","",IF(AND(E737&gt;Gehaltstabelle_alt!$C$10,C737="a"),Gehaltstabelle_alt!$E$11,Gehaltstabelle_alt!$E$10))+Gehaltsrechner!$G$10)</f>
        <v/>
      </c>
      <c r="H737" t="str">
        <f>IF(G737="","",Gehaltsrechner!$G$9)</f>
        <v/>
      </c>
      <c r="I737" t="str">
        <f t="shared" si="62"/>
        <v/>
      </c>
    </row>
    <row r="738" spans="1:9" x14ac:dyDescent="0.25">
      <c r="A738" t="str">
        <f t="shared" si="59"/>
        <v/>
      </c>
      <c r="B738" s="18" t="str">
        <f t="shared" si="63"/>
        <v/>
      </c>
      <c r="C738" t="str">
        <f t="shared" si="60"/>
        <v/>
      </c>
      <c r="D738" t="str">
        <f t="shared" si="61"/>
        <v/>
      </c>
      <c r="E738" t="str">
        <f>IF(D738="","",MIN(IF(ISNA(VLOOKUP(D738+E737,Gehaltstabelle_alt!$A$15:$A$18,1,FALSE)),D738+E737,IF(ISNA(VLOOKUP(D738+E737+1,Gehaltstabelle_alt!$A$15:$A$18,1,FALSE)),D738+E737+1,D738+E737+2))+IF(AND(B738=DATE(YEAR($G$5),MONTH($G$5),1),$G$4),2,0),MAX(Gehaltstabelle_alt!$H$5:$H$34)))</f>
        <v/>
      </c>
      <c r="F738" t="str">
        <f>IF(E738="","",HLOOKUP(C738,Gehaltstabelle_alt!$I$3:$R$34,E738+2,FALSE))</f>
        <v/>
      </c>
      <c r="G738" t="str">
        <f>IF(E738="","",IF(F738&lt;=Gehaltstabelle_alt!$B$2,Gehaltstabelle_alt!$E$2,IF(F738&lt;=Gehaltstabelle_alt!$B$3,Gehaltstabelle_alt!$E$3,IF(F738&lt;=Gehaltstabelle_alt!$B$4,Gehaltstabelle_alt!$E$4,IF(F738&lt;=Gehaltstabelle_alt!$B$5,Gehaltstabelle_alt!$E$5,IF(F738&lt;=Gehaltstabelle_alt!$B$6,Gehaltstabelle_alt!$E$6,Gehaltstabelle_alt!$E$7)))))+IF(F738="","",IF(AND(E738&gt;Gehaltstabelle_alt!$C$10,C738="a"),Gehaltstabelle_alt!$E$11,Gehaltstabelle_alt!$E$10))+Gehaltsrechner!$G$10)</f>
        <v/>
      </c>
      <c r="H738" t="str">
        <f>IF(G738="","",Gehaltsrechner!$G$9)</f>
        <v/>
      </c>
      <c r="I738" t="str">
        <f t="shared" si="62"/>
        <v/>
      </c>
    </row>
    <row r="739" spans="1:9" x14ac:dyDescent="0.25">
      <c r="A739" t="str">
        <f t="shared" si="59"/>
        <v/>
      </c>
      <c r="B739" s="18" t="str">
        <f t="shared" si="63"/>
        <v/>
      </c>
      <c r="C739" t="str">
        <f t="shared" si="60"/>
        <v/>
      </c>
      <c r="D739" t="str">
        <f t="shared" si="61"/>
        <v/>
      </c>
      <c r="E739" t="str">
        <f>IF(D739="","",MIN(IF(ISNA(VLOOKUP(D739+E738,Gehaltstabelle_alt!$A$15:$A$18,1,FALSE)),D739+E738,IF(ISNA(VLOOKUP(D739+E738+1,Gehaltstabelle_alt!$A$15:$A$18,1,FALSE)),D739+E738+1,D739+E738+2))+IF(AND(B739=DATE(YEAR($G$5),MONTH($G$5),1),$G$4),2,0),MAX(Gehaltstabelle_alt!$H$5:$H$34)))</f>
        <v/>
      </c>
      <c r="F739" t="str">
        <f>IF(E739="","",HLOOKUP(C739,Gehaltstabelle_alt!$I$3:$R$34,E739+2,FALSE))</f>
        <v/>
      </c>
      <c r="G739" t="str">
        <f>IF(E739="","",IF(F739&lt;=Gehaltstabelle_alt!$B$2,Gehaltstabelle_alt!$E$2,IF(F739&lt;=Gehaltstabelle_alt!$B$3,Gehaltstabelle_alt!$E$3,IF(F739&lt;=Gehaltstabelle_alt!$B$4,Gehaltstabelle_alt!$E$4,IF(F739&lt;=Gehaltstabelle_alt!$B$5,Gehaltstabelle_alt!$E$5,IF(F739&lt;=Gehaltstabelle_alt!$B$6,Gehaltstabelle_alt!$E$6,Gehaltstabelle_alt!$E$7)))))+IF(F739="","",IF(AND(E739&gt;Gehaltstabelle_alt!$C$10,C739="a"),Gehaltstabelle_alt!$E$11,Gehaltstabelle_alt!$E$10))+Gehaltsrechner!$G$10)</f>
        <v/>
      </c>
      <c r="H739" t="str">
        <f>IF(G739="","",Gehaltsrechner!$G$9)</f>
        <v/>
      </c>
      <c r="I739" t="str">
        <f t="shared" si="62"/>
        <v/>
      </c>
    </row>
    <row r="740" spans="1:9" x14ac:dyDescent="0.25">
      <c r="A740" t="str">
        <f t="shared" si="59"/>
        <v/>
      </c>
      <c r="B740" s="18" t="str">
        <f t="shared" si="63"/>
        <v/>
      </c>
      <c r="C740" t="str">
        <f t="shared" si="60"/>
        <v/>
      </c>
      <c r="D740" t="str">
        <f t="shared" si="61"/>
        <v/>
      </c>
      <c r="E740" t="str">
        <f>IF(D740="","",MIN(IF(ISNA(VLOOKUP(D740+E739,Gehaltstabelle_alt!$A$15:$A$18,1,FALSE)),D740+E739,IF(ISNA(VLOOKUP(D740+E739+1,Gehaltstabelle_alt!$A$15:$A$18,1,FALSE)),D740+E739+1,D740+E739+2))+IF(AND(B740=DATE(YEAR($G$5),MONTH($G$5),1),$G$4),2,0),MAX(Gehaltstabelle_alt!$H$5:$H$34)))</f>
        <v/>
      </c>
      <c r="F740" t="str">
        <f>IF(E740="","",HLOOKUP(C740,Gehaltstabelle_alt!$I$3:$R$34,E740+2,FALSE))</f>
        <v/>
      </c>
      <c r="G740" t="str">
        <f>IF(E740="","",IF(F740&lt;=Gehaltstabelle_alt!$B$2,Gehaltstabelle_alt!$E$2,IF(F740&lt;=Gehaltstabelle_alt!$B$3,Gehaltstabelle_alt!$E$3,IF(F740&lt;=Gehaltstabelle_alt!$B$4,Gehaltstabelle_alt!$E$4,IF(F740&lt;=Gehaltstabelle_alt!$B$5,Gehaltstabelle_alt!$E$5,IF(F740&lt;=Gehaltstabelle_alt!$B$6,Gehaltstabelle_alt!$E$6,Gehaltstabelle_alt!$E$7)))))+IF(F740="","",IF(AND(E740&gt;Gehaltstabelle_alt!$C$10,C740="a"),Gehaltstabelle_alt!$E$11,Gehaltstabelle_alt!$E$10))+Gehaltsrechner!$G$10)</f>
        <v/>
      </c>
      <c r="H740" t="str">
        <f>IF(G740="","",Gehaltsrechner!$G$9)</f>
        <v/>
      </c>
      <c r="I740" t="str">
        <f t="shared" si="62"/>
        <v/>
      </c>
    </row>
    <row r="741" spans="1:9" x14ac:dyDescent="0.25">
      <c r="A741" t="str">
        <f t="shared" si="59"/>
        <v/>
      </c>
      <c r="B741" s="18" t="str">
        <f t="shared" si="63"/>
        <v/>
      </c>
      <c r="C741" t="str">
        <f t="shared" si="60"/>
        <v/>
      </c>
      <c r="D741" t="str">
        <f t="shared" si="61"/>
        <v/>
      </c>
      <c r="E741" t="str">
        <f>IF(D741="","",MIN(IF(ISNA(VLOOKUP(D741+E740,Gehaltstabelle_alt!$A$15:$A$18,1,FALSE)),D741+E740,IF(ISNA(VLOOKUP(D741+E740+1,Gehaltstabelle_alt!$A$15:$A$18,1,FALSE)),D741+E740+1,D741+E740+2))+IF(AND(B741=DATE(YEAR($G$5),MONTH($G$5),1),$G$4),2,0),MAX(Gehaltstabelle_alt!$H$5:$H$34)))</f>
        <v/>
      </c>
      <c r="F741" t="str">
        <f>IF(E741="","",HLOOKUP(C741,Gehaltstabelle_alt!$I$3:$R$34,E741+2,FALSE))</f>
        <v/>
      </c>
      <c r="G741" t="str">
        <f>IF(E741="","",IF(F741&lt;=Gehaltstabelle_alt!$B$2,Gehaltstabelle_alt!$E$2,IF(F741&lt;=Gehaltstabelle_alt!$B$3,Gehaltstabelle_alt!$E$3,IF(F741&lt;=Gehaltstabelle_alt!$B$4,Gehaltstabelle_alt!$E$4,IF(F741&lt;=Gehaltstabelle_alt!$B$5,Gehaltstabelle_alt!$E$5,IF(F741&lt;=Gehaltstabelle_alt!$B$6,Gehaltstabelle_alt!$E$6,Gehaltstabelle_alt!$E$7)))))+IF(F741="","",IF(AND(E741&gt;Gehaltstabelle_alt!$C$10,C741="a"),Gehaltstabelle_alt!$E$11,Gehaltstabelle_alt!$E$10))+Gehaltsrechner!$G$10)</f>
        <v/>
      </c>
      <c r="H741" t="str">
        <f>IF(G741="","",Gehaltsrechner!$G$9)</f>
        <v/>
      </c>
      <c r="I741" t="str">
        <f t="shared" si="62"/>
        <v/>
      </c>
    </row>
    <row r="742" spans="1:9" x14ac:dyDescent="0.25">
      <c r="A742" t="str">
        <f t="shared" si="59"/>
        <v/>
      </c>
      <c r="B742" s="18" t="str">
        <f t="shared" si="63"/>
        <v/>
      </c>
      <c r="C742" t="str">
        <f t="shared" si="60"/>
        <v/>
      </c>
      <c r="D742" t="str">
        <f t="shared" si="61"/>
        <v/>
      </c>
      <c r="E742" t="str">
        <f>IF(D742="","",MIN(IF(ISNA(VLOOKUP(D742+E741,Gehaltstabelle_alt!$A$15:$A$18,1,FALSE)),D742+E741,IF(ISNA(VLOOKUP(D742+E741+1,Gehaltstabelle_alt!$A$15:$A$18,1,FALSE)),D742+E741+1,D742+E741+2))+IF(AND(B742=DATE(YEAR($G$5),MONTH($G$5),1),$G$4),2,0),MAX(Gehaltstabelle_alt!$H$5:$H$34)))</f>
        <v/>
      </c>
      <c r="F742" t="str">
        <f>IF(E742="","",HLOOKUP(C742,Gehaltstabelle_alt!$I$3:$R$34,E742+2,FALSE))</f>
        <v/>
      </c>
      <c r="G742" t="str">
        <f>IF(E742="","",IF(F742&lt;=Gehaltstabelle_alt!$B$2,Gehaltstabelle_alt!$E$2,IF(F742&lt;=Gehaltstabelle_alt!$B$3,Gehaltstabelle_alt!$E$3,IF(F742&lt;=Gehaltstabelle_alt!$B$4,Gehaltstabelle_alt!$E$4,IF(F742&lt;=Gehaltstabelle_alt!$B$5,Gehaltstabelle_alt!$E$5,IF(F742&lt;=Gehaltstabelle_alt!$B$6,Gehaltstabelle_alt!$E$6,Gehaltstabelle_alt!$E$7)))))+IF(F742="","",IF(AND(E742&gt;Gehaltstabelle_alt!$C$10,C742="a"),Gehaltstabelle_alt!$E$11,Gehaltstabelle_alt!$E$10))+Gehaltsrechner!$G$10)</f>
        <v/>
      </c>
      <c r="H742" t="str">
        <f>IF(G742="","",Gehaltsrechner!$G$9)</f>
        <v/>
      </c>
      <c r="I742" t="str">
        <f t="shared" si="62"/>
        <v/>
      </c>
    </row>
    <row r="743" spans="1:9" x14ac:dyDescent="0.25">
      <c r="A743" t="str">
        <f t="shared" si="59"/>
        <v/>
      </c>
      <c r="B743" s="18" t="str">
        <f t="shared" si="63"/>
        <v/>
      </c>
      <c r="C743" t="str">
        <f t="shared" si="60"/>
        <v/>
      </c>
      <c r="D743" t="str">
        <f t="shared" si="61"/>
        <v/>
      </c>
      <c r="E743" t="str">
        <f>IF(D743="","",MIN(IF(ISNA(VLOOKUP(D743+E742,Gehaltstabelle_alt!$A$15:$A$18,1,FALSE)),D743+E742,IF(ISNA(VLOOKUP(D743+E742+1,Gehaltstabelle_alt!$A$15:$A$18,1,FALSE)),D743+E742+1,D743+E742+2))+IF(AND(B743=DATE(YEAR($G$5),MONTH($G$5),1),$G$4),2,0),MAX(Gehaltstabelle_alt!$H$5:$H$34)))</f>
        <v/>
      </c>
      <c r="F743" t="str">
        <f>IF(E743="","",HLOOKUP(C743,Gehaltstabelle_alt!$I$3:$R$34,E743+2,FALSE))</f>
        <v/>
      </c>
      <c r="G743" t="str">
        <f>IF(E743="","",IF(F743&lt;=Gehaltstabelle_alt!$B$2,Gehaltstabelle_alt!$E$2,IF(F743&lt;=Gehaltstabelle_alt!$B$3,Gehaltstabelle_alt!$E$3,IF(F743&lt;=Gehaltstabelle_alt!$B$4,Gehaltstabelle_alt!$E$4,IF(F743&lt;=Gehaltstabelle_alt!$B$5,Gehaltstabelle_alt!$E$5,IF(F743&lt;=Gehaltstabelle_alt!$B$6,Gehaltstabelle_alt!$E$6,Gehaltstabelle_alt!$E$7)))))+IF(F743="","",IF(AND(E743&gt;Gehaltstabelle_alt!$C$10,C743="a"),Gehaltstabelle_alt!$E$11,Gehaltstabelle_alt!$E$10))+Gehaltsrechner!$G$10)</f>
        <v/>
      </c>
      <c r="H743" t="str">
        <f>IF(G743="","",Gehaltsrechner!$G$9)</f>
        <v/>
      </c>
      <c r="I743" t="str">
        <f t="shared" si="62"/>
        <v/>
      </c>
    </row>
    <row r="744" spans="1:9" x14ac:dyDescent="0.25">
      <c r="A744" t="str">
        <f t="shared" si="59"/>
        <v/>
      </c>
      <c r="B744" s="18" t="str">
        <f t="shared" si="63"/>
        <v/>
      </c>
      <c r="C744" t="str">
        <f t="shared" si="60"/>
        <v/>
      </c>
      <c r="D744" t="str">
        <f t="shared" si="61"/>
        <v/>
      </c>
      <c r="E744" t="str">
        <f>IF(D744="","",MIN(IF(ISNA(VLOOKUP(D744+E743,Gehaltstabelle_alt!$A$15:$A$18,1,FALSE)),D744+E743,IF(ISNA(VLOOKUP(D744+E743+1,Gehaltstabelle_alt!$A$15:$A$18,1,FALSE)),D744+E743+1,D744+E743+2))+IF(AND(B744=DATE(YEAR($G$5),MONTH($G$5),1),$G$4),2,0),MAX(Gehaltstabelle_alt!$H$5:$H$34)))</f>
        <v/>
      </c>
      <c r="F744" t="str">
        <f>IF(E744="","",HLOOKUP(C744,Gehaltstabelle_alt!$I$3:$R$34,E744+2,FALSE))</f>
        <v/>
      </c>
      <c r="G744" t="str">
        <f>IF(E744="","",IF(F744&lt;=Gehaltstabelle_alt!$B$2,Gehaltstabelle_alt!$E$2,IF(F744&lt;=Gehaltstabelle_alt!$B$3,Gehaltstabelle_alt!$E$3,IF(F744&lt;=Gehaltstabelle_alt!$B$4,Gehaltstabelle_alt!$E$4,IF(F744&lt;=Gehaltstabelle_alt!$B$5,Gehaltstabelle_alt!$E$5,IF(F744&lt;=Gehaltstabelle_alt!$B$6,Gehaltstabelle_alt!$E$6,Gehaltstabelle_alt!$E$7)))))+IF(F744="","",IF(AND(E744&gt;Gehaltstabelle_alt!$C$10,C744="a"),Gehaltstabelle_alt!$E$11,Gehaltstabelle_alt!$E$10))+Gehaltsrechner!$G$10)</f>
        <v/>
      </c>
      <c r="H744" t="str">
        <f>IF(G744="","",Gehaltsrechner!$G$9)</f>
        <v/>
      </c>
      <c r="I744" t="str">
        <f t="shared" si="62"/>
        <v/>
      </c>
    </row>
    <row r="745" spans="1:9" x14ac:dyDescent="0.25">
      <c r="A745" t="str">
        <f t="shared" si="59"/>
        <v/>
      </c>
      <c r="B745" s="18" t="str">
        <f t="shared" si="63"/>
        <v/>
      </c>
      <c r="C745" t="str">
        <f t="shared" si="60"/>
        <v/>
      </c>
      <c r="D745" t="str">
        <f t="shared" si="61"/>
        <v/>
      </c>
      <c r="E745" t="str">
        <f>IF(D745="","",MIN(IF(ISNA(VLOOKUP(D745+E744,Gehaltstabelle_alt!$A$15:$A$18,1,FALSE)),D745+E744,IF(ISNA(VLOOKUP(D745+E744+1,Gehaltstabelle_alt!$A$15:$A$18,1,FALSE)),D745+E744+1,D745+E744+2))+IF(AND(B745=DATE(YEAR($G$5),MONTH($G$5),1),$G$4),2,0),MAX(Gehaltstabelle_alt!$H$5:$H$34)))</f>
        <v/>
      </c>
      <c r="F745" t="str">
        <f>IF(E745="","",HLOOKUP(C745,Gehaltstabelle_alt!$I$3:$R$34,E745+2,FALSE))</f>
        <v/>
      </c>
      <c r="G745" t="str">
        <f>IF(E745="","",IF(F745&lt;=Gehaltstabelle_alt!$B$2,Gehaltstabelle_alt!$E$2,IF(F745&lt;=Gehaltstabelle_alt!$B$3,Gehaltstabelle_alt!$E$3,IF(F745&lt;=Gehaltstabelle_alt!$B$4,Gehaltstabelle_alt!$E$4,IF(F745&lt;=Gehaltstabelle_alt!$B$5,Gehaltstabelle_alt!$E$5,IF(F745&lt;=Gehaltstabelle_alt!$B$6,Gehaltstabelle_alt!$E$6,Gehaltstabelle_alt!$E$7)))))+IF(F745="","",IF(AND(E745&gt;Gehaltstabelle_alt!$C$10,C745="a"),Gehaltstabelle_alt!$E$11,Gehaltstabelle_alt!$E$10))+Gehaltsrechner!$G$10)</f>
        <v/>
      </c>
      <c r="H745" t="str">
        <f>IF(G745="","",Gehaltsrechner!$G$9)</f>
        <v/>
      </c>
      <c r="I745" t="str">
        <f t="shared" si="62"/>
        <v/>
      </c>
    </row>
    <row r="746" spans="1:9" x14ac:dyDescent="0.25">
      <c r="A746" t="str">
        <f t="shared" si="59"/>
        <v/>
      </c>
      <c r="B746" s="18" t="str">
        <f t="shared" si="63"/>
        <v/>
      </c>
      <c r="C746" t="str">
        <f t="shared" si="60"/>
        <v/>
      </c>
      <c r="D746" t="str">
        <f t="shared" si="61"/>
        <v/>
      </c>
      <c r="E746" t="str">
        <f>IF(D746="","",MIN(IF(ISNA(VLOOKUP(D746+E745,Gehaltstabelle_alt!$A$15:$A$18,1,FALSE)),D746+E745,IF(ISNA(VLOOKUP(D746+E745+1,Gehaltstabelle_alt!$A$15:$A$18,1,FALSE)),D746+E745+1,D746+E745+2))+IF(AND(B746=DATE(YEAR($G$5),MONTH($G$5),1),$G$4),2,0),MAX(Gehaltstabelle_alt!$H$5:$H$34)))</f>
        <v/>
      </c>
      <c r="F746" t="str">
        <f>IF(E746="","",HLOOKUP(C746,Gehaltstabelle_alt!$I$3:$R$34,E746+2,FALSE))</f>
        <v/>
      </c>
      <c r="G746" t="str">
        <f>IF(E746="","",IF(F746&lt;=Gehaltstabelle_alt!$B$2,Gehaltstabelle_alt!$E$2,IF(F746&lt;=Gehaltstabelle_alt!$B$3,Gehaltstabelle_alt!$E$3,IF(F746&lt;=Gehaltstabelle_alt!$B$4,Gehaltstabelle_alt!$E$4,IF(F746&lt;=Gehaltstabelle_alt!$B$5,Gehaltstabelle_alt!$E$5,IF(F746&lt;=Gehaltstabelle_alt!$B$6,Gehaltstabelle_alt!$E$6,Gehaltstabelle_alt!$E$7)))))+IF(F746="","",IF(AND(E746&gt;Gehaltstabelle_alt!$C$10,C746="a"),Gehaltstabelle_alt!$E$11,Gehaltstabelle_alt!$E$10))+Gehaltsrechner!$G$10)</f>
        <v/>
      </c>
      <c r="H746" t="str">
        <f>IF(G746="","",Gehaltsrechner!$G$9)</f>
        <v/>
      </c>
      <c r="I746" t="str">
        <f t="shared" si="62"/>
        <v/>
      </c>
    </row>
    <row r="747" spans="1:9" x14ac:dyDescent="0.25">
      <c r="A747" t="str">
        <f t="shared" si="59"/>
        <v/>
      </c>
      <c r="B747" s="18" t="str">
        <f t="shared" si="63"/>
        <v/>
      </c>
      <c r="C747" t="str">
        <f t="shared" si="60"/>
        <v/>
      </c>
      <c r="D747" t="str">
        <f t="shared" si="61"/>
        <v/>
      </c>
      <c r="E747" t="str">
        <f>IF(D747="","",MIN(IF(ISNA(VLOOKUP(D747+E746,Gehaltstabelle_alt!$A$15:$A$18,1,FALSE)),D747+E746,IF(ISNA(VLOOKUP(D747+E746+1,Gehaltstabelle_alt!$A$15:$A$18,1,FALSE)),D747+E746+1,D747+E746+2))+IF(AND(B747=DATE(YEAR($G$5),MONTH($G$5),1),$G$4),2,0),MAX(Gehaltstabelle_alt!$H$5:$H$34)))</f>
        <v/>
      </c>
      <c r="F747" t="str">
        <f>IF(E747="","",HLOOKUP(C747,Gehaltstabelle_alt!$I$3:$R$34,E747+2,FALSE))</f>
        <v/>
      </c>
      <c r="G747" t="str">
        <f>IF(E747="","",IF(F747&lt;=Gehaltstabelle_alt!$B$2,Gehaltstabelle_alt!$E$2,IF(F747&lt;=Gehaltstabelle_alt!$B$3,Gehaltstabelle_alt!$E$3,IF(F747&lt;=Gehaltstabelle_alt!$B$4,Gehaltstabelle_alt!$E$4,IF(F747&lt;=Gehaltstabelle_alt!$B$5,Gehaltstabelle_alt!$E$5,IF(F747&lt;=Gehaltstabelle_alt!$B$6,Gehaltstabelle_alt!$E$6,Gehaltstabelle_alt!$E$7)))))+IF(F747="","",IF(AND(E747&gt;Gehaltstabelle_alt!$C$10,C747="a"),Gehaltstabelle_alt!$E$11,Gehaltstabelle_alt!$E$10))+Gehaltsrechner!$G$10)</f>
        <v/>
      </c>
      <c r="H747" t="str">
        <f>IF(G747="","",Gehaltsrechner!$G$9)</f>
        <v/>
      </c>
      <c r="I747" t="str">
        <f t="shared" si="62"/>
        <v/>
      </c>
    </row>
    <row r="748" spans="1:9" x14ac:dyDescent="0.25">
      <c r="A748" t="str">
        <f t="shared" si="59"/>
        <v/>
      </c>
      <c r="B748" s="18" t="str">
        <f t="shared" si="63"/>
        <v/>
      </c>
      <c r="C748" t="str">
        <f t="shared" si="60"/>
        <v/>
      </c>
      <c r="D748" t="str">
        <f t="shared" si="61"/>
        <v/>
      </c>
      <c r="E748" t="str">
        <f>IF(D748="","",MIN(IF(ISNA(VLOOKUP(D748+E747,Gehaltstabelle_alt!$A$15:$A$18,1,FALSE)),D748+E747,IF(ISNA(VLOOKUP(D748+E747+1,Gehaltstabelle_alt!$A$15:$A$18,1,FALSE)),D748+E747+1,D748+E747+2))+IF(AND(B748=DATE(YEAR($G$5),MONTH($G$5),1),$G$4),2,0),MAX(Gehaltstabelle_alt!$H$5:$H$34)))</f>
        <v/>
      </c>
      <c r="F748" t="str">
        <f>IF(E748="","",HLOOKUP(C748,Gehaltstabelle_alt!$I$3:$R$34,E748+2,FALSE))</f>
        <v/>
      </c>
      <c r="G748" t="str">
        <f>IF(E748="","",IF(F748&lt;=Gehaltstabelle_alt!$B$2,Gehaltstabelle_alt!$E$2,IF(F748&lt;=Gehaltstabelle_alt!$B$3,Gehaltstabelle_alt!$E$3,IF(F748&lt;=Gehaltstabelle_alt!$B$4,Gehaltstabelle_alt!$E$4,IF(F748&lt;=Gehaltstabelle_alt!$B$5,Gehaltstabelle_alt!$E$5,IF(F748&lt;=Gehaltstabelle_alt!$B$6,Gehaltstabelle_alt!$E$6,Gehaltstabelle_alt!$E$7)))))+IF(F748="","",IF(AND(E748&gt;Gehaltstabelle_alt!$C$10,C748="a"),Gehaltstabelle_alt!$E$11,Gehaltstabelle_alt!$E$10))+Gehaltsrechner!$G$10)</f>
        <v/>
      </c>
      <c r="H748" t="str">
        <f>IF(G748="","",Gehaltsrechner!$G$9)</f>
        <v/>
      </c>
      <c r="I748" t="str">
        <f t="shared" si="62"/>
        <v/>
      </c>
    </row>
    <row r="749" spans="1:9" x14ac:dyDescent="0.25">
      <c r="A749" t="str">
        <f t="shared" si="59"/>
        <v/>
      </c>
      <c r="B749" s="18" t="str">
        <f t="shared" si="63"/>
        <v/>
      </c>
      <c r="C749" t="str">
        <f t="shared" si="60"/>
        <v/>
      </c>
      <c r="D749" t="str">
        <f t="shared" si="61"/>
        <v/>
      </c>
      <c r="E749" t="str">
        <f>IF(D749="","",MIN(IF(ISNA(VLOOKUP(D749+E748,Gehaltstabelle_alt!$A$15:$A$18,1,FALSE)),D749+E748,IF(ISNA(VLOOKUP(D749+E748+1,Gehaltstabelle_alt!$A$15:$A$18,1,FALSE)),D749+E748+1,D749+E748+2))+IF(AND(B749=DATE(YEAR($G$5),MONTH($G$5),1),$G$4),2,0),MAX(Gehaltstabelle_alt!$H$5:$H$34)))</f>
        <v/>
      </c>
      <c r="F749" t="str">
        <f>IF(E749="","",HLOOKUP(C749,Gehaltstabelle_alt!$I$3:$R$34,E749+2,FALSE))</f>
        <v/>
      </c>
      <c r="G749" t="str">
        <f>IF(E749="","",IF(F749&lt;=Gehaltstabelle_alt!$B$2,Gehaltstabelle_alt!$E$2,IF(F749&lt;=Gehaltstabelle_alt!$B$3,Gehaltstabelle_alt!$E$3,IF(F749&lt;=Gehaltstabelle_alt!$B$4,Gehaltstabelle_alt!$E$4,IF(F749&lt;=Gehaltstabelle_alt!$B$5,Gehaltstabelle_alt!$E$5,IF(F749&lt;=Gehaltstabelle_alt!$B$6,Gehaltstabelle_alt!$E$6,Gehaltstabelle_alt!$E$7)))))+IF(F749="","",IF(AND(E749&gt;Gehaltstabelle_alt!$C$10,C749="a"),Gehaltstabelle_alt!$E$11,Gehaltstabelle_alt!$E$10))+Gehaltsrechner!$G$10)</f>
        <v/>
      </c>
      <c r="H749" t="str">
        <f>IF(G749="","",Gehaltsrechner!$G$9)</f>
        <v/>
      </c>
      <c r="I749" t="str">
        <f t="shared" si="62"/>
        <v/>
      </c>
    </row>
    <row r="750" spans="1:9" x14ac:dyDescent="0.25">
      <c r="A750" t="str">
        <f t="shared" si="59"/>
        <v/>
      </c>
      <c r="B750" s="18" t="str">
        <f t="shared" si="63"/>
        <v/>
      </c>
      <c r="C750" t="str">
        <f t="shared" si="60"/>
        <v/>
      </c>
      <c r="D750" t="str">
        <f t="shared" si="61"/>
        <v/>
      </c>
      <c r="E750" t="str">
        <f>IF(D750="","",MIN(IF(ISNA(VLOOKUP(D750+E749,Gehaltstabelle_alt!$A$15:$A$18,1,FALSE)),D750+E749,IF(ISNA(VLOOKUP(D750+E749+1,Gehaltstabelle_alt!$A$15:$A$18,1,FALSE)),D750+E749+1,D750+E749+2))+IF(AND(B750=DATE(YEAR($G$5),MONTH($G$5),1),$G$4),2,0),MAX(Gehaltstabelle_alt!$H$5:$H$34)))</f>
        <v/>
      </c>
      <c r="F750" t="str">
        <f>IF(E750="","",HLOOKUP(C750,Gehaltstabelle_alt!$I$3:$R$34,E750+2,FALSE))</f>
        <v/>
      </c>
      <c r="G750" t="str">
        <f>IF(E750="","",IF(F750&lt;=Gehaltstabelle_alt!$B$2,Gehaltstabelle_alt!$E$2,IF(F750&lt;=Gehaltstabelle_alt!$B$3,Gehaltstabelle_alt!$E$3,IF(F750&lt;=Gehaltstabelle_alt!$B$4,Gehaltstabelle_alt!$E$4,IF(F750&lt;=Gehaltstabelle_alt!$B$5,Gehaltstabelle_alt!$E$5,IF(F750&lt;=Gehaltstabelle_alt!$B$6,Gehaltstabelle_alt!$E$6,Gehaltstabelle_alt!$E$7)))))+IF(F750="","",IF(AND(E750&gt;Gehaltstabelle_alt!$C$10,C750="a"),Gehaltstabelle_alt!$E$11,Gehaltstabelle_alt!$E$10))+Gehaltsrechner!$G$10)</f>
        <v/>
      </c>
      <c r="H750" t="str">
        <f>IF(G750="","",Gehaltsrechner!$G$9)</f>
        <v/>
      </c>
      <c r="I750" t="str">
        <f t="shared" si="62"/>
        <v/>
      </c>
    </row>
    <row r="751" spans="1:9" x14ac:dyDescent="0.25">
      <c r="A751" t="str">
        <f t="shared" si="59"/>
        <v/>
      </c>
      <c r="B751" s="18" t="str">
        <f t="shared" si="63"/>
        <v/>
      </c>
      <c r="C751" t="str">
        <f t="shared" si="60"/>
        <v/>
      </c>
      <c r="D751" t="str">
        <f t="shared" si="61"/>
        <v/>
      </c>
      <c r="E751" t="str">
        <f>IF(D751="","",MIN(IF(ISNA(VLOOKUP(D751+E750,Gehaltstabelle_alt!$A$15:$A$18,1,FALSE)),D751+E750,IF(ISNA(VLOOKUP(D751+E750+1,Gehaltstabelle_alt!$A$15:$A$18,1,FALSE)),D751+E750+1,D751+E750+2))+IF(AND(B751=DATE(YEAR($G$5),MONTH($G$5),1),$G$4),2,0),MAX(Gehaltstabelle_alt!$H$5:$H$34)))</f>
        <v/>
      </c>
      <c r="F751" t="str">
        <f>IF(E751="","",HLOOKUP(C751,Gehaltstabelle_alt!$I$3:$R$34,E751+2,FALSE))</f>
        <v/>
      </c>
      <c r="G751" t="str">
        <f>IF(E751="","",IF(F751&lt;=Gehaltstabelle_alt!$B$2,Gehaltstabelle_alt!$E$2,IF(F751&lt;=Gehaltstabelle_alt!$B$3,Gehaltstabelle_alt!$E$3,IF(F751&lt;=Gehaltstabelle_alt!$B$4,Gehaltstabelle_alt!$E$4,IF(F751&lt;=Gehaltstabelle_alt!$B$5,Gehaltstabelle_alt!$E$5,IF(F751&lt;=Gehaltstabelle_alt!$B$6,Gehaltstabelle_alt!$E$6,Gehaltstabelle_alt!$E$7)))))+IF(F751="","",IF(AND(E751&gt;Gehaltstabelle_alt!$C$10,C751="a"),Gehaltstabelle_alt!$E$11,Gehaltstabelle_alt!$E$10))+Gehaltsrechner!$G$10)</f>
        <v/>
      </c>
      <c r="H751" t="str">
        <f>IF(G751="","",Gehaltsrechner!$G$9)</f>
        <v/>
      </c>
      <c r="I751" t="str">
        <f t="shared" si="62"/>
        <v/>
      </c>
    </row>
    <row r="752" spans="1:9" x14ac:dyDescent="0.25">
      <c r="A752" t="str">
        <f t="shared" si="59"/>
        <v/>
      </c>
      <c r="B752" s="18" t="str">
        <f t="shared" si="63"/>
        <v/>
      </c>
      <c r="C752" t="str">
        <f t="shared" si="60"/>
        <v/>
      </c>
      <c r="D752" t="str">
        <f t="shared" si="61"/>
        <v/>
      </c>
      <c r="E752" t="str">
        <f>IF(D752="","",MIN(IF(ISNA(VLOOKUP(D752+E751,Gehaltstabelle_alt!$A$15:$A$18,1,FALSE)),D752+E751,IF(ISNA(VLOOKUP(D752+E751+1,Gehaltstabelle_alt!$A$15:$A$18,1,FALSE)),D752+E751+1,D752+E751+2))+IF(AND(B752=DATE(YEAR($G$5),MONTH($G$5),1),$G$4),2,0),MAX(Gehaltstabelle_alt!$H$5:$H$34)))</f>
        <v/>
      </c>
      <c r="F752" t="str">
        <f>IF(E752="","",HLOOKUP(C752,Gehaltstabelle_alt!$I$3:$R$34,E752+2,FALSE))</f>
        <v/>
      </c>
      <c r="G752" t="str">
        <f>IF(E752="","",IF(F752&lt;=Gehaltstabelle_alt!$B$2,Gehaltstabelle_alt!$E$2,IF(F752&lt;=Gehaltstabelle_alt!$B$3,Gehaltstabelle_alt!$E$3,IF(F752&lt;=Gehaltstabelle_alt!$B$4,Gehaltstabelle_alt!$E$4,IF(F752&lt;=Gehaltstabelle_alt!$B$5,Gehaltstabelle_alt!$E$5,IF(F752&lt;=Gehaltstabelle_alt!$B$6,Gehaltstabelle_alt!$E$6,Gehaltstabelle_alt!$E$7)))))+IF(F752="","",IF(AND(E752&gt;Gehaltstabelle_alt!$C$10,C752="a"),Gehaltstabelle_alt!$E$11,Gehaltstabelle_alt!$E$10))+Gehaltsrechner!$G$10)</f>
        <v/>
      </c>
      <c r="H752" t="str">
        <f>IF(G752="","",Gehaltsrechner!$G$9)</f>
        <v/>
      </c>
      <c r="I752" t="str">
        <f t="shared" si="62"/>
        <v/>
      </c>
    </row>
    <row r="753" spans="1:9" x14ac:dyDescent="0.25">
      <c r="A753" t="str">
        <f t="shared" si="59"/>
        <v/>
      </c>
      <c r="B753" s="18" t="str">
        <f t="shared" si="63"/>
        <v/>
      </c>
      <c r="C753" t="str">
        <f t="shared" si="60"/>
        <v/>
      </c>
      <c r="D753" t="str">
        <f t="shared" si="61"/>
        <v/>
      </c>
      <c r="E753" t="str">
        <f>IF(D753="","",MIN(IF(ISNA(VLOOKUP(D753+E752,Gehaltstabelle_alt!$A$15:$A$18,1,FALSE)),D753+E752,IF(ISNA(VLOOKUP(D753+E752+1,Gehaltstabelle_alt!$A$15:$A$18,1,FALSE)),D753+E752+1,D753+E752+2))+IF(AND(B753=DATE(YEAR($G$5),MONTH($G$5),1),$G$4),2,0),MAX(Gehaltstabelle_alt!$H$5:$H$34)))</f>
        <v/>
      </c>
      <c r="F753" t="str">
        <f>IF(E753="","",HLOOKUP(C753,Gehaltstabelle_alt!$I$3:$R$34,E753+2,FALSE))</f>
        <v/>
      </c>
      <c r="G753" t="str">
        <f>IF(E753="","",IF(F753&lt;=Gehaltstabelle_alt!$B$2,Gehaltstabelle_alt!$E$2,IF(F753&lt;=Gehaltstabelle_alt!$B$3,Gehaltstabelle_alt!$E$3,IF(F753&lt;=Gehaltstabelle_alt!$B$4,Gehaltstabelle_alt!$E$4,IF(F753&lt;=Gehaltstabelle_alt!$B$5,Gehaltstabelle_alt!$E$5,IF(F753&lt;=Gehaltstabelle_alt!$B$6,Gehaltstabelle_alt!$E$6,Gehaltstabelle_alt!$E$7)))))+IF(F753="","",IF(AND(E753&gt;Gehaltstabelle_alt!$C$10,C753="a"),Gehaltstabelle_alt!$E$11,Gehaltstabelle_alt!$E$10))+Gehaltsrechner!$G$10)</f>
        <v/>
      </c>
      <c r="H753" t="str">
        <f>IF(G753="","",Gehaltsrechner!$G$9)</f>
        <v/>
      </c>
      <c r="I753" t="str">
        <f t="shared" si="62"/>
        <v/>
      </c>
    </row>
    <row r="754" spans="1:9" x14ac:dyDescent="0.25">
      <c r="A754" t="str">
        <f t="shared" si="59"/>
        <v/>
      </c>
      <c r="B754" s="18" t="str">
        <f t="shared" si="63"/>
        <v/>
      </c>
      <c r="C754" t="str">
        <f t="shared" si="60"/>
        <v/>
      </c>
      <c r="D754" t="str">
        <f t="shared" si="61"/>
        <v/>
      </c>
      <c r="E754" t="str">
        <f>IF(D754="","",MIN(IF(ISNA(VLOOKUP(D754+E753,Gehaltstabelle_alt!$A$15:$A$18,1,FALSE)),D754+E753,IF(ISNA(VLOOKUP(D754+E753+1,Gehaltstabelle_alt!$A$15:$A$18,1,FALSE)),D754+E753+1,D754+E753+2))+IF(AND(B754=DATE(YEAR($G$5),MONTH($G$5),1),$G$4),2,0),MAX(Gehaltstabelle_alt!$H$5:$H$34)))</f>
        <v/>
      </c>
      <c r="F754" t="str">
        <f>IF(E754="","",HLOOKUP(C754,Gehaltstabelle_alt!$I$3:$R$34,E754+2,FALSE))</f>
        <v/>
      </c>
      <c r="G754" t="str">
        <f>IF(E754="","",IF(F754&lt;=Gehaltstabelle_alt!$B$2,Gehaltstabelle_alt!$E$2,IF(F754&lt;=Gehaltstabelle_alt!$B$3,Gehaltstabelle_alt!$E$3,IF(F754&lt;=Gehaltstabelle_alt!$B$4,Gehaltstabelle_alt!$E$4,IF(F754&lt;=Gehaltstabelle_alt!$B$5,Gehaltstabelle_alt!$E$5,IF(F754&lt;=Gehaltstabelle_alt!$B$6,Gehaltstabelle_alt!$E$6,Gehaltstabelle_alt!$E$7)))))+IF(F754="","",IF(AND(E754&gt;Gehaltstabelle_alt!$C$10,C754="a"),Gehaltstabelle_alt!$E$11,Gehaltstabelle_alt!$E$10))+Gehaltsrechner!$G$10)</f>
        <v/>
      </c>
      <c r="H754" t="str">
        <f>IF(G754="","",Gehaltsrechner!$G$9)</f>
        <v/>
      </c>
      <c r="I754" t="str">
        <f t="shared" si="62"/>
        <v/>
      </c>
    </row>
    <row r="755" spans="1:9" x14ac:dyDescent="0.25">
      <c r="A755" t="str">
        <f t="shared" si="59"/>
        <v/>
      </c>
      <c r="B755" s="18" t="str">
        <f t="shared" si="63"/>
        <v/>
      </c>
      <c r="C755" t="str">
        <f t="shared" si="60"/>
        <v/>
      </c>
      <c r="D755" t="str">
        <f t="shared" si="61"/>
        <v/>
      </c>
      <c r="E755" t="str">
        <f>IF(D755="","",MIN(IF(ISNA(VLOOKUP(D755+E754,Gehaltstabelle_alt!$A$15:$A$18,1,FALSE)),D755+E754,IF(ISNA(VLOOKUP(D755+E754+1,Gehaltstabelle_alt!$A$15:$A$18,1,FALSE)),D755+E754+1,D755+E754+2))+IF(AND(B755=DATE(YEAR($G$5),MONTH($G$5),1),$G$4),2,0),MAX(Gehaltstabelle_alt!$H$5:$H$34)))</f>
        <v/>
      </c>
      <c r="F755" t="str">
        <f>IF(E755="","",HLOOKUP(C755,Gehaltstabelle_alt!$I$3:$R$34,E755+2,FALSE))</f>
        <v/>
      </c>
      <c r="G755" t="str">
        <f>IF(E755="","",IF(F755&lt;=Gehaltstabelle_alt!$B$2,Gehaltstabelle_alt!$E$2,IF(F755&lt;=Gehaltstabelle_alt!$B$3,Gehaltstabelle_alt!$E$3,IF(F755&lt;=Gehaltstabelle_alt!$B$4,Gehaltstabelle_alt!$E$4,IF(F755&lt;=Gehaltstabelle_alt!$B$5,Gehaltstabelle_alt!$E$5,IF(F755&lt;=Gehaltstabelle_alt!$B$6,Gehaltstabelle_alt!$E$6,Gehaltstabelle_alt!$E$7)))))+IF(F755="","",IF(AND(E755&gt;Gehaltstabelle_alt!$C$10,C755="a"),Gehaltstabelle_alt!$E$11,Gehaltstabelle_alt!$E$10))+Gehaltsrechner!$G$10)</f>
        <v/>
      </c>
      <c r="H755" t="str">
        <f>IF(G755="","",Gehaltsrechner!$G$9)</f>
        <v/>
      </c>
      <c r="I755" t="str">
        <f t="shared" si="62"/>
        <v/>
      </c>
    </row>
    <row r="756" spans="1:9" x14ac:dyDescent="0.25">
      <c r="A756" t="str">
        <f t="shared" si="59"/>
        <v/>
      </c>
      <c r="B756" s="18" t="str">
        <f t="shared" si="63"/>
        <v/>
      </c>
      <c r="C756" t="str">
        <f t="shared" si="60"/>
        <v/>
      </c>
      <c r="D756" t="str">
        <f t="shared" si="61"/>
        <v/>
      </c>
      <c r="E756" t="str">
        <f>IF(D756="","",MIN(IF(ISNA(VLOOKUP(D756+E755,Gehaltstabelle_alt!$A$15:$A$18,1,FALSE)),D756+E755,IF(ISNA(VLOOKUP(D756+E755+1,Gehaltstabelle_alt!$A$15:$A$18,1,FALSE)),D756+E755+1,D756+E755+2))+IF(AND(B756=DATE(YEAR($G$5),MONTH($G$5),1),$G$4),2,0),MAX(Gehaltstabelle_alt!$H$5:$H$34)))</f>
        <v/>
      </c>
      <c r="F756" t="str">
        <f>IF(E756="","",HLOOKUP(C756,Gehaltstabelle_alt!$I$3:$R$34,E756+2,FALSE))</f>
        <v/>
      </c>
      <c r="G756" t="str">
        <f>IF(E756="","",IF(F756&lt;=Gehaltstabelle_alt!$B$2,Gehaltstabelle_alt!$E$2,IF(F756&lt;=Gehaltstabelle_alt!$B$3,Gehaltstabelle_alt!$E$3,IF(F756&lt;=Gehaltstabelle_alt!$B$4,Gehaltstabelle_alt!$E$4,IF(F756&lt;=Gehaltstabelle_alt!$B$5,Gehaltstabelle_alt!$E$5,IF(F756&lt;=Gehaltstabelle_alt!$B$6,Gehaltstabelle_alt!$E$6,Gehaltstabelle_alt!$E$7)))))+IF(F756="","",IF(AND(E756&gt;Gehaltstabelle_alt!$C$10,C756="a"),Gehaltstabelle_alt!$E$11,Gehaltstabelle_alt!$E$10))+Gehaltsrechner!$G$10)</f>
        <v/>
      </c>
      <c r="H756" t="str">
        <f>IF(G756="","",Gehaltsrechner!$G$9)</f>
        <v/>
      </c>
      <c r="I756" t="str">
        <f t="shared" si="62"/>
        <v/>
      </c>
    </row>
    <row r="757" spans="1:9" x14ac:dyDescent="0.25">
      <c r="A757" t="str">
        <f t="shared" si="59"/>
        <v/>
      </c>
      <c r="B757" s="18" t="str">
        <f t="shared" si="63"/>
        <v/>
      </c>
      <c r="C757" t="str">
        <f t="shared" si="60"/>
        <v/>
      </c>
      <c r="D757" t="str">
        <f t="shared" si="61"/>
        <v/>
      </c>
      <c r="E757" t="str">
        <f>IF(D757="","",MIN(IF(ISNA(VLOOKUP(D757+E756,Gehaltstabelle_alt!$A$15:$A$18,1,FALSE)),D757+E756,IF(ISNA(VLOOKUP(D757+E756+1,Gehaltstabelle_alt!$A$15:$A$18,1,FALSE)),D757+E756+1,D757+E756+2))+IF(AND(B757=DATE(YEAR($G$5),MONTH($G$5),1),$G$4),2,0),MAX(Gehaltstabelle_alt!$H$5:$H$34)))</f>
        <v/>
      </c>
      <c r="F757" t="str">
        <f>IF(E757="","",HLOOKUP(C757,Gehaltstabelle_alt!$I$3:$R$34,E757+2,FALSE))</f>
        <v/>
      </c>
      <c r="G757" t="str">
        <f>IF(E757="","",IF(F757&lt;=Gehaltstabelle_alt!$B$2,Gehaltstabelle_alt!$E$2,IF(F757&lt;=Gehaltstabelle_alt!$B$3,Gehaltstabelle_alt!$E$3,IF(F757&lt;=Gehaltstabelle_alt!$B$4,Gehaltstabelle_alt!$E$4,IF(F757&lt;=Gehaltstabelle_alt!$B$5,Gehaltstabelle_alt!$E$5,IF(F757&lt;=Gehaltstabelle_alt!$B$6,Gehaltstabelle_alt!$E$6,Gehaltstabelle_alt!$E$7)))))+IF(F757="","",IF(AND(E757&gt;Gehaltstabelle_alt!$C$10,C757="a"),Gehaltstabelle_alt!$E$11,Gehaltstabelle_alt!$E$10))+Gehaltsrechner!$G$10)</f>
        <v/>
      </c>
      <c r="H757" t="str">
        <f>IF(G757="","",Gehaltsrechner!$G$9)</f>
        <v/>
      </c>
      <c r="I757" t="str">
        <f t="shared" si="62"/>
        <v/>
      </c>
    </row>
    <row r="758" spans="1:9" x14ac:dyDescent="0.25">
      <c r="A758" t="str">
        <f t="shared" si="59"/>
        <v/>
      </c>
      <c r="B758" s="18" t="str">
        <f t="shared" si="63"/>
        <v/>
      </c>
      <c r="C758" t="str">
        <f t="shared" si="60"/>
        <v/>
      </c>
      <c r="D758" t="str">
        <f t="shared" si="61"/>
        <v/>
      </c>
      <c r="E758" t="str">
        <f>IF(D758="","",MIN(IF(ISNA(VLOOKUP(D758+E757,Gehaltstabelle_alt!$A$15:$A$18,1,FALSE)),D758+E757,IF(ISNA(VLOOKUP(D758+E757+1,Gehaltstabelle_alt!$A$15:$A$18,1,FALSE)),D758+E757+1,D758+E757+2))+IF(AND(B758=DATE(YEAR($G$5),MONTH($G$5),1),$G$4),2,0),MAX(Gehaltstabelle_alt!$H$5:$H$34)))</f>
        <v/>
      </c>
      <c r="F758" t="str">
        <f>IF(E758="","",HLOOKUP(C758,Gehaltstabelle_alt!$I$3:$R$34,E758+2,FALSE))</f>
        <v/>
      </c>
      <c r="G758" t="str">
        <f>IF(E758="","",IF(F758&lt;=Gehaltstabelle_alt!$B$2,Gehaltstabelle_alt!$E$2,IF(F758&lt;=Gehaltstabelle_alt!$B$3,Gehaltstabelle_alt!$E$3,IF(F758&lt;=Gehaltstabelle_alt!$B$4,Gehaltstabelle_alt!$E$4,IF(F758&lt;=Gehaltstabelle_alt!$B$5,Gehaltstabelle_alt!$E$5,IF(F758&lt;=Gehaltstabelle_alt!$B$6,Gehaltstabelle_alt!$E$6,Gehaltstabelle_alt!$E$7)))))+IF(F758="","",IF(AND(E758&gt;Gehaltstabelle_alt!$C$10,C758="a"),Gehaltstabelle_alt!$E$11,Gehaltstabelle_alt!$E$10))+Gehaltsrechner!$G$10)</f>
        <v/>
      </c>
      <c r="H758" t="str">
        <f>IF(G758="","",Gehaltsrechner!$G$9)</f>
        <v/>
      </c>
      <c r="I758" t="str">
        <f t="shared" si="62"/>
        <v/>
      </c>
    </row>
    <row r="759" spans="1:9" x14ac:dyDescent="0.25">
      <c r="A759" t="str">
        <f t="shared" si="59"/>
        <v/>
      </c>
      <c r="B759" s="18" t="str">
        <f t="shared" si="63"/>
        <v/>
      </c>
      <c r="C759" t="str">
        <f t="shared" si="60"/>
        <v/>
      </c>
      <c r="D759" t="str">
        <f t="shared" si="61"/>
        <v/>
      </c>
      <c r="E759" t="str">
        <f>IF(D759="","",MIN(IF(ISNA(VLOOKUP(D759+E758,Gehaltstabelle_alt!$A$15:$A$18,1,FALSE)),D759+E758,IF(ISNA(VLOOKUP(D759+E758+1,Gehaltstabelle_alt!$A$15:$A$18,1,FALSE)),D759+E758+1,D759+E758+2))+IF(AND(B759=DATE(YEAR($G$5),MONTH($G$5),1),$G$4),2,0),MAX(Gehaltstabelle_alt!$H$5:$H$34)))</f>
        <v/>
      </c>
      <c r="F759" t="str">
        <f>IF(E759="","",HLOOKUP(C759,Gehaltstabelle_alt!$I$3:$R$34,E759+2,FALSE))</f>
        <v/>
      </c>
      <c r="G759" t="str">
        <f>IF(E759="","",IF(F759&lt;=Gehaltstabelle_alt!$B$2,Gehaltstabelle_alt!$E$2,IF(F759&lt;=Gehaltstabelle_alt!$B$3,Gehaltstabelle_alt!$E$3,IF(F759&lt;=Gehaltstabelle_alt!$B$4,Gehaltstabelle_alt!$E$4,IF(F759&lt;=Gehaltstabelle_alt!$B$5,Gehaltstabelle_alt!$E$5,IF(F759&lt;=Gehaltstabelle_alt!$B$6,Gehaltstabelle_alt!$E$6,Gehaltstabelle_alt!$E$7)))))+IF(F759="","",IF(AND(E759&gt;Gehaltstabelle_alt!$C$10,C759="a"),Gehaltstabelle_alt!$E$11,Gehaltstabelle_alt!$E$10))+Gehaltsrechner!$G$10)</f>
        <v/>
      </c>
      <c r="H759" t="str">
        <f>IF(G759="","",Gehaltsrechner!$G$9)</f>
        <v/>
      </c>
      <c r="I759" t="str">
        <f t="shared" si="62"/>
        <v/>
      </c>
    </row>
    <row r="760" spans="1:9" x14ac:dyDescent="0.25">
      <c r="A760" t="str">
        <f t="shared" si="59"/>
        <v/>
      </c>
      <c r="B760" s="18" t="str">
        <f t="shared" si="63"/>
        <v/>
      </c>
      <c r="C760" t="str">
        <f t="shared" si="60"/>
        <v/>
      </c>
      <c r="D760" t="str">
        <f t="shared" si="61"/>
        <v/>
      </c>
      <c r="E760" t="str">
        <f>IF(D760="","",MIN(IF(ISNA(VLOOKUP(D760+E759,Gehaltstabelle_alt!$A$15:$A$18,1,FALSE)),D760+E759,IF(ISNA(VLOOKUP(D760+E759+1,Gehaltstabelle_alt!$A$15:$A$18,1,FALSE)),D760+E759+1,D760+E759+2))+IF(AND(B760=DATE(YEAR($G$5),MONTH($G$5),1),$G$4),2,0),MAX(Gehaltstabelle_alt!$H$5:$H$34)))</f>
        <v/>
      </c>
      <c r="F760" t="str">
        <f>IF(E760="","",HLOOKUP(C760,Gehaltstabelle_alt!$I$3:$R$34,E760+2,FALSE))</f>
        <v/>
      </c>
      <c r="G760" t="str">
        <f>IF(E760="","",IF(F760&lt;=Gehaltstabelle_alt!$B$2,Gehaltstabelle_alt!$E$2,IF(F760&lt;=Gehaltstabelle_alt!$B$3,Gehaltstabelle_alt!$E$3,IF(F760&lt;=Gehaltstabelle_alt!$B$4,Gehaltstabelle_alt!$E$4,IF(F760&lt;=Gehaltstabelle_alt!$B$5,Gehaltstabelle_alt!$E$5,IF(F760&lt;=Gehaltstabelle_alt!$B$6,Gehaltstabelle_alt!$E$6,Gehaltstabelle_alt!$E$7)))))+IF(F760="","",IF(AND(E760&gt;Gehaltstabelle_alt!$C$10,C760="a"),Gehaltstabelle_alt!$E$11,Gehaltstabelle_alt!$E$10))+Gehaltsrechner!$G$10)</f>
        <v/>
      </c>
      <c r="H760" t="str">
        <f>IF(G760="","",Gehaltsrechner!$G$9)</f>
        <v/>
      </c>
      <c r="I760" t="str">
        <f t="shared" si="62"/>
        <v/>
      </c>
    </row>
    <row r="761" spans="1:9" x14ac:dyDescent="0.25">
      <c r="A761" t="str">
        <f t="shared" si="59"/>
        <v/>
      </c>
      <c r="B761" s="18" t="str">
        <f t="shared" si="63"/>
        <v/>
      </c>
      <c r="C761" t="str">
        <f t="shared" si="60"/>
        <v/>
      </c>
      <c r="D761" t="str">
        <f t="shared" si="61"/>
        <v/>
      </c>
      <c r="E761" t="str">
        <f>IF(D761="","",MIN(IF(ISNA(VLOOKUP(D761+E760,Gehaltstabelle_alt!$A$15:$A$18,1,FALSE)),D761+E760,IF(ISNA(VLOOKUP(D761+E760+1,Gehaltstabelle_alt!$A$15:$A$18,1,FALSE)),D761+E760+1,D761+E760+2))+IF(AND(B761=DATE(YEAR($G$5),MONTH($G$5),1),$G$4),2,0),MAX(Gehaltstabelle_alt!$H$5:$H$34)))</f>
        <v/>
      </c>
      <c r="F761" t="str">
        <f>IF(E761="","",HLOOKUP(C761,Gehaltstabelle_alt!$I$3:$R$34,E761+2,FALSE))</f>
        <v/>
      </c>
      <c r="G761" t="str">
        <f>IF(E761="","",IF(F761&lt;=Gehaltstabelle_alt!$B$2,Gehaltstabelle_alt!$E$2,IF(F761&lt;=Gehaltstabelle_alt!$B$3,Gehaltstabelle_alt!$E$3,IF(F761&lt;=Gehaltstabelle_alt!$B$4,Gehaltstabelle_alt!$E$4,IF(F761&lt;=Gehaltstabelle_alt!$B$5,Gehaltstabelle_alt!$E$5,IF(F761&lt;=Gehaltstabelle_alt!$B$6,Gehaltstabelle_alt!$E$6,Gehaltstabelle_alt!$E$7)))))+IF(F761="","",IF(AND(E761&gt;Gehaltstabelle_alt!$C$10,C761="a"),Gehaltstabelle_alt!$E$11,Gehaltstabelle_alt!$E$10))+Gehaltsrechner!$G$10)</f>
        <v/>
      </c>
      <c r="H761" t="str">
        <f>IF(G761="","",Gehaltsrechner!$G$9)</f>
        <v/>
      </c>
      <c r="I761" t="str">
        <f t="shared" si="62"/>
        <v/>
      </c>
    </row>
    <row r="762" spans="1:9" x14ac:dyDescent="0.25">
      <c r="A762" t="str">
        <f t="shared" si="59"/>
        <v/>
      </c>
      <c r="B762" s="18" t="str">
        <f t="shared" si="63"/>
        <v/>
      </c>
      <c r="C762" t="str">
        <f t="shared" si="60"/>
        <v/>
      </c>
      <c r="D762" t="str">
        <f t="shared" si="61"/>
        <v/>
      </c>
      <c r="E762" t="str">
        <f>IF(D762="","",MIN(IF(ISNA(VLOOKUP(D762+E761,Gehaltstabelle_alt!$A$15:$A$18,1,FALSE)),D762+E761,IF(ISNA(VLOOKUP(D762+E761+1,Gehaltstabelle_alt!$A$15:$A$18,1,FALSE)),D762+E761+1,D762+E761+2))+IF(AND(B762=DATE(YEAR($G$5),MONTH($G$5),1),$G$4),2,0),MAX(Gehaltstabelle_alt!$H$5:$H$34)))</f>
        <v/>
      </c>
      <c r="F762" t="str">
        <f>IF(E762="","",HLOOKUP(C762,Gehaltstabelle_alt!$I$3:$R$34,E762+2,FALSE))</f>
        <v/>
      </c>
      <c r="G762" t="str">
        <f>IF(E762="","",IF(F762&lt;=Gehaltstabelle_alt!$B$2,Gehaltstabelle_alt!$E$2,IF(F762&lt;=Gehaltstabelle_alt!$B$3,Gehaltstabelle_alt!$E$3,IF(F762&lt;=Gehaltstabelle_alt!$B$4,Gehaltstabelle_alt!$E$4,IF(F762&lt;=Gehaltstabelle_alt!$B$5,Gehaltstabelle_alt!$E$5,IF(F762&lt;=Gehaltstabelle_alt!$B$6,Gehaltstabelle_alt!$E$6,Gehaltstabelle_alt!$E$7)))))+IF(F762="","",IF(AND(E762&gt;Gehaltstabelle_alt!$C$10,C762="a"),Gehaltstabelle_alt!$E$11,Gehaltstabelle_alt!$E$10))+Gehaltsrechner!$G$10)</f>
        <v/>
      </c>
      <c r="H762" t="str">
        <f>IF(G762="","",Gehaltsrechner!$G$9)</f>
        <v/>
      </c>
      <c r="I762" t="str">
        <f t="shared" si="62"/>
        <v/>
      </c>
    </row>
    <row r="763" spans="1:9" x14ac:dyDescent="0.25">
      <c r="A763" t="str">
        <f t="shared" si="59"/>
        <v/>
      </c>
      <c r="B763" s="18" t="str">
        <f t="shared" si="63"/>
        <v/>
      </c>
      <c r="C763" t="str">
        <f t="shared" si="60"/>
        <v/>
      </c>
      <c r="D763" t="str">
        <f t="shared" si="61"/>
        <v/>
      </c>
      <c r="E763" t="str">
        <f>IF(D763="","",MIN(IF(ISNA(VLOOKUP(D763+E762,Gehaltstabelle_alt!$A$15:$A$18,1,FALSE)),D763+E762,IF(ISNA(VLOOKUP(D763+E762+1,Gehaltstabelle_alt!$A$15:$A$18,1,FALSE)),D763+E762+1,D763+E762+2))+IF(AND(B763=DATE(YEAR($G$5),MONTH($G$5),1),$G$4),2,0),MAX(Gehaltstabelle_alt!$H$5:$H$34)))</f>
        <v/>
      </c>
      <c r="F763" t="str">
        <f>IF(E763="","",HLOOKUP(C763,Gehaltstabelle_alt!$I$3:$R$34,E763+2,FALSE))</f>
        <v/>
      </c>
      <c r="G763" t="str">
        <f>IF(E763="","",IF(F763&lt;=Gehaltstabelle_alt!$B$2,Gehaltstabelle_alt!$E$2,IF(F763&lt;=Gehaltstabelle_alt!$B$3,Gehaltstabelle_alt!$E$3,IF(F763&lt;=Gehaltstabelle_alt!$B$4,Gehaltstabelle_alt!$E$4,IF(F763&lt;=Gehaltstabelle_alt!$B$5,Gehaltstabelle_alt!$E$5,IF(F763&lt;=Gehaltstabelle_alt!$B$6,Gehaltstabelle_alt!$E$6,Gehaltstabelle_alt!$E$7)))))+IF(F763="","",IF(AND(E763&gt;Gehaltstabelle_alt!$C$10,C763="a"),Gehaltstabelle_alt!$E$11,Gehaltstabelle_alt!$E$10))+Gehaltsrechner!$G$10)</f>
        <v/>
      </c>
      <c r="H763" t="str">
        <f>IF(G763="","",Gehaltsrechner!$G$9)</f>
        <v/>
      </c>
      <c r="I763" t="str">
        <f t="shared" si="62"/>
        <v/>
      </c>
    </row>
    <row r="764" spans="1:9" x14ac:dyDescent="0.25">
      <c r="A764" t="str">
        <f t="shared" si="59"/>
        <v/>
      </c>
      <c r="B764" s="18" t="str">
        <f t="shared" si="63"/>
        <v/>
      </c>
      <c r="C764" t="str">
        <f t="shared" si="60"/>
        <v/>
      </c>
      <c r="D764" t="str">
        <f t="shared" si="61"/>
        <v/>
      </c>
      <c r="E764" t="str">
        <f>IF(D764="","",MIN(IF(ISNA(VLOOKUP(D764+E763,Gehaltstabelle_alt!$A$15:$A$18,1,FALSE)),D764+E763,IF(ISNA(VLOOKUP(D764+E763+1,Gehaltstabelle_alt!$A$15:$A$18,1,FALSE)),D764+E763+1,D764+E763+2))+IF(AND(B764=DATE(YEAR($G$5),MONTH($G$5),1),$G$4),2,0),MAX(Gehaltstabelle_alt!$H$5:$H$34)))</f>
        <v/>
      </c>
      <c r="F764" t="str">
        <f>IF(E764="","",HLOOKUP(C764,Gehaltstabelle_alt!$I$3:$R$34,E764+2,FALSE))</f>
        <v/>
      </c>
      <c r="G764" t="str">
        <f>IF(E764="","",IF(F764&lt;=Gehaltstabelle_alt!$B$2,Gehaltstabelle_alt!$E$2,IF(F764&lt;=Gehaltstabelle_alt!$B$3,Gehaltstabelle_alt!$E$3,IF(F764&lt;=Gehaltstabelle_alt!$B$4,Gehaltstabelle_alt!$E$4,IF(F764&lt;=Gehaltstabelle_alt!$B$5,Gehaltstabelle_alt!$E$5,IF(F764&lt;=Gehaltstabelle_alt!$B$6,Gehaltstabelle_alt!$E$6,Gehaltstabelle_alt!$E$7)))))+IF(F764="","",IF(AND(E764&gt;Gehaltstabelle_alt!$C$10,C764="a"),Gehaltstabelle_alt!$E$11,Gehaltstabelle_alt!$E$10))+Gehaltsrechner!$G$10)</f>
        <v/>
      </c>
      <c r="H764" t="str">
        <f>IF(G764="","",Gehaltsrechner!$G$9)</f>
        <v/>
      </c>
      <c r="I764" t="str">
        <f t="shared" si="62"/>
        <v/>
      </c>
    </row>
    <row r="765" spans="1:9" x14ac:dyDescent="0.25">
      <c r="A765" t="str">
        <f t="shared" si="59"/>
        <v/>
      </c>
      <c r="B765" s="18" t="str">
        <f t="shared" si="63"/>
        <v/>
      </c>
      <c r="C765" t="str">
        <f t="shared" si="60"/>
        <v/>
      </c>
      <c r="D765" t="str">
        <f t="shared" si="61"/>
        <v/>
      </c>
      <c r="E765" t="str">
        <f>IF(D765="","",MIN(IF(ISNA(VLOOKUP(D765+E764,Gehaltstabelle_alt!$A$15:$A$18,1,FALSE)),D765+E764,IF(ISNA(VLOOKUP(D765+E764+1,Gehaltstabelle_alt!$A$15:$A$18,1,FALSE)),D765+E764+1,D765+E764+2))+IF(AND(B765=DATE(YEAR($G$5),MONTH($G$5),1),$G$4),2,0),MAX(Gehaltstabelle_alt!$H$5:$H$34)))</f>
        <v/>
      </c>
      <c r="F765" t="str">
        <f>IF(E765="","",HLOOKUP(C765,Gehaltstabelle_alt!$I$3:$R$34,E765+2,FALSE))</f>
        <v/>
      </c>
      <c r="G765" t="str">
        <f>IF(E765="","",IF(F765&lt;=Gehaltstabelle_alt!$B$2,Gehaltstabelle_alt!$E$2,IF(F765&lt;=Gehaltstabelle_alt!$B$3,Gehaltstabelle_alt!$E$3,IF(F765&lt;=Gehaltstabelle_alt!$B$4,Gehaltstabelle_alt!$E$4,IF(F765&lt;=Gehaltstabelle_alt!$B$5,Gehaltstabelle_alt!$E$5,IF(F765&lt;=Gehaltstabelle_alt!$B$6,Gehaltstabelle_alt!$E$6,Gehaltstabelle_alt!$E$7)))))+IF(F765="","",IF(AND(E765&gt;Gehaltstabelle_alt!$C$10,C765="a"),Gehaltstabelle_alt!$E$11,Gehaltstabelle_alt!$E$10))+Gehaltsrechner!$G$10)</f>
        <v/>
      </c>
      <c r="H765" t="str">
        <f>IF(G765="","",Gehaltsrechner!$G$9)</f>
        <v/>
      </c>
      <c r="I765" t="str">
        <f t="shared" si="62"/>
        <v/>
      </c>
    </row>
    <row r="766" spans="1:9" x14ac:dyDescent="0.25">
      <c r="A766" t="str">
        <f t="shared" si="59"/>
        <v/>
      </c>
      <c r="B766" s="18" t="str">
        <f t="shared" si="63"/>
        <v/>
      </c>
      <c r="C766" t="str">
        <f t="shared" si="60"/>
        <v/>
      </c>
      <c r="D766" t="str">
        <f t="shared" si="61"/>
        <v/>
      </c>
      <c r="E766" t="str">
        <f>IF(D766="","",MIN(IF(ISNA(VLOOKUP(D766+E765,Gehaltstabelle_alt!$A$15:$A$18,1,FALSE)),D766+E765,IF(ISNA(VLOOKUP(D766+E765+1,Gehaltstabelle_alt!$A$15:$A$18,1,FALSE)),D766+E765+1,D766+E765+2))+IF(AND(B766=DATE(YEAR($G$5),MONTH($G$5),1),$G$4),2,0),MAX(Gehaltstabelle_alt!$H$5:$H$34)))</f>
        <v/>
      </c>
      <c r="F766" t="str">
        <f>IF(E766="","",HLOOKUP(C766,Gehaltstabelle_alt!$I$3:$R$34,E766+2,FALSE))</f>
        <v/>
      </c>
      <c r="G766" t="str">
        <f>IF(E766="","",IF(F766&lt;=Gehaltstabelle_alt!$B$2,Gehaltstabelle_alt!$E$2,IF(F766&lt;=Gehaltstabelle_alt!$B$3,Gehaltstabelle_alt!$E$3,IF(F766&lt;=Gehaltstabelle_alt!$B$4,Gehaltstabelle_alt!$E$4,IF(F766&lt;=Gehaltstabelle_alt!$B$5,Gehaltstabelle_alt!$E$5,IF(F766&lt;=Gehaltstabelle_alt!$B$6,Gehaltstabelle_alt!$E$6,Gehaltstabelle_alt!$E$7)))))+IF(F766="","",IF(AND(E766&gt;Gehaltstabelle_alt!$C$10,C766="a"),Gehaltstabelle_alt!$E$11,Gehaltstabelle_alt!$E$10))+Gehaltsrechner!$G$10)</f>
        <v/>
      </c>
      <c r="H766" t="str">
        <f>IF(G766="","",Gehaltsrechner!$G$9)</f>
        <v/>
      </c>
      <c r="I766" t="str">
        <f t="shared" si="62"/>
        <v/>
      </c>
    </row>
    <row r="767" spans="1:9" x14ac:dyDescent="0.25">
      <c r="A767" t="str">
        <f t="shared" si="59"/>
        <v/>
      </c>
      <c r="B767" s="18" t="str">
        <f t="shared" si="63"/>
        <v/>
      </c>
      <c r="C767" t="str">
        <f t="shared" si="60"/>
        <v/>
      </c>
      <c r="D767" t="str">
        <f t="shared" si="61"/>
        <v/>
      </c>
      <c r="E767" t="str">
        <f>IF(D767="","",MIN(IF(ISNA(VLOOKUP(D767+E766,Gehaltstabelle_alt!$A$15:$A$18,1,FALSE)),D767+E766,IF(ISNA(VLOOKUP(D767+E766+1,Gehaltstabelle_alt!$A$15:$A$18,1,FALSE)),D767+E766+1,D767+E766+2))+IF(AND(B767=DATE(YEAR($G$5),MONTH($G$5),1),$G$4),2,0),MAX(Gehaltstabelle_alt!$H$5:$H$34)))</f>
        <v/>
      </c>
      <c r="F767" t="str">
        <f>IF(E767="","",HLOOKUP(C767,Gehaltstabelle_alt!$I$3:$R$34,E767+2,FALSE))</f>
        <v/>
      </c>
      <c r="G767" t="str">
        <f>IF(E767="","",IF(F767&lt;=Gehaltstabelle_alt!$B$2,Gehaltstabelle_alt!$E$2,IF(F767&lt;=Gehaltstabelle_alt!$B$3,Gehaltstabelle_alt!$E$3,IF(F767&lt;=Gehaltstabelle_alt!$B$4,Gehaltstabelle_alt!$E$4,IF(F767&lt;=Gehaltstabelle_alt!$B$5,Gehaltstabelle_alt!$E$5,IF(F767&lt;=Gehaltstabelle_alt!$B$6,Gehaltstabelle_alt!$E$6,Gehaltstabelle_alt!$E$7)))))+IF(F767="","",IF(AND(E767&gt;Gehaltstabelle_alt!$C$10,C767="a"),Gehaltstabelle_alt!$E$11,Gehaltstabelle_alt!$E$10))+Gehaltsrechner!$G$10)</f>
        <v/>
      </c>
      <c r="H767" t="str">
        <f>IF(G767="","",Gehaltsrechner!$G$9)</f>
        <v/>
      </c>
      <c r="I767" t="str">
        <f t="shared" si="62"/>
        <v/>
      </c>
    </row>
    <row r="768" spans="1:9" x14ac:dyDescent="0.25">
      <c r="A768" t="str">
        <f t="shared" si="59"/>
        <v/>
      </c>
      <c r="B768" s="18" t="str">
        <f t="shared" si="63"/>
        <v/>
      </c>
      <c r="C768" t="str">
        <f t="shared" si="60"/>
        <v/>
      </c>
      <c r="D768" t="str">
        <f t="shared" si="61"/>
        <v/>
      </c>
      <c r="E768" t="str">
        <f>IF(D768="","",MIN(IF(ISNA(VLOOKUP(D768+E767,Gehaltstabelle_alt!$A$15:$A$18,1,FALSE)),D768+E767,IF(ISNA(VLOOKUP(D768+E767+1,Gehaltstabelle_alt!$A$15:$A$18,1,FALSE)),D768+E767+1,D768+E767+2))+IF(AND(B768=DATE(YEAR($G$5),MONTH($G$5),1),$G$4),2,0),MAX(Gehaltstabelle_alt!$H$5:$H$34)))</f>
        <v/>
      </c>
      <c r="F768" t="str">
        <f>IF(E768="","",HLOOKUP(C768,Gehaltstabelle_alt!$I$3:$R$34,E768+2,FALSE))</f>
        <v/>
      </c>
      <c r="G768" t="str">
        <f>IF(E768="","",IF(F768&lt;=Gehaltstabelle_alt!$B$2,Gehaltstabelle_alt!$E$2,IF(F768&lt;=Gehaltstabelle_alt!$B$3,Gehaltstabelle_alt!$E$3,IF(F768&lt;=Gehaltstabelle_alt!$B$4,Gehaltstabelle_alt!$E$4,IF(F768&lt;=Gehaltstabelle_alt!$B$5,Gehaltstabelle_alt!$E$5,IF(F768&lt;=Gehaltstabelle_alt!$B$6,Gehaltstabelle_alt!$E$6,Gehaltstabelle_alt!$E$7)))))+IF(F768="","",IF(AND(E768&gt;Gehaltstabelle_alt!$C$10,C768="a"),Gehaltstabelle_alt!$E$11,Gehaltstabelle_alt!$E$10))+Gehaltsrechner!$G$10)</f>
        <v/>
      </c>
      <c r="H768" t="str">
        <f>IF(G768="","",Gehaltsrechner!$G$9)</f>
        <v/>
      </c>
      <c r="I768" t="str">
        <f t="shared" si="62"/>
        <v/>
      </c>
    </row>
    <row r="769" spans="1:9" x14ac:dyDescent="0.25">
      <c r="A769" t="str">
        <f t="shared" si="59"/>
        <v/>
      </c>
      <c r="B769" s="18" t="str">
        <f t="shared" si="63"/>
        <v/>
      </c>
      <c r="C769" t="str">
        <f t="shared" si="60"/>
        <v/>
      </c>
      <c r="D769" t="str">
        <f t="shared" si="61"/>
        <v/>
      </c>
      <c r="E769" t="str">
        <f>IF(D769="","",MIN(IF(ISNA(VLOOKUP(D769+E768,Gehaltstabelle_alt!$A$15:$A$18,1,FALSE)),D769+E768,IF(ISNA(VLOOKUP(D769+E768+1,Gehaltstabelle_alt!$A$15:$A$18,1,FALSE)),D769+E768+1,D769+E768+2))+IF(AND(B769=DATE(YEAR($G$5),MONTH($G$5),1),$G$4),2,0),MAX(Gehaltstabelle_alt!$H$5:$H$34)))</f>
        <v/>
      </c>
      <c r="F769" t="str">
        <f>IF(E769="","",HLOOKUP(C769,Gehaltstabelle_alt!$I$3:$R$34,E769+2,FALSE))</f>
        <v/>
      </c>
      <c r="G769" t="str">
        <f>IF(E769="","",IF(F769&lt;=Gehaltstabelle_alt!$B$2,Gehaltstabelle_alt!$E$2,IF(F769&lt;=Gehaltstabelle_alt!$B$3,Gehaltstabelle_alt!$E$3,IF(F769&lt;=Gehaltstabelle_alt!$B$4,Gehaltstabelle_alt!$E$4,IF(F769&lt;=Gehaltstabelle_alt!$B$5,Gehaltstabelle_alt!$E$5,IF(F769&lt;=Gehaltstabelle_alt!$B$6,Gehaltstabelle_alt!$E$6,Gehaltstabelle_alt!$E$7)))))+IF(F769="","",IF(AND(E769&gt;Gehaltstabelle_alt!$C$10,C769="a"),Gehaltstabelle_alt!$E$11,Gehaltstabelle_alt!$E$10))+Gehaltsrechner!$G$10)</f>
        <v/>
      </c>
      <c r="H769" t="str">
        <f>IF(G769="","",Gehaltsrechner!$G$9)</f>
        <v/>
      </c>
      <c r="I769" t="str">
        <f t="shared" si="62"/>
        <v/>
      </c>
    </row>
    <row r="770" spans="1:9" x14ac:dyDescent="0.25">
      <c r="A770" t="str">
        <f t="shared" si="59"/>
        <v/>
      </c>
      <c r="B770" s="18" t="str">
        <f t="shared" si="63"/>
        <v/>
      </c>
      <c r="C770" t="str">
        <f t="shared" si="60"/>
        <v/>
      </c>
      <c r="D770" t="str">
        <f t="shared" si="61"/>
        <v/>
      </c>
      <c r="E770" t="str">
        <f>IF(D770="","",MIN(IF(ISNA(VLOOKUP(D770+E769,Gehaltstabelle_alt!$A$15:$A$18,1,FALSE)),D770+E769,IF(ISNA(VLOOKUP(D770+E769+1,Gehaltstabelle_alt!$A$15:$A$18,1,FALSE)),D770+E769+1,D770+E769+2))+IF(AND(B770=DATE(YEAR($G$5),MONTH($G$5),1),$G$4),2,0),MAX(Gehaltstabelle_alt!$H$5:$H$34)))</f>
        <v/>
      </c>
      <c r="F770" t="str">
        <f>IF(E770="","",HLOOKUP(C770,Gehaltstabelle_alt!$I$3:$R$34,E770+2,FALSE))</f>
        <v/>
      </c>
      <c r="G770" t="str">
        <f>IF(E770="","",IF(F770&lt;=Gehaltstabelle_alt!$B$2,Gehaltstabelle_alt!$E$2,IF(F770&lt;=Gehaltstabelle_alt!$B$3,Gehaltstabelle_alt!$E$3,IF(F770&lt;=Gehaltstabelle_alt!$B$4,Gehaltstabelle_alt!$E$4,IF(F770&lt;=Gehaltstabelle_alt!$B$5,Gehaltstabelle_alt!$E$5,IF(F770&lt;=Gehaltstabelle_alt!$B$6,Gehaltstabelle_alt!$E$6,Gehaltstabelle_alt!$E$7)))))+IF(F770="","",IF(AND(E770&gt;Gehaltstabelle_alt!$C$10,C770="a"),Gehaltstabelle_alt!$E$11,Gehaltstabelle_alt!$E$10))+Gehaltsrechner!$G$10)</f>
        <v/>
      </c>
      <c r="H770" t="str">
        <f>IF(G770="","",Gehaltsrechner!$G$9)</f>
        <v/>
      </c>
      <c r="I770" t="str">
        <f t="shared" si="62"/>
        <v/>
      </c>
    </row>
    <row r="771" spans="1:9" x14ac:dyDescent="0.25">
      <c r="A771" t="str">
        <f t="shared" si="59"/>
        <v/>
      </c>
      <c r="B771" s="18" t="str">
        <f t="shared" si="63"/>
        <v/>
      </c>
      <c r="C771" t="str">
        <f t="shared" si="60"/>
        <v/>
      </c>
      <c r="D771" t="str">
        <f t="shared" si="61"/>
        <v/>
      </c>
      <c r="E771" t="str">
        <f>IF(D771="","",MIN(IF(ISNA(VLOOKUP(D771+E770,Gehaltstabelle_alt!$A$15:$A$18,1,FALSE)),D771+E770,IF(ISNA(VLOOKUP(D771+E770+1,Gehaltstabelle_alt!$A$15:$A$18,1,FALSE)),D771+E770+1,D771+E770+2))+IF(AND(B771=DATE(YEAR($G$5),MONTH($G$5),1),$G$4),2,0),MAX(Gehaltstabelle_alt!$H$5:$H$34)))</f>
        <v/>
      </c>
      <c r="F771" t="str">
        <f>IF(E771="","",HLOOKUP(C771,Gehaltstabelle_alt!$I$3:$R$34,E771+2,FALSE))</f>
        <v/>
      </c>
      <c r="G771" t="str">
        <f>IF(E771="","",IF(F771&lt;=Gehaltstabelle_alt!$B$2,Gehaltstabelle_alt!$E$2,IF(F771&lt;=Gehaltstabelle_alt!$B$3,Gehaltstabelle_alt!$E$3,IF(F771&lt;=Gehaltstabelle_alt!$B$4,Gehaltstabelle_alt!$E$4,IF(F771&lt;=Gehaltstabelle_alt!$B$5,Gehaltstabelle_alt!$E$5,IF(F771&lt;=Gehaltstabelle_alt!$B$6,Gehaltstabelle_alt!$E$6,Gehaltstabelle_alt!$E$7)))))+IF(F771="","",IF(AND(E771&gt;Gehaltstabelle_alt!$C$10,C771="a"),Gehaltstabelle_alt!$E$11,Gehaltstabelle_alt!$E$10))+Gehaltsrechner!$G$10)</f>
        <v/>
      </c>
      <c r="H771" t="str">
        <f>IF(G771="","",Gehaltsrechner!$G$9)</f>
        <v/>
      </c>
      <c r="I771" t="str">
        <f t="shared" si="62"/>
        <v/>
      </c>
    </row>
    <row r="772" spans="1:9" x14ac:dyDescent="0.25">
      <c r="A772" t="str">
        <f t="shared" si="59"/>
        <v/>
      </c>
      <c r="B772" s="18" t="str">
        <f t="shared" si="63"/>
        <v/>
      </c>
      <c r="C772" t="str">
        <f t="shared" si="60"/>
        <v/>
      </c>
      <c r="D772" t="str">
        <f t="shared" si="61"/>
        <v/>
      </c>
      <c r="E772" t="str">
        <f>IF(D772="","",MIN(IF(ISNA(VLOOKUP(D772+E771,Gehaltstabelle_alt!$A$15:$A$18,1,FALSE)),D772+E771,IF(ISNA(VLOOKUP(D772+E771+1,Gehaltstabelle_alt!$A$15:$A$18,1,FALSE)),D772+E771+1,D772+E771+2))+IF(AND(B772=DATE(YEAR($G$5),MONTH($G$5),1),$G$4),2,0),MAX(Gehaltstabelle_alt!$H$5:$H$34)))</f>
        <v/>
      </c>
      <c r="F772" t="str">
        <f>IF(E772="","",HLOOKUP(C772,Gehaltstabelle_alt!$I$3:$R$34,E772+2,FALSE))</f>
        <v/>
      </c>
      <c r="G772" t="str">
        <f>IF(E772="","",IF(F772&lt;=Gehaltstabelle_alt!$B$2,Gehaltstabelle_alt!$E$2,IF(F772&lt;=Gehaltstabelle_alt!$B$3,Gehaltstabelle_alt!$E$3,IF(F772&lt;=Gehaltstabelle_alt!$B$4,Gehaltstabelle_alt!$E$4,IF(F772&lt;=Gehaltstabelle_alt!$B$5,Gehaltstabelle_alt!$E$5,IF(F772&lt;=Gehaltstabelle_alt!$B$6,Gehaltstabelle_alt!$E$6,Gehaltstabelle_alt!$E$7)))))+IF(F772="","",IF(AND(E772&gt;Gehaltstabelle_alt!$C$10,C772="a"),Gehaltstabelle_alt!$E$11,Gehaltstabelle_alt!$E$10))+Gehaltsrechner!$G$10)</f>
        <v/>
      </c>
      <c r="H772" t="str">
        <f>IF(G772="","",Gehaltsrechner!$G$9)</f>
        <v/>
      </c>
      <c r="I772" t="str">
        <f t="shared" si="62"/>
        <v/>
      </c>
    </row>
    <row r="773" spans="1:9" x14ac:dyDescent="0.25">
      <c r="A773" t="str">
        <f t="shared" si="59"/>
        <v/>
      </c>
      <c r="B773" s="18" t="str">
        <f t="shared" si="63"/>
        <v/>
      </c>
      <c r="C773" t="str">
        <f t="shared" si="60"/>
        <v/>
      </c>
      <c r="D773" t="str">
        <f t="shared" si="61"/>
        <v/>
      </c>
      <c r="E773" t="str">
        <f>IF(D773="","",MIN(IF(ISNA(VLOOKUP(D773+E772,Gehaltstabelle_alt!$A$15:$A$18,1,FALSE)),D773+E772,IF(ISNA(VLOOKUP(D773+E772+1,Gehaltstabelle_alt!$A$15:$A$18,1,FALSE)),D773+E772+1,D773+E772+2))+IF(AND(B773=DATE(YEAR($G$5),MONTH($G$5),1),$G$4),2,0),MAX(Gehaltstabelle_alt!$H$5:$H$34)))</f>
        <v/>
      </c>
      <c r="F773" t="str">
        <f>IF(E773="","",HLOOKUP(C773,Gehaltstabelle_alt!$I$3:$R$34,E773+2,FALSE))</f>
        <v/>
      </c>
      <c r="G773" t="str">
        <f>IF(E773="","",IF(F773&lt;=Gehaltstabelle_alt!$B$2,Gehaltstabelle_alt!$E$2,IF(F773&lt;=Gehaltstabelle_alt!$B$3,Gehaltstabelle_alt!$E$3,IF(F773&lt;=Gehaltstabelle_alt!$B$4,Gehaltstabelle_alt!$E$4,IF(F773&lt;=Gehaltstabelle_alt!$B$5,Gehaltstabelle_alt!$E$5,IF(F773&lt;=Gehaltstabelle_alt!$B$6,Gehaltstabelle_alt!$E$6,Gehaltstabelle_alt!$E$7)))))+IF(F773="","",IF(AND(E773&gt;Gehaltstabelle_alt!$C$10,C773="a"),Gehaltstabelle_alt!$E$11,Gehaltstabelle_alt!$E$10))+Gehaltsrechner!$G$10)</f>
        <v/>
      </c>
      <c r="H773" t="str">
        <f>IF(G773="","",Gehaltsrechner!$G$9)</f>
        <v/>
      </c>
      <c r="I773" t="str">
        <f t="shared" si="62"/>
        <v/>
      </c>
    </row>
    <row r="774" spans="1:9" x14ac:dyDescent="0.25">
      <c r="A774" t="str">
        <f t="shared" si="59"/>
        <v/>
      </c>
      <c r="B774" s="18" t="str">
        <f t="shared" si="63"/>
        <v/>
      </c>
      <c r="C774" t="str">
        <f t="shared" si="60"/>
        <v/>
      </c>
      <c r="D774" t="str">
        <f t="shared" si="61"/>
        <v/>
      </c>
      <c r="E774" t="str">
        <f>IF(D774="","",MIN(IF(ISNA(VLOOKUP(D774+E773,Gehaltstabelle_alt!$A$15:$A$18,1,FALSE)),D774+E773,IF(ISNA(VLOOKUP(D774+E773+1,Gehaltstabelle_alt!$A$15:$A$18,1,FALSE)),D774+E773+1,D774+E773+2))+IF(AND(B774=DATE(YEAR($G$5),MONTH($G$5),1),$G$4),2,0),MAX(Gehaltstabelle_alt!$H$5:$H$34)))</f>
        <v/>
      </c>
      <c r="F774" t="str">
        <f>IF(E774="","",HLOOKUP(C774,Gehaltstabelle_alt!$I$3:$R$34,E774+2,FALSE))</f>
        <v/>
      </c>
      <c r="G774" t="str">
        <f>IF(E774="","",IF(F774&lt;=Gehaltstabelle_alt!$B$2,Gehaltstabelle_alt!$E$2,IF(F774&lt;=Gehaltstabelle_alt!$B$3,Gehaltstabelle_alt!$E$3,IF(F774&lt;=Gehaltstabelle_alt!$B$4,Gehaltstabelle_alt!$E$4,IF(F774&lt;=Gehaltstabelle_alt!$B$5,Gehaltstabelle_alt!$E$5,IF(F774&lt;=Gehaltstabelle_alt!$B$6,Gehaltstabelle_alt!$E$6,Gehaltstabelle_alt!$E$7)))))+IF(F774="","",IF(AND(E774&gt;Gehaltstabelle_alt!$C$10,C774="a"),Gehaltstabelle_alt!$E$11,Gehaltstabelle_alt!$E$10))+Gehaltsrechner!$G$10)</f>
        <v/>
      </c>
      <c r="H774" t="str">
        <f>IF(G774="","",Gehaltsrechner!$G$9)</f>
        <v/>
      </c>
      <c r="I774" t="str">
        <f t="shared" si="62"/>
        <v/>
      </c>
    </row>
    <row r="775" spans="1:9" x14ac:dyDescent="0.25">
      <c r="A775" t="str">
        <f t="shared" si="59"/>
        <v/>
      </c>
      <c r="B775" s="18" t="str">
        <f t="shared" si="63"/>
        <v/>
      </c>
      <c r="C775" t="str">
        <f t="shared" si="60"/>
        <v/>
      </c>
      <c r="D775" t="str">
        <f t="shared" si="61"/>
        <v/>
      </c>
      <c r="E775" t="str">
        <f>IF(D775="","",MIN(IF(ISNA(VLOOKUP(D775+E774,Gehaltstabelle_alt!$A$15:$A$18,1,FALSE)),D775+E774,IF(ISNA(VLOOKUP(D775+E774+1,Gehaltstabelle_alt!$A$15:$A$18,1,FALSE)),D775+E774+1,D775+E774+2))+IF(AND(B775=DATE(YEAR($G$5),MONTH($G$5),1),$G$4),2,0),MAX(Gehaltstabelle_alt!$H$5:$H$34)))</f>
        <v/>
      </c>
      <c r="F775" t="str">
        <f>IF(E775="","",HLOOKUP(C775,Gehaltstabelle_alt!$I$3:$R$34,E775+2,FALSE))</f>
        <v/>
      </c>
      <c r="G775" t="str">
        <f>IF(E775="","",IF(F775&lt;=Gehaltstabelle_alt!$B$2,Gehaltstabelle_alt!$E$2,IF(F775&lt;=Gehaltstabelle_alt!$B$3,Gehaltstabelle_alt!$E$3,IF(F775&lt;=Gehaltstabelle_alt!$B$4,Gehaltstabelle_alt!$E$4,IF(F775&lt;=Gehaltstabelle_alt!$B$5,Gehaltstabelle_alt!$E$5,IF(F775&lt;=Gehaltstabelle_alt!$B$6,Gehaltstabelle_alt!$E$6,Gehaltstabelle_alt!$E$7)))))+IF(F775="","",IF(AND(E775&gt;Gehaltstabelle_alt!$C$10,C775="a"),Gehaltstabelle_alt!$E$11,Gehaltstabelle_alt!$E$10))+Gehaltsrechner!$G$10)</f>
        <v/>
      </c>
      <c r="H775" t="str">
        <f>IF(G775="","",Gehaltsrechner!$G$9)</f>
        <v/>
      </c>
      <c r="I775" t="str">
        <f t="shared" si="62"/>
        <v/>
      </c>
    </row>
    <row r="776" spans="1:9" x14ac:dyDescent="0.25">
      <c r="A776" t="str">
        <f t="shared" si="59"/>
        <v/>
      </c>
      <c r="B776" s="18" t="str">
        <f t="shared" si="63"/>
        <v/>
      </c>
      <c r="C776" t="str">
        <f t="shared" si="60"/>
        <v/>
      </c>
      <c r="D776" t="str">
        <f t="shared" si="61"/>
        <v/>
      </c>
      <c r="E776" t="str">
        <f>IF(D776="","",MIN(IF(ISNA(VLOOKUP(D776+E775,Gehaltstabelle_alt!$A$15:$A$18,1,FALSE)),D776+E775,IF(ISNA(VLOOKUP(D776+E775+1,Gehaltstabelle_alt!$A$15:$A$18,1,FALSE)),D776+E775+1,D776+E775+2))+IF(AND(B776=DATE(YEAR($G$5),MONTH($G$5),1),$G$4),2,0),MAX(Gehaltstabelle_alt!$H$5:$H$34)))</f>
        <v/>
      </c>
      <c r="F776" t="str">
        <f>IF(E776="","",HLOOKUP(C776,Gehaltstabelle_alt!$I$3:$R$34,E776+2,FALSE))</f>
        <v/>
      </c>
      <c r="G776" t="str">
        <f>IF(E776="","",IF(F776&lt;=Gehaltstabelle_alt!$B$2,Gehaltstabelle_alt!$E$2,IF(F776&lt;=Gehaltstabelle_alt!$B$3,Gehaltstabelle_alt!$E$3,IF(F776&lt;=Gehaltstabelle_alt!$B$4,Gehaltstabelle_alt!$E$4,IF(F776&lt;=Gehaltstabelle_alt!$B$5,Gehaltstabelle_alt!$E$5,IF(F776&lt;=Gehaltstabelle_alt!$B$6,Gehaltstabelle_alt!$E$6,Gehaltstabelle_alt!$E$7)))))+IF(F776="","",IF(AND(E776&gt;Gehaltstabelle_alt!$C$10,C776="a"),Gehaltstabelle_alt!$E$11,Gehaltstabelle_alt!$E$10))+Gehaltsrechner!$G$10)</f>
        <v/>
      </c>
      <c r="H776" t="str">
        <f>IF(G776="","",Gehaltsrechner!$G$9)</f>
        <v/>
      </c>
      <c r="I776" t="str">
        <f t="shared" si="62"/>
        <v/>
      </c>
    </row>
    <row r="777" spans="1:9" x14ac:dyDescent="0.25">
      <c r="A777" t="str">
        <f t="shared" si="59"/>
        <v/>
      </c>
      <c r="B777" s="18" t="str">
        <f t="shared" si="63"/>
        <v/>
      </c>
      <c r="C777" t="str">
        <f t="shared" si="60"/>
        <v/>
      </c>
      <c r="D777" t="str">
        <f t="shared" si="61"/>
        <v/>
      </c>
      <c r="E777" t="str">
        <f>IF(D777="","",MIN(IF(ISNA(VLOOKUP(D777+E776,Gehaltstabelle_alt!$A$15:$A$18,1,FALSE)),D777+E776,IF(ISNA(VLOOKUP(D777+E776+1,Gehaltstabelle_alt!$A$15:$A$18,1,FALSE)),D777+E776+1,D777+E776+2))+IF(AND(B777=DATE(YEAR($G$5),MONTH($G$5),1),$G$4),2,0),MAX(Gehaltstabelle_alt!$H$5:$H$34)))</f>
        <v/>
      </c>
      <c r="F777" t="str">
        <f>IF(E777="","",HLOOKUP(C777,Gehaltstabelle_alt!$I$3:$R$34,E777+2,FALSE))</f>
        <v/>
      </c>
      <c r="G777" t="str">
        <f>IF(E777="","",IF(F777&lt;=Gehaltstabelle_alt!$B$2,Gehaltstabelle_alt!$E$2,IF(F777&lt;=Gehaltstabelle_alt!$B$3,Gehaltstabelle_alt!$E$3,IF(F777&lt;=Gehaltstabelle_alt!$B$4,Gehaltstabelle_alt!$E$4,IF(F777&lt;=Gehaltstabelle_alt!$B$5,Gehaltstabelle_alt!$E$5,IF(F777&lt;=Gehaltstabelle_alt!$B$6,Gehaltstabelle_alt!$E$6,Gehaltstabelle_alt!$E$7)))))+IF(F777="","",IF(AND(E777&gt;Gehaltstabelle_alt!$C$10,C777="a"),Gehaltstabelle_alt!$E$11,Gehaltstabelle_alt!$E$10))+Gehaltsrechner!$G$10)</f>
        <v/>
      </c>
      <c r="H777" t="str">
        <f>IF(G777="","",Gehaltsrechner!$G$9)</f>
        <v/>
      </c>
      <c r="I777" t="str">
        <f t="shared" si="62"/>
        <v/>
      </c>
    </row>
    <row r="778" spans="1:9" x14ac:dyDescent="0.25">
      <c r="A778" t="str">
        <f t="shared" ref="A778:A841" si="64">IF(C778="","",YEAR(B778))</f>
        <v/>
      </c>
      <c r="B778" s="18" t="str">
        <f t="shared" si="63"/>
        <v/>
      </c>
      <c r="C778" t="str">
        <f t="shared" ref="C778:C841" si="65">IF(B778="","",$J$3)</f>
        <v/>
      </c>
      <c r="D778" t="str">
        <f t="shared" ref="D778:D841" si="66">IF(B778="","",IF(B778&lt;$G$6,0,IF(AND(MOD(YEAR(B778)-YEAR($G$6),2)=0,MONTH($G$6)=MONTH(B778)),1,0)))</f>
        <v/>
      </c>
      <c r="E778" t="str">
        <f>IF(D778="","",MIN(IF(ISNA(VLOOKUP(D778+E777,Gehaltstabelle_alt!$A$15:$A$18,1,FALSE)),D778+E777,IF(ISNA(VLOOKUP(D778+E777+1,Gehaltstabelle_alt!$A$15:$A$18,1,FALSE)),D778+E777+1,D778+E777+2))+IF(AND(B778=DATE(YEAR($G$5),MONTH($G$5),1),$G$4),2,0),MAX(Gehaltstabelle_alt!$H$5:$H$34)))</f>
        <v/>
      </c>
      <c r="F778" t="str">
        <f>IF(E778="","",HLOOKUP(C778,Gehaltstabelle_alt!$I$3:$R$34,E778+2,FALSE))</f>
        <v/>
      </c>
      <c r="G778" t="str">
        <f>IF(E778="","",IF(F778&lt;=Gehaltstabelle_alt!$B$2,Gehaltstabelle_alt!$E$2,IF(F778&lt;=Gehaltstabelle_alt!$B$3,Gehaltstabelle_alt!$E$3,IF(F778&lt;=Gehaltstabelle_alt!$B$4,Gehaltstabelle_alt!$E$4,IF(F778&lt;=Gehaltstabelle_alt!$B$5,Gehaltstabelle_alt!$E$5,IF(F778&lt;=Gehaltstabelle_alt!$B$6,Gehaltstabelle_alt!$E$6,Gehaltstabelle_alt!$E$7)))))+IF(F778="","",IF(AND(E778&gt;Gehaltstabelle_alt!$C$10,C778="a"),Gehaltstabelle_alt!$E$11,Gehaltstabelle_alt!$E$10))+Gehaltsrechner!$G$10)</f>
        <v/>
      </c>
      <c r="H778" t="str">
        <f>IF(G778="","",Gehaltsrechner!$G$9)</f>
        <v/>
      </c>
      <c r="I778" t="str">
        <f t="shared" ref="I778:I841" si="67">IF(B778="","",(F778+G778)/12*14+H778)</f>
        <v/>
      </c>
    </row>
    <row r="779" spans="1:9" x14ac:dyDescent="0.25">
      <c r="A779" t="str">
        <f t="shared" si="64"/>
        <v/>
      </c>
      <c r="B779" s="18" t="str">
        <f t="shared" ref="B779:B842" si="68">IF(B778="","",IF(DATE(YEAR(B778),MONTH(B778)+1,1)&gt;=$G$2,"",DATE(YEAR(B778),MONTH(B778)+1,1)))</f>
        <v/>
      </c>
      <c r="C779" t="str">
        <f t="shared" si="65"/>
        <v/>
      </c>
      <c r="D779" t="str">
        <f t="shared" si="66"/>
        <v/>
      </c>
      <c r="E779" t="str">
        <f>IF(D779="","",MIN(IF(ISNA(VLOOKUP(D779+E778,Gehaltstabelle_alt!$A$15:$A$18,1,FALSE)),D779+E778,IF(ISNA(VLOOKUP(D779+E778+1,Gehaltstabelle_alt!$A$15:$A$18,1,FALSE)),D779+E778+1,D779+E778+2))+IF(AND(B779=DATE(YEAR($G$5),MONTH($G$5),1),$G$4),2,0),MAX(Gehaltstabelle_alt!$H$5:$H$34)))</f>
        <v/>
      </c>
      <c r="F779" t="str">
        <f>IF(E779="","",HLOOKUP(C779,Gehaltstabelle_alt!$I$3:$R$34,E779+2,FALSE))</f>
        <v/>
      </c>
      <c r="G779" t="str">
        <f>IF(E779="","",IF(F779&lt;=Gehaltstabelle_alt!$B$2,Gehaltstabelle_alt!$E$2,IF(F779&lt;=Gehaltstabelle_alt!$B$3,Gehaltstabelle_alt!$E$3,IF(F779&lt;=Gehaltstabelle_alt!$B$4,Gehaltstabelle_alt!$E$4,IF(F779&lt;=Gehaltstabelle_alt!$B$5,Gehaltstabelle_alt!$E$5,IF(F779&lt;=Gehaltstabelle_alt!$B$6,Gehaltstabelle_alt!$E$6,Gehaltstabelle_alt!$E$7)))))+IF(F779="","",IF(AND(E779&gt;Gehaltstabelle_alt!$C$10,C779="a"),Gehaltstabelle_alt!$E$11,Gehaltstabelle_alt!$E$10))+Gehaltsrechner!$G$10)</f>
        <v/>
      </c>
      <c r="H779" t="str">
        <f>IF(G779="","",Gehaltsrechner!$G$9)</f>
        <v/>
      </c>
      <c r="I779" t="str">
        <f t="shared" si="67"/>
        <v/>
      </c>
    </row>
    <row r="780" spans="1:9" x14ac:dyDescent="0.25">
      <c r="A780" t="str">
        <f t="shared" si="64"/>
        <v/>
      </c>
      <c r="B780" s="18" t="str">
        <f t="shared" si="68"/>
        <v/>
      </c>
      <c r="C780" t="str">
        <f t="shared" si="65"/>
        <v/>
      </c>
      <c r="D780" t="str">
        <f t="shared" si="66"/>
        <v/>
      </c>
      <c r="E780" t="str">
        <f>IF(D780="","",MIN(IF(ISNA(VLOOKUP(D780+E779,Gehaltstabelle_alt!$A$15:$A$18,1,FALSE)),D780+E779,IF(ISNA(VLOOKUP(D780+E779+1,Gehaltstabelle_alt!$A$15:$A$18,1,FALSE)),D780+E779+1,D780+E779+2))+IF(AND(B780=DATE(YEAR($G$5),MONTH($G$5),1),$G$4),2,0),MAX(Gehaltstabelle_alt!$H$5:$H$34)))</f>
        <v/>
      </c>
      <c r="F780" t="str">
        <f>IF(E780="","",HLOOKUP(C780,Gehaltstabelle_alt!$I$3:$R$34,E780+2,FALSE))</f>
        <v/>
      </c>
      <c r="G780" t="str">
        <f>IF(E780="","",IF(F780&lt;=Gehaltstabelle_alt!$B$2,Gehaltstabelle_alt!$E$2,IF(F780&lt;=Gehaltstabelle_alt!$B$3,Gehaltstabelle_alt!$E$3,IF(F780&lt;=Gehaltstabelle_alt!$B$4,Gehaltstabelle_alt!$E$4,IF(F780&lt;=Gehaltstabelle_alt!$B$5,Gehaltstabelle_alt!$E$5,IF(F780&lt;=Gehaltstabelle_alt!$B$6,Gehaltstabelle_alt!$E$6,Gehaltstabelle_alt!$E$7)))))+IF(F780="","",IF(AND(E780&gt;Gehaltstabelle_alt!$C$10,C780="a"),Gehaltstabelle_alt!$E$11,Gehaltstabelle_alt!$E$10))+Gehaltsrechner!$G$10)</f>
        <v/>
      </c>
      <c r="H780" t="str">
        <f>IF(G780="","",Gehaltsrechner!$G$9)</f>
        <v/>
      </c>
      <c r="I780" t="str">
        <f t="shared" si="67"/>
        <v/>
      </c>
    </row>
    <row r="781" spans="1:9" x14ac:dyDescent="0.25">
      <c r="A781" t="str">
        <f t="shared" si="64"/>
        <v/>
      </c>
      <c r="B781" s="18" t="str">
        <f t="shared" si="68"/>
        <v/>
      </c>
      <c r="C781" t="str">
        <f t="shared" si="65"/>
        <v/>
      </c>
      <c r="D781" t="str">
        <f t="shared" si="66"/>
        <v/>
      </c>
      <c r="E781" t="str">
        <f>IF(D781="","",MIN(IF(ISNA(VLOOKUP(D781+E780,Gehaltstabelle_alt!$A$15:$A$18,1,FALSE)),D781+E780,IF(ISNA(VLOOKUP(D781+E780+1,Gehaltstabelle_alt!$A$15:$A$18,1,FALSE)),D781+E780+1,D781+E780+2))+IF(AND(B781=DATE(YEAR($G$5),MONTH($G$5),1),$G$4),2,0),MAX(Gehaltstabelle_alt!$H$5:$H$34)))</f>
        <v/>
      </c>
      <c r="F781" t="str">
        <f>IF(E781="","",HLOOKUP(C781,Gehaltstabelle_alt!$I$3:$R$34,E781+2,FALSE))</f>
        <v/>
      </c>
      <c r="G781" t="str">
        <f>IF(E781="","",IF(F781&lt;=Gehaltstabelle_alt!$B$2,Gehaltstabelle_alt!$E$2,IF(F781&lt;=Gehaltstabelle_alt!$B$3,Gehaltstabelle_alt!$E$3,IF(F781&lt;=Gehaltstabelle_alt!$B$4,Gehaltstabelle_alt!$E$4,IF(F781&lt;=Gehaltstabelle_alt!$B$5,Gehaltstabelle_alt!$E$5,IF(F781&lt;=Gehaltstabelle_alt!$B$6,Gehaltstabelle_alt!$E$6,Gehaltstabelle_alt!$E$7)))))+IF(F781="","",IF(AND(E781&gt;Gehaltstabelle_alt!$C$10,C781="a"),Gehaltstabelle_alt!$E$11,Gehaltstabelle_alt!$E$10))+Gehaltsrechner!$G$10)</f>
        <v/>
      </c>
      <c r="H781" t="str">
        <f>IF(G781="","",Gehaltsrechner!$G$9)</f>
        <v/>
      </c>
      <c r="I781" t="str">
        <f t="shared" si="67"/>
        <v/>
      </c>
    </row>
    <row r="782" spans="1:9" x14ac:dyDescent="0.25">
      <c r="A782" t="str">
        <f t="shared" si="64"/>
        <v/>
      </c>
      <c r="B782" s="18" t="str">
        <f t="shared" si="68"/>
        <v/>
      </c>
      <c r="C782" t="str">
        <f t="shared" si="65"/>
        <v/>
      </c>
      <c r="D782" t="str">
        <f t="shared" si="66"/>
        <v/>
      </c>
      <c r="E782" t="str">
        <f>IF(D782="","",MIN(IF(ISNA(VLOOKUP(D782+E781,Gehaltstabelle_alt!$A$15:$A$18,1,FALSE)),D782+E781,IF(ISNA(VLOOKUP(D782+E781+1,Gehaltstabelle_alt!$A$15:$A$18,1,FALSE)),D782+E781+1,D782+E781+2))+IF(AND(B782=DATE(YEAR($G$5),MONTH($G$5),1),$G$4),2,0),MAX(Gehaltstabelle_alt!$H$5:$H$34)))</f>
        <v/>
      </c>
      <c r="F782" t="str">
        <f>IF(E782="","",HLOOKUP(C782,Gehaltstabelle_alt!$I$3:$R$34,E782+2,FALSE))</f>
        <v/>
      </c>
      <c r="G782" t="str">
        <f>IF(E782="","",IF(F782&lt;=Gehaltstabelle_alt!$B$2,Gehaltstabelle_alt!$E$2,IF(F782&lt;=Gehaltstabelle_alt!$B$3,Gehaltstabelle_alt!$E$3,IF(F782&lt;=Gehaltstabelle_alt!$B$4,Gehaltstabelle_alt!$E$4,IF(F782&lt;=Gehaltstabelle_alt!$B$5,Gehaltstabelle_alt!$E$5,IF(F782&lt;=Gehaltstabelle_alt!$B$6,Gehaltstabelle_alt!$E$6,Gehaltstabelle_alt!$E$7)))))+IF(F782="","",IF(AND(E782&gt;Gehaltstabelle_alt!$C$10,C782="a"),Gehaltstabelle_alt!$E$11,Gehaltstabelle_alt!$E$10))+Gehaltsrechner!$G$10)</f>
        <v/>
      </c>
      <c r="H782" t="str">
        <f>IF(G782="","",Gehaltsrechner!$G$9)</f>
        <v/>
      </c>
      <c r="I782" t="str">
        <f t="shared" si="67"/>
        <v/>
      </c>
    </row>
    <row r="783" spans="1:9" x14ac:dyDescent="0.25">
      <c r="A783" t="str">
        <f t="shared" si="64"/>
        <v/>
      </c>
      <c r="B783" s="18" t="str">
        <f t="shared" si="68"/>
        <v/>
      </c>
      <c r="C783" t="str">
        <f t="shared" si="65"/>
        <v/>
      </c>
      <c r="D783" t="str">
        <f t="shared" si="66"/>
        <v/>
      </c>
      <c r="E783" t="str">
        <f>IF(D783="","",MIN(IF(ISNA(VLOOKUP(D783+E782,Gehaltstabelle_alt!$A$15:$A$18,1,FALSE)),D783+E782,IF(ISNA(VLOOKUP(D783+E782+1,Gehaltstabelle_alt!$A$15:$A$18,1,FALSE)),D783+E782+1,D783+E782+2))+IF(AND(B783=DATE(YEAR($G$5),MONTH($G$5),1),$G$4),2,0),MAX(Gehaltstabelle_alt!$H$5:$H$34)))</f>
        <v/>
      </c>
      <c r="F783" t="str">
        <f>IF(E783="","",HLOOKUP(C783,Gehaltstabelle_alt!$I$3:$R$34,E783+2,FALSE))</f>
        <v/>
      </c>
      <c r="G783" t="str">
        <f>IF(E783="","",IF(F783&lt;=Gehaltstabelle_alt!$B$2,Gehaltstabelle_alt!$E$2,IF(F783&lt;=Gehaltstabelle_alt!$B$3,Gehaltstabelle_alt!$E$3,IF(F783&lt;=Gehaltstabelle_alt!$B$4,Gehaltstabelle_alt!$E$4,IF(F783&lt;=Gehaltstabelle_alt!$B$5,Gehaltstabelle_alt!$E$5,IF(F783&lt;=Gehaltstabelle_alt!$B$6,Gehaltstabelle_alt!$E$6,Gehaltstabelle_alt!$E$7)))))+IF(F783="","",IF(AND(E783&gt;Gehaltstabelle_alt!$C$10,C783="a"),Gehaltstabelle_alt!$E$11,Gehaltstabelle_alt!$E$10))+Gehaltsrechner!$G$10)</f>
        <v/>
      </c>
      <c r="H783" t="str">
        <f>IF(G783="","",Gehaltsrechner!$G$9)</f>
        <v/>
      </c>
      <c r="I783" t="str">
        <f t="shared" si="67"/>
        <v/>
      </c>
    </row>
    <row r="784" spans="1:9" x14ac:dyDescent="0.25">
      <c r="A784" t="str">
        <f t="shared" si="64"/>
        <v/>
      </c>
      <c r="B784" s="18" t="str">
        <f t="shared" si="68"/>
        <v/>
      </c>
      <c r="C784" t="str">
        <f t="shared" si="65"/>
        <v/>
      </c>
      <c r="D784" t="str">
        <f t="shared" si="66"/>
        <v/>
      </c>
      <c r="E784" t="str">
        <f>IF(D784="","",MIN(IF(ISNA(VLOOKUP(D784+E783,Gehaltstabelle_alt!$A$15:$A$18,1,FALSE)),D784+E783,IF(ISNA(VLOOKUP(D784+E783+1,Gehaltstabelle_alt!$A$15:$A$18,1,FALSE)),D784+E783+1,D784+E783+2))+IF(AND(B784=DATE(YEAR($G$5),MONTH($G$5),1),$G$4),2,0),MAX(Gehaltstabelle_alt!$H$5:$H$34)))</f>
        <v/>
      </c>
      <c r="F784" t="str">
        <f>IF(E784="","",HLOOKUP(C784,Gehaltstabelle_alt!$I$3:$R$34,E784+2,FALSE))</f>
        <v/>
      </c>
      <c r="G784" t="str">
        <f>IF(E784="","",IF(F784&lt;=Gehaltstabelle_alt!$B$2,Gehaltstabelle_alt!$E$2,IF(F784&lt;=Gehaltstabelle_alt!$B$3,Gehaltstabelle_alt!$E$3,IF(F784&lt;=Gehaltstabelle_alt!$B$4,Gehaltstabelle_alt!$E$4,IF(F784&lt;=Gehaltstabelle_alt!$B$5,Gehaltstabelle_alt!$E$5,IF(F784&lt;=Gehaltstabelle_alt!$B$6,Gehaltstabelle_alt!$E$6,Gehaltstabelle_alt!$E$7)))))+IF(F784="","",IF(AND(E784&gt;Gehaltstabelle_alt!$C$10,C784="a"),Gehaltstabelle_alt!$E$11,Gehaltstabelle_alt!$E$10))+Gehaltsrechner!$G$10)</f>
        <v/>
      </c>
      <c r="H784" t="str">
        <f>IF(G784="","",Gehaltsrechner!$G$9)</f>
        <v/>
      </c>
      <c r="I784" t="str">
        <f t="shared" si="67"/>
        <v/>
      </c>
    </row>
    <row r="785" spans="1:9" x14ac:dyDescent="0.25">
      <c r="A785" t="str">
        <f t="shared" si="64"/>
        <v/>
      </c>
      <c r="B785" s="18" t="str">
        <f t="shared" si="68"/>
        <v/>
      </c>
      <c r="C785" t="str">
        <f t="shared" si="65"/>
        <v/>
      </c>
      <c r="D785" t="str">
        <f t="shared" si="66"/>
        <v/>
      </c>
      <c r="E785" t="str">
        <f>IF(D785="","",MIN(IF(ISNA(VLOOKUP(D785+E784,Gehaltstabelle_alt!$A$15:$A$18,1,FALSE)),D785+E784,IF(ISNA(VLOOKUP(D785+E784+1,Gehaltstabelle_alt!$A$15:$A$18,1,FALSE)),D785+E784+1,D785+E784+2))+IF(AND(B785=DATE(YEAR($G$5),MONTH($G$5),1),$G$4),2,0),MAX(Gehaltstabelle_alt!$H$5:$H$34)))</f>
        <v/>
      </c>
      <c r="F785" t="str">
        <f>IF(E785="","",HLOOKUP(C785,Gehaltstabelle_alt!$I$3:$R$34,E785+2,FALSE))</f>
        <v/>
      </c>
      <c r="G785" t="str">
        <f>IF(E785="","",IF(F785&lt;=Gehaltstabelle_alt!$B$2,Gehaltstabelle_alt!$E$2,IF(F785&lt;=Gehaltstabelle_alt!$B$3,Gehaltstabelle_alt!$E$3,IF(F785&lt;=Gehaltstabelle_alt!$B$4,Gehaltstabelle_alt!$E$4,IF(F785&lt;=Gehaltstabelle_alt!$B$5,Gehaltstabelle_alt!$E$5,IF(F785&lt;=Gehaltstabelle_alt!$B$6,Gehaltstabelle_alt!$E$6,Gehaltstabelle_alt!$E$7)))))+IF(F785="","",IF(AND(E785&gt;Gehaltstabelle_alt!$C$10,C785="a"),Gehaltstabelle_alt!$E$11,Gehaltstabelle_alt!$E$10))+Gehaltsrechner!$G$10)</f>
        <v/>
      </c>
      <c r="H785" t="str">
        <f>IF(G785="","",Gehaltsrechner!$G$9)</f>
        <v/>
      </c>
      <c r="I785" t="str">
        <f t="shared" si="67"/>
        <v/>
      </c>
    </row>
    <row r="786" spans="1:9" x14ac:dyDescent="0.25">
      <c r="A786" t="str">
        <f t="shared" si="64"/>
        <v/>
      </c>
      <c r="B786" s="18" t="str">
        <f t="shared" si="68"/>
        <v/>
      </c>
      <c r="C786" t="str">
        <f t="shared" si="65"/>
        <v/>
      </c>
      <c r="D786" t="str">
        <f t="shared" si="66"/>
        <v/>
      </c>
      <c r="E786" t="str">
        <f>IF(D786="","",MIN(IF(ISNA(VLOOKUP(D786+E785,Gehaltstabelle_alt!$A$15:$A$18,1,FALSE)),D786+E785,IF(ISNA(VLOOKUP(D786+E785+1,Gehaltstabelle_alt!$A$15:$A$18,1,FALSE)),D786+E785+1,D786+E785+2))+IF(AND(B786=DATE(YEAR($G$5),MONTH($G$5),1),$G$4),2,0),MAX(Gehaltstabelle_alt!$H$5:$H$34)))</f>
        <v/>
      </c>
      <c r="F786" t="str">
        <f>IF(E786="","",HLOOKUP(C786,Gehaltstabelle_alt!$I$3:$R$34,E786+2,FALSE))</f>
        <v/>
      </c>
      <c r="G786" t="str">
        <f>IF(E786="","",IF(F786&lt;=Gehaltstabelle_alt!$B$2,Gehaltstabelle_alt!$E$2,IF(F786&lt;=Gehaltstabelle_alt!$B$3,Gehaltstabelle_alt!$E$3,IF(F786&lt;=Gehaltstabelle_alt!$B$4,Gehaltstabelle_alt!$E$4,IF(F786&lt;=Gehaltstabelle_alt!$B$5,Gehaltstabelle_alt!$E$5,IF(F786&lt;=Gehaltstabelle_alt!$B$6,Gehaltstabelle_alt!$E$6,Gehaltstabelle_alt!$E$7)))))+IF(F786="","",IF(AND(E786&gt;Gehaltstabelle_alt!$C$10,C786="a"),Gehaltstabelle_alt!$E$11,Gehaltstabelle_alt!$E$10))+Gehaltsrechner!$G$10)</f>
        <v/>
      </c>
      <c r="H786" t="str">
        <f>IF(G786="","",Gehaltsrechner!$G$9)</f>
        <v/>
      </c>
      <c r="I786" t="str">
        <f t="shared" si="67"/>
        <v/>
      </c>
    </row>
    <row r="787" spans="1:9" x14ac:dyDescent="0.25">
      <c r="A787" t="str">
        <f t="shared" si="64"/>
        <v/>
      </c>
      <c r="B787" s="18" t="str">
        <f t="shared" si="68"/>
        <v/>
      </c>
      <c r="C787" t="str">
        <f t="shared" si="65"/>
        <v/>
      </c>
      <c r="D787" t="str">
        <f t="shared" si="66"/>
        <v/>
      </c>
      <c r="E787" t="str">
        <f>IF(D787="","",MIN(IF(ISNA(VLOOKUP(D787+E786,Gehaltstabelle_alt!$A$15:$A$18,1,FALSE)),D787+E786,IF(ISNA(VLOOKUP(D787+E786+1,Gehaltstabelle_alt!$A$15:$A$18,1,FALSE)),D787+E786+1,D787+E786+2))+IF(AND(B787=DATE(YEAR($G$5),MONTH($G$5),1),$G$4),2,0),MAX(Gehaltstabelle_alt!$H$5:$H$34)))</f>
        <v/>
      </c>
      <c r="F787" t="str">
        <f>IF(E787="","",HLOOKUP(C787,Gehaltstabelle_alt!$I$3:$R$34,E787+2,FALSE))</f>
        <v/>
      </c>
      <c r="G787" t="str">
        <f>IF(E787="","",IF(F787&lt;=Gehaltstabelle_alt!$B$2,Gehaltstabelle_alt!$E$2,IF(F787&lt;=Gehaltstabelle_alt!$B$3,Gehaltstabelle_alt!$E$3,IF(F787&lt;=Gehaltstabelle_alt!$B$4,Gehaltstabelle_alt!$E$4,IF(F787&lt;=Gehaltstabelle_alt!$B$5,Gehaltstabelle_alt!$E$5,IF(F787&lt;=Gehaltstabelle_alt!$B$6,Gehaltstabelle_alt!$E$6,Gehaltstabelle_alt!$E$7)))))+IF(F787="","",IF(AND(E787&gt;Gehaltstabelle_alt!$C$10,C787="a"),Gehaltstabelle_alt!$E$11,Gehaltstabelle_alt!$E$10))+Gehaltsrechner!$G$10)</f>
        <v/>
      </c>
      <c r="H787" t="str">
        <f>IF(G787="","",Gehaltsrechner!$G$9)</f>
        <v/>
      </c>
      <c r="I787" t="str">
        <f t="shared" si="67"/>
        <v/>
      </c>
    </row>
    <row r="788" spans="1:9" x14ac:dyDescent="0.25">
      <c r="A788" t="str">
        <f t="shared" si="64"/>
        <v/>
      </c>
      <c r="B788" s="18" t="str">
        <f t="shared" si="68"/>
        <v/>
      </c>
      <c r="C788" t="str">
        <f t="shared" si="65"/>
        <v/>
      </c>
      <c r="D788" t="str">
        <f t="shared" si="66"/>
        <v/>
      </c>
      <c r="E788" t="str">
        <f>IF(D788="","",MIN(IF(ISNA(VLOOKUP(D788+E787,Gehaltstabelle_alt!$A$15:$A$18,1,FALSE)),D788+E787,IF(ISNA(VLOOKUP(D788+E787+1,Gehaltstabelle_alt!$A$15:$A$18,1,FALSE)),D788+E787+1,D788+E787+2))+IF(AND(B788=DATE(YEAR($G$5),MONTH($G$5),1),$G$4),2,0),MAX(Gehaltstabelle_alt!$H$5:$H$34)))</f>
        <v/>
      </c>
      <c r="F788" t="str">
        <f>IF(E788="","",HLOOKUP(C788,Gehaltstabelle_alt!$I$3:$R$34,E788+2,FALSE))</f>
        <v/>
      </c>
      <c r="G788" t="str">
        <f>IF(E788="","",IF(F788&lt;=Gehaltstabelle_alt!$B$2,Gehaltstabelle_alt!$E$2,IF(F788&lt;=Gehaltstabelle_alt!$B$3,Gehaltstabelle_alt!$E$3,IF(F788&lt;=Gehaltstabelle_alt!$B$4,Gehaltstabelle_alt!$E$4,IF(F788&lt;=Gehaltstabelle_alt!$B$5,Gehaltstabelle_alt!$E$5,IF(F788&lt;=Gehaltstabelle_alt!$B$6,Gehaltstabelle_alt!$E$6,Gehaltstabelle_alt!$E$7)))))+IF(F788="","",IF(AND(E788&gt;Gehaltstabelle_alt!$C$10,C788="a"),Gehaltstabelle_alt!$E$11,Gehaltstabelle_alt!$E$10))+Gehaltsrechner!$G$10)</f>
        <v/>
      </c>
      <c r="H788" t="str">
        <f>IF(G788="","",Gehaltsrechner!$G$9)</f>
        <v/>
      </c>
      <c r="I788" t="str">
        <f t="shared" si="67"/>
        <v/>
      </c>
    </row>
    <row r="789" spans="1:9" x14ac:dyDescent="0.25">
      <c r="A789" t="str">
        <f t="shared" si="64"/>
        <v/>
      </c>
      <c r="B789" s="18" t="str">
        <f t="shared" si="68"/>
        <v/>
      </c>
      <c r="C789" t="str">
        <f t="shared" si="65"/>
        <v/>
      </c>
      <c r="D789" t="str">
        <f t="shared" si="66"/>
        <v/>
      </c>
      <c r="E789" t="str">
        <f>IF(D789="","",MIN(IF(ISNA(VLOOKUP(D789+E788,Gehaltstabelle_alt!$A$15:$A$18,1,FALSE)),D789+E788,IF(ISNA(VLOOKUP(D789+E788+1,Gehaltstabelle_alt!$A$15:$A$18,1,FALSE)),D789+E788+1,D789+E788+2))+IF(AND(B789=DATE(YEAR($G$5),MONTH($G$5),1),$G$4),2,0),MAX(Gehaltstabelle_alt!$H$5:$H$34)))</f>
        <v/>
      </c>
      <c r="F789" t="str">
        <f>IF(E789="","",HLOOKUP(C789,Gehaltstabelle_alt!$I$3:$R$34,E789+2,FALSE))</f>
        <v/>
      </c>
      <c r="G789" t="str">
        <f>IF(E789="","",IF(F789&lt;=Gehaltstabelle_alt!$B$2,Gehaltstabelle_alt!$E$2,IF(F789&lt;=Gehaltstabelle_alt!$B$3,Gehaltstabelle_alt!$E$3,IF(F789&lt;=Gehaltstabelle_alt!$B$4,Gehaltstabelle_alt!$E$4,IF(F789&lt;=Gehaltstabelle_alt!$B$5,Gehaltstabelle_alt!$E$5,IF(F789&lt;=Gehaltstabelle_alt!$B$6,Gehaltstabelle_alt!$E$6,Gehaltstabelle_alt!$E$7)))))+IF(F789="","",IF(AND(E789&gt;Gehaltstabelle_alt!$C$10,C789="a"),Gehaltstabelle_alt!$E$11,Gehaltstabelle_alt!$E$10))+Gehaltsrechner!$G$10)</f>
        <v/>
      </c>
      <c r="H789" t="str">
        <f>IF(G789="","",Gehaltsrechner!$G$9)</f>
        <v/>
      </c>
      <c r="I789" t="str">
        <f t="shared" si="67"/>
        <v/>
      </c>
    </row>
    <row r="790" spans="1:9" x14ac:dyDescent="0.25">
      <c r="A790" t="str">
        <f t="shared" si="64"/>
        <v/>
      </c>
      <c r="B790" s="18" t="str">
        <f t="shared" si="68"/>
        <v/>
      </c>
      <c r="C790" t="str">
        <f t="shared" si="65"/>
        <v/>
      </c>
      <c r="D790" t="str">
        <f t="shared" si="66"/>
        <v/>
      </c>
      <c r="E790" t="str">
        <f>IF(D790="","",MIN(IF(ISNA(VLOOKUP(D790+E789,Gehaltstabelle_alt!$A$15:$A$18,1,FALSE)),D790+E789,IF(ISNA(VLOOKUP(D790+E789+1,Gehaltstabelle_alt!$A$15:$A$18,1,FALSE)),D790+E789+1,D790+E789+2))+IF(AND(B790=DATE(YEAR($G$5),MONTH($G$5),1),$G$4),2,0),MAX(Gehaltstabelle_alt!$H$5:$H$34)))</f>
        <v/>
      </c>
      <c r="F790" t="str">
        <f>IF(E790="","",HLOOKUP(C790,Gehaltstabelle_alt!$I$3:$R$34,E790+2,FALSE))</f>
        <v/>
      </c>
      <c r="G790" t="str">
        <f>IF(E790="","",IF(F790&lt;=Gehaltstabelle_alt!$B$2,Gehaltstabelle_alt!$E$2,IF(F790&lt;=Gehaltstabelle_alt!$B$3,Gehaltstabelle_alt!$E$3,IF(F790&lt;=Gehaltstabelle_alt!$B$4,Gehaltstabelle_alt!$E$4,IF(F790&lt;=Gehaltstabelle_alt!$B$5,Gehaltstabelle_alt!$E$5,IF(F790&lt;=Gehaltstabelle_alt!$B$6,Gehaltstabelle_alt!$E$6,Gehaltstabelle_alt!$E$7)))))+IF(F790="","",IF(AND(E790&gt;Gehaltstabelle_alt!$C$10,C790="a"),Gehaltstabelle_alt!$E$11,Gehaltstabelle_alt!$E$10))+Gehaltsrechner!$G$10)</f>
        <v/>
      </c>
      <c r="H790" t="str">
        <f>IF(G790="","",Gehaltsrechner!$G$9)</f>
        <v/>
      </c>
      <c r="I790" t="str">
        <f t="shared" si="67"/>
        <v/>
      </c>
    </row>
    <row r="791" spans="1:9" x14ac:dyDescent="0.25">
      <c r="A791" t="str">
        <f t="shared" si="64"/>
        <v/>
      </c>
      <c r="B791" s="18" t="str">
        <f t="shared" si="68"/>
        <v/>
      </c>
      <c r="C791" t="str">
        <f t="shared" si="65"/>
        <v/>
      </c>
      <c r="D791" t="str">
        <f t="shared" si="66"/>
        <v/>
      </c>
      <c r="E791" t="str">
        <f>IF(D791="","",MIN(IF(ISNA(VLOOKUP(D791+E790,Gehaltstabelle_alt!$A$15:$A$18,1,FALSE)),D791+E790,IF(ISNA(VLOOKUP(D791+E790+1,Gehaltstabelle_alt!$A$15:$A$18,1,FALSE)),D791+E790+1,D791+E790+2))+IF(AND(B791=DATE(YEAR($G$5),MONTH($G$5),1),$G$4),2,0),MAX(Gehaltstabelle_alt!$H$5:$H$34)))</f>
        <v/>
      </c>
      <c r="F791" t="str">
        <f>IF(E791="","",HLOOKUP(C791,Gehaltstabelle_alt!$I$3:$R$34,E791+2,FALSE))</f>
        <v/>
      </c>
      <c r="G791" t="str">
        <f>IF(E791="","",IF(F791&lt;=Gehaltstabelle_alt!$B$2,Gehaltstabelle_alt!$E$2,IF(F791&lt;=Gehaltstabelle_alt!$B$3,Gehaltstabelle_alt!$E$3,IF(F791&lt;=Gehaltstabelle_alt!$B$4,Gehaltstabelle_alt!$E$4,IF(F791&lt;=Gehaltstabelle_alt!$B$5,Gehaltstabelle_alt!$E$5,IF(F791&lt;=Gehaltstabelle_alt!$B$6,Gehaltstabelle_alt!$E$6,Gehaltstabelle_alt!$E$7)))))+IF(F791="","",IF(AND(E791&gt;Gehaltstabelle_alt!$C$10,C791="a"),Gehaltstabelle_alt!$E$11,Gehaltstabelle_alt!$E$10))+Gehaltsrechner!$G$10)</f>
        <v/>
      </c>
      <c r="H791" t="str">
        <f>IF(G791="","",Gehaltsrechner!$G$9)</f>
        <v/>
      </c>
      <c r="I791" t="str">
        <f t="shared" si="67"/>
        <v/>
      </c>
    </row>
    <row r="792" spans="1:9" x14ac:dyDescent="0.25">
      <c r="A792" t="str">
        <f t="shared" si="64"/>
        <v/>
      </c>
      <c r="B792" s="18" t="str">
        <f t="shared" si="68"/>
        <v/>
      </c>
      <c r="C792" t="str">
        <f t="shared" si="65"/>
        <v/>
      </c>
      <c r="D792" t="str">
        <f t="shared" si="66"/>
        <v/>
      </c>
      <c r="E792" t="str">
        <f>IF(D792="","",MIN(IF(ISNA(VLOOKUP(D792+E791,Gehaltstabelle_alt!$A$15:$A$18,1,FALSE)),D792+E791,IF(ISNA(VLOOKUP(D792+E791+1,Gehaltstabelle_alt!$A$15:$A$18,1,FALSE)),D792+E791+1,D792+E791+2))+IF(AND(B792=DATE(YEAR($G$5),MONTH($G$5),1),$G$4),2,0),MAX(Gehaltstabelle_alt!$H$5:$H$34)))</f>
        <v/>
      </c>
      <c r="F792" t="str">
        <f>IF(E792="","",HLOOKUP(C792,Gehaltstabelle_alt!$I$3:$R$34,E792+2,FALSE))</f>
        <v/>
      </c>
      <c r="G792" t="str">
        <f>IF(E792="","",IF(F792&lt;=Gehaltstabelle_alt!$B$2,Gehaltstabelle_alt!$E$2,IF(F792&lt;=Gehaltstabelle_alt!$B$3,Gehaltstabelle_alt!$E$3,IF(F792&lt;=Gehaltstabelle_alt!$B$4,Gehaltstabelle_alt!$E$4,IF(F792&lt;=Gehaltstabelle_alt!$B$5,Gehaltstabelle_alt!$E$5,IF(F792&lt;=Gehaltstabelle_alt!$B$6,Gehaltstabelle_alt!$E$6,Gehaltstabelle_alt!$E$7)))))+IF(F792="","",IF(AND(E792&gt;Gehaltstabelle_alt!$C$10,C792="a"),Gehaltstabelle_alt!$E$11,Gehaltstabelle_alt!$E$10))+Gehaltsrechner!$G$10)</f>
        <v/>
      </c>
      <c r="H792" t="str">
        <f>IF(G792="","",Gehaltsrechner!$G$9)</f>
        <v/>
      </c>
      <c r="I792" t="str">
        <f t="shared" si="67"/>
        <v/>
      </c>
    </row>
    <row r="793" spans="1:9" x14ac:dyDescent="0.25">
      <c r="A793" t="str">
        <f t="shared" si="64"/>
        <v/>
      </c>
      <c r="B793" s="18" t="str">
        <f t="shared" si="68"/>
        <v/>
      </c>
      <c r="C793" t="str">
        <f t="shared" si="65"/>
        <v/>
      </c>
      <c r="D793" t="str">
        <f t="shared" si="66"/>
        <v/>
      </c>
      <c r="E793" t="str">
        <f>IF(D793="","",MIN(IF(ISNA(VLOOKUP(D793+E792,Gehaltstabelle_alt!$A$15:$A$18,1,FALSE)),D793+E792,IF(ISNA(VLOOKUP(D793+E792+1,Gehaltstabelle_alt!$A$15:$A$18,1,FALSE)),D793+E792+1,D793+E792+2))+IF(AND(B793=DATE(YEAR($G$5),MONTH($G$5),1),$G$4),2,0),MAX(Gehaltstabelle_alt!$H$5:$H$34)))</f>
        <v/>
      </c>
      <c r="F793" t="str">
        <f>IF(E793="","",HLOOKUP(C793,Gehaltstabelle_alt!$I$3:$R$34,E793+2,FALSE))</f>
        <v/>
      </c>
      <c r="G793" t="str">
        <f>IF(E793="","",IF(F793&lt;=Gehaltstabelle_alt!$B$2,Gehaltstabelle_alt!$E$2,IF(F793&lt;=Gehaltstabelle_alt!$B$3,Gehaltstabelle_alt!$E$3,IF(F793&lt;=Gehaltstabelle_alt!$B$4,Gehaltstabelle_alt!$E$4,IF(F793&lt;=Gehaltstabelle_alt!$B$5,Gehaltstabelle_alt!$E$5,IF(F793&lt;=Gehaltstabelle_alt!$B$6,Gehaltstabelle_alt!$E$6,Gehaltstabelle_alt!$E$7)))))+IF(F793="","",IF(AND(E793&gt;Gehaltstabelle_alt!$C$10,C793="a"),Gehaltstabelle_alt!$E$11,Gehaltstabelle_alt!$E$10))+Gehaltsrechner!$G$10)</f>
        <v/>
      </c>
      <c r="H793" t="str">
        <f>IF(G793="","",Gehaltsrechner!$G$9)</f>
        <v/>
      </c>
      <c r="I793" t="str">
        <f t="shared" si="67"/>
        <v/>
      </c>
    </row>
    <row r="794" spans="1:9" x14ac:dyDescent="0.25">
      <c r="A794" t="str">
        <f t="shared" si="64"/>
        <v/>
      </c>
      <c r="B794" s="18" t="str">
        <f t="shared" si="68"/>
        <v/>
      </c>
      <c r="C794" t="str">
        <f t="shared" si="65"/>
        <v/>
      </c>
      <c r="D794" t="str">
        <f t="shared" si="66"/>
        <v/>
      </c>
      <c r="E794" t="str">
        <f>IF(D794="","",MIN(IF(ISNA(VLOOKUP(D794+E793,Gehaltstabelle_alt!$A$15:$A$18,1,FALSE)),D794+E793,IF(ISNA(VLOOKUP(D794+E793+1,Gehaltstabelle_alt!$A$15:$A$18,1,FALSE)),D794+E793+1,D794+E793+2))+IF(AND(B794=DATE(YEAR($G$5),MONTH($G$5),1),$G$4),2,0),MAX(Gehaltstabelle_alt!$H$5:$H$34)))</f>
        <v/>
      </c>
      <c r="F794" t="str">
        <f>IF(E794="","",HLOOKUP(C794,Gehaltstabelle_alt!$I$3:$R$34,E794+2,FALSE))</f>
        <v/>
      </c>
      <c r="G794" t="str">
        <f>IF(E794="","",IF(F794&lt;=Gehaltstabelle_alt!$B$2,Gehaltstabelle_alt!$E$2,IF(F794&lt;=Gehaltstabelle_alt!$B$3,Gehaltstabelle_alt!$E$3,IF(F794&lt;=Gehaltstabelle_alt!$B$4,Gehaltstabelle_alt!$E$4,IF(F794&lt;=Gehaltstabelle_alt!$B$5,Gehaltstabelle_alt!$E$5,IF(F794&lt;=Gehaltstabelle_alt!$B$6,Gehaltstabelle_alt!$E$6,Gehaltstabelle_alt!$E$7)))))+IF(F794="","",IF(AND(E794&gt;Gehaltstabelle_alt!$C$10,C794="a"),Gehaltstabelle_alt!$E$11,Gehaltstabelle_alt!$E$10))+Gehaltsrechner!$G$10)</f>
        <v/>
      </c>
      <c r="H794" t="str">
        <f>IF(G794="","",Gehaltsrechner!$G$9)</f>
        <v/>
      </c>
      <c r="I794" t="str">
        <f t="shared" si="67"/>
        <v/>
      </c>
    </row>
    <row r="795" spans="1:9" x14ac:dyDescent="0.25">
      <c r="A795" t="str">
        <f t="shared" si="64"/>
        <v/>
      </c>
      <c r="B795" s="18" t="str">
        <f t="shared" si="68"/>
        <v/>
      </c>
      <c r="C795" t="str">
        <f t="shared" si="65"/>
        <v/>
      </c>
      <c r="D795" t="str">
        <f t="shared" si="66"/>
        <v/>
      </c>
      <c r="E795" t="str">
        <f>IF(D795="","",MIN(IF(ISNA(VLOOKUP(D795+E794,Gehaltstabelle_alt!$A$15:$A$18,1,FALSE)),D795+E794,IF(ISNA(VLOOKUP(D795+E794+1,Gehaltstabelle_alt!$A$15:$A$18,1,FALSE)),D795+E794+1,D795+E794+2))+IF(AND(B795=DATE(YEAR($G$5),MONTH($G$5),1),$G$4),2,0),MAX(Gehaltstabelle_alt!$H$5:$H$34)))</f>
        <v/>
      </c>
      <c r="F795" t="str">
        <f>IF(E795="","",HLOOKUP(C795,Gehaltstabelle_alt!$I$3:$R$34,E795+2,FALSE))</f>
        <v/>
      </c>
      <c r="G795" t="str">
        <f>IF(E795="","",IF(F795&lt;=Gehaltstabelle_alt!$B$2,Gehaltstabelle_alt!$E$2,IF(F795&lt;=Gehaltstabelle_alt!$B$3,Gehaltstabelle_alt!$E$3,IF(F795&lt;=Gehaltstabelle_alt!$B$4,Gehaltstabelle_alt!$E$4,IF(F795&lt;=Gehaltstabelle_alt!$B$5,Gehaltstabelle_alt!$E$5,IF(F795&lt;=Gehaltstabelle_alt!$B$6,Gehaltstabelle_alt!$E$6,Gehaltstabelle_alt!$E$7)))))+IF(F795="","",IF(AND(E795&gt;Gehaltstabelle_alt!$C$10,C795="a"),Gehaltstabelle_alt!$E$11,Gehaltstabelle_alt!$E$10))+Gehaltsrechner!$G$10)</f>
        <v/>
      </c>
      <c r="H795" t="str">
        <f>IF(G795="","",Gehaltsrechner!$G$9)</f>
        <v/>
      </c>
      <c r="I795" t="str">
        <f t="shared" si="67"/>
        <v/>
      </c>
    </row>
    <row r="796" spans="1:9" x14ac:dyDescent="0.25">
      <c r="A796" t="str">
        <f t="shared" si="64"/>
        <v/>
      </c>
      <c r="B796" s="18" t="str">
        <f t="shared" si="68"/>
        <v/>
      </c>
      <c r="C796" t="str">
        <f t="shared" si="65"/>
        <v/>
      </c>
      <c r="D796" t="str">
        <f t="shared" si="66"/>
        <v/>
      </c>
      <c r="E796" t="str">
        <f>IF(D796="","",MIN(IF(ISNA(VLOOKUP(D796+E795,Gehaltstabelle_alt!$A$15:$A$18,1,FALSE)),D796+E795,IF(ISNA(VLOOKUP(D796+E795+1,Gehaltstabelle_alt!$A$15:$A$18,1,FALSE)),D796+E795+1,D796+E795+2))+IF(AND(B796=DATE(YEAR($G$5),MONTH($G$5),1),$G$4),2,0),MAX(Gehaltstabelle_alt!$H$5:$H$34)))</f>
        <v/>
      </c>
      <c r="F796" t="str">
        <f>IF(E796="","",HLOOKUP(C796,Gehaltstabelle_alt!$I$3:$R$34,E796+2,FALSE))</f>
        <v/>
      </c>
      <c r="G796" t="str">
        <f>IF(E796="","",IF(F796&lt;=Gehaltstabelle_alt!$B$2,Gehaltstabelle_alt!$E$2,IF(F796&lt;=Gehaltstabelle_alt!$B$3,Gehaltstabelle_alt!$E$3,IF(F796&lt;=Gehaltstabelle_alt!$B$4,Gehaltstabelle_alt!$E$4,IF(F796&lt;=Gehaltstabelle_alt!$B$5,Gehaltstabelle_alt!$E$5,IF(F796&lt;=Gehaltstabelle_alt!$B$6,Gehaltstabelle_alt!$E$6,Gehaltstabelle_alt!$E$7)))))+IF(F796="","",IF(AND(E796&gt;Gehaltstabelle_alt!$C$10,C796="a"),Gehaltstabelle_alt!$E$11,Gehaltstabelle_alt!$E$10))+Gehaltsrechner!$G$10)</f>
        <v/>
      </c>
      <c r="H796" t="str">
        <f>IF(G796="","",Gehaltsrechner!$G$9)</f>
        <v/>
      </c>
      <c r="I796" t="str">
        <f t="shared" si="67"/>
        <v/>
      </c>
    </row>
    <row r="797" spans="1:9" x14ac:dyDescent="0.25">
      <c r="A797" t="str">
        <f t="shared" si="64"/>
        <v/>
      </c>
      <c r="B797" s="18" t="str">
        <f t="shared" si="68"/>
        <v/>
      </c>
      <c r="C797" t="str">
        <f t="shared" si="65"/>
        <v/>
      </c>
      <c r="D797" t="str">
        <f t="shared" si="66"/>
        <v/>
      </c>
      <c r="E797" t="str">
        <f>IF(D797="","",MIN(IF(ISNA(VLOOKUP(D797+E796,Gehaltstabelle_alt!$A$15:$A$18,1,FALSE)),D797+E796,IF(ISNA(VLOOKUP(D797+E796+1,Gehaltstabelle_alt!$A$15:$A$18,1,FALSE)),D797+E796+1,D797+E796+2))+IF(AND(B797=DATE(YEAR($G$5),MONTH($G$5),1),$G$4),2,0),MAX(Gehaltstabelle_alt!$H$5:$H$34)))</f>
        <v/>
      </c>
      <c r="F797" t="str">
        <f>IF(E797="","",HLOOKUP(C797,Gehaltstabelle_alt!$I$3:$R$34,E797+2,FALSE))</f>
        <v/>
      </c>
      <c r="G797" t="str">
        <f>IF(E797="","",IF(F797&lt;=Gehaltstabelle_alt!$B$2,Gehaltstabelle_alt!$E$2,IF(F797&lt;=Gehaltstabelle_alt!$B$3,Gehaltstabelle_alt!$E$3,IF(F797&lt;=Gehaltstabelle_alt!$B$4,Gehaltstabelle_alt!$E$4,IF(F797&lt;=Gehaltstabelle_alt!$B$5,Gehaltstabelle_alt!$E$5,IF(F797&lt;=Gehaltstabelle_alt!$B$6,Gehaltstabelle_alt!$E$6,Gehaltstabelle_alt!$E$7)))))+IF(F797="","",IF(AND(E797&gt;Gehaltstabelle_alt!$C$10,C797="a"),Gehaltstabelle_alt!$E$11,Gehaltstabelle_alt!$E$10))+Gehaltsrechner!$G$10)</f>
        <v/>
      </c>
      <c r="H797" t="str">
        <f>IF(G797="","",Gehaltsrechner!$G$9)</f>
        <v/>
      </c>
      <c r="I797" t="str">
        <f t="shared" si="67"/>
        <v/>
      </c>
    </row>
    <row r="798" spans="1:9" x14ac:dyDescent="0.25">
      <c r="A798" t="str">
        <f t="shared" si="64"/>
        <v/>
      </c>
      <c r="B798" s="18" t="str">
        <f t="shared" si="68"/>
        <v/>
      </c>
      <c r="C798" t="str">
        <f t="shared" si="65"/>
        <v/>
      </c>
      <c r="D798" t="str">
        <f t="shared" si="66"/>
        <v/>
      </c>
      <c r="E798" t="str">
        <f>IF(D798="","",MIN(IF(ISNA(VLOOKUP(D798+E797,Gehaltstabelle_alt!$A$15:$A$18,1,FALSE)),D798+E797,IF(ISNA(VLOOKUP(D798+E797+1,Gehaltstabelle_alt!$A$15:$A$18,1,FALSE)),D798+E797+1,D798+E797+2))+IF(AND(B798=DATE(YEAR($G$5),MONTH($G$5),1),$G$4),2,0),MAX(Gehaltstabelle_alt!$H$5:$H$34)))</f>
        <v/>
      </c>
      <c r="F798" t="str">
        <f>IF(E798="","",HLOOKUP(C798,Gehaltstabelle_alt!$I$3:$R$34,E798+2,FALSE))</f>
        <v/>
      </c>
      <c r="G798" t="str">
        <f>IF(E798="","",IF(F798&lt;=Gehaltstabelle_alt!$B$2,Gehaltstabelle_alt!$E$2,IF(F798&lt;=Gehaltstabelle_alt!$B$3,Gehaltstabelle_alt!$E$3,IF(F798&lt;=Gehaltstabelle_alt!$B$4,Gehaltstabelle_alt!$E$4,IF(F798&lt;=Gehaltstabelle_alt!$B$5,Gehaltstabelle_alt!$E$5,IF(F798&lt;=Gehaltstabelle_alt!$B$6,Gehaltstabelle_alt!$E$6,Gehaltstabelle_alt!$E$7)))))+IF(F798="","",IF(AND(E798&gt;Gehaltstabelle_alt!$C$10,C798="a"),Gehaltstabelle_alt!$E$11,Gehaltstabelle_alt!$E$10))+Gehaltsrechner!$G$10)</f>
        <v/>
      </c>
      <c r="H798" t="str">
        <f>IF(G798="","",Gehaltsrechner!$G$9)</f>
        <v/>
      </c>
      <c r="I798" t="str">
        <f t="shared" si="67"/>
        <v/>
      </c>
    </row>
    <row r="799" spans="1:9" x14ac:dyDescent="0.25">
      <c r="A799" t="str">
        <f t="shared" si="64"/>
        <v/>
      </c>
      <c r="B799" s="18" t="str">
        <f t="shared" si="68"/>
        <v/>
      </c>
      <c r="C799" t="str">
        <f t="shared" si="65"/>
        <v/>
      </c>
      <c r="D799" t="str">
        <f t="shared" si="66"/>
        <v/>
      </c>
      <c r="E799" t="str">
        <f>IF(D799="","",MIN(IF(ISNA(VLOOKUP(D799+E798,Gehaltstabelle_alt!$A$15:$A$18,1,FALSE)),D799+E798,IF(ISNA(VLOOKUP(D799+E798+1,Gehaltstabelle_alt!$A$15:$A$18,1,FALSE)),D799+E798+1,D799+E798+2))+IF(AND(B799=DATE(YEAR($G$5),MONTH($G$5),1),$G$4),2,0),MAX(Gehaltstabelle_alt!$H$5:$H$34)))</f>
        <v/>
      </c>
      <c r="F799" t="str">
        <f>IF(E799="","",HLOOKUP(C799,Gehaltstabelle_alt!$I$3:$R$34,E799+2,FALSE))</f>
        <v/>
      </c>
      <c r="G799" t="str">
        <f>IF(E799="","",IF(F799&lt;=Gehaltstabelle_alt!$B$2,Gehaltstabelle_alt!$E$2,IF(F799&lt;=Gehaltstabelle_alt!$B$3,Gehaltstabelle_alt!$E$3,IF(F799&lt;=Gehaltstabelle_alt!$B$4,Gehaltstabelle_alt!$E$4,IF(F799&lt;=Gehaltstabelle_alt!$B$5,Gehaltstabelle_alt!$E$5,IF(F799&lt;=Gehaltstabelle_alt!$B$6,Gehaltstabelle_alt!$E$6,Gehaltstabelle_alt!$E$7)))))+IF(F799="","",IF(AND(E799&gt;Gehaltstabelle_alt!$C$10,C799="a"),Gehaltstabelle_alt!$E$11,Gehaltstabelle_alt!$E$10))+Gehaltsrechner!$G$10)</f>
        <v/>
      </c>
      <c r="H799" t="str">
        <f>IF(G799="","",Gehaltsrechner!$G$9)</f>
        <v/>
      </c>
      <c r="I799" t="str">
        <f t="shared" si="67"/>
        <v/>
      </c>
    </row>
    <row r="800" spans="1:9" x14ac:dyDescent="0.25">
      <c r="A800" t="str">
        <f t="shared" si="64"/>
        <v/>
      </c>
      <c r="B800" s="18" t="str">
        <f t="shared" si="68"/>
        <v/>
      </c>
      <c r="C800" t="str">
        <f t="shared" si="65"/>
        <v/>
      </c>
      <c r="D800" t="str">
        <f t="shared" si="66"/>
        <v/>
      </c>
      <c r="E800" t="str">
        <f>IF(D800="","",MIN(IF(ISNA(VLOOKUP(D800+E799,Gehaltstabelle_alt!$A$15:$A$18,1,FALSE)),D800+E799,IF(ISNA(VLOOKUP(D800+E799+1,Gehaltstabelle_alt!$A$15:$A$18,1,FALSE)),D800+E799+1,D800+E799+2))+IF(AND(B800=DATE(YEAR($G$5),MONTH($G$5),1),$G$4),2,0),MAX(Gehaltstabelle_alt!$H$5:$H$34)))</f>
        <v/>
      </c>
      <c r="F800" t="str">
        <f>IF(E800="","",HLOOKUP(C800,Gehaltstabelle_alt!$I$3:$R$34,E800+2,FALSE))</f>
        <v/>
      </c>
      <c r="G800" t="str">
        <f>IF(E800="","",IF(F800&lt;=Gehaltstabelle_alt!$B$2,Gehaltstabelle_alt!$E$2,IF(F800&lt;=Gehaltstabelle_alt!$B$3,Gehaltstabelle_alt!$E$3,IF(F800&lt;=Gehaltstabelle_alt!$B$4,Gehaltstabelle_alt!$E$4,IF(F800&lt;=Gehaltstabelle_alt!$B$5,Gehaltstabelle_alt!$E$5,IF(F800&lt;=Gehaltstabelle_alt!$B$6,Gehaltstabelle_alt!$E$6,Gehaltstabelle_alt!$E$7)))))+IF(F800="","",IF(AND(E800&gt;Gehaltstabelle_alt!$C$10,C800="a"),Gehaltstabelle_alt!$E$11,Gehaltstabelle_alt!$E$10))+Gehaltsrechner!$G$10)</f>
        <v/>
      </c>
      <c r="H800" t="str">
        <f>IF(G800="","",Gehaltsrechner!$G$9)</f>
        <v/>
      </c>
      <c r="I800" t="str">
        <f t="shared" si="67"/>
        <v/>
      </c>
    </row>
    <row r="801" spans="1:9" x14ac:dyDescent="0.25">
      <c r="A801" t="str">
        <f t="shared" si="64"/>
        <v/>
      </c>
      <c r="B801" s="18" t="str">
        <f t="shared" si="68"/>
        <v/>
      </c>
      <c r="C801" t="str">
        <f t="shared" si="65"/>
        <v/>
      </c>
      <c r="D801" t="str">
        <f t="shared" si="66"/>
        <v/>
      </c>
      <c r="E801" t="str">
        <f>IF(D801="","",MIN(IF(ISNA(VLOOKUP(D801+E800,Gehaltstabelle_alt!$A$15:$A$18,1,FALSE)),D801+E800,IF(ISNA(VLOOKUP(D801+E800+1,Gehaltstabelle_alt!$A$15:$A$18,1,FALSE)),D801+E800+1,D801+E800+2))+IF(AND(B801=DATE(YEAR($G$5),MONTH($G$5),1),$G$4),2,0),MAX(Gehaltstabelle_alt!$H$5:$H$34)))</f>
        <v/>
      </c>
      <c r="F801" t="str">
        <f>IF(E801="","",HLOOKUP(C801,Gehaltstabelle_alt!$I$3:$R$34,E801+2,FALSE))</f>
        <v/>
      </c>
      <c r="G801" t="str">
        <f>IF(E801="","",IF(F801&lt;=Gehaltstabelle_alt!$B$2,Gehaltstabelle_alt!$E$2,IF(F801&lt;=Gehaltstabelle_alt!$B$3,Gehaltstabelle_alt!$E$3,IF(F801&lt;=Gehaltstabelle_alt!$B$4,Gehaltstabelle_alt!$E$4,IF(F801&lt;=Gehaltstabelle_alt!$B$5,Gehaltstabelle_alt!$E$5,IF(F801&lt;=Gehaltstabelle_alt!$B$6,Gehaltstabelle_alt!$E$6,Gehaltstabelle_alt!$E$7)))))+IF(F801="","",IF(AND(E801&gt;Gehaltstabelle_alt!$C$10,C801="a"),Gehaltstabelle_alt!$E$11,Gehaltstabelle_alt!$E$10))+Gehaltsrechner!$G$10)</f>
        <v/>
      </c>
      <c r="H801" t="str">
        <f>IF(G801="","",Gehaltsrechner!$G$9)</f>
        <v/>
      </c>
      <c r="I801" t="str">
        <f t="shared" si="67"/>
        <v/>
      </c>
    </row>
    <row r="802" spans="1:9" x14ac:dyDescent="0.25">
      <c r="A802" t="str">
        <f t="shared" si="64"/>
        <v/>
      </c>
      <c r="B802" s="18" t="str">
        <f t="shared" si="68"/>
        <v/>
      </c>
      <c r="C802" t="str">
        <f t="shared" si="65"/>
        <v/>
      </c>
      <c r="D802" t="str">
        <f t="shared" si="66"/>
        <v/>
      </c>
      <c r="E802" t="str">
        <f>IF(D802="","",MIN(IF(ISNA(VLOOKUP(D802+E801,Gehaltstabelle_alt!$A$15:$A$18,1,FALSE)),D802+E801,IF(ISNA(VLOOKUP(D802+E801+1,Gehaltstabelle_alt!$A$15:$A$18,1,FALSE)),D802+E801+1,D802+E801+2))+IF(AND(B802=DATE(YEAR($G$5),MONTH($G$5),1),$G$4),2,0),MAX(Gehaltstabelle_alt!$H$5:$H$34)))</f>
        <v/>
      </c>
      <c r="F802" t="str">
        <f>IF(E802="","",HLOOKUP(C802,Gehaltstabelle_alt!$I$3:$R$34,E802+2,FALSE))</f>
        <v/>
      </c>
      <c r="G802" t="str">
        <f>IF(E802="","",IF(F802&lt;=Gehaltstabelle_alt!$B$2,Gehaltstabelle_alt!$E$2,IF(F802&lt;=Gehaltstabelle_alt!$B$3,Gehaltstabelle_alt!$E$3,IF(F802&lt;=Gehaltstabelle_alt!$B$4,Gehaltstabelle_alt!$E$4,IF(F802&lt;=Gehaltstabelle_alt!$B$5,Gehaltstabelle_alt!$E$5,IF(F802&lt;=Gehaltstabelle_alt!$B$6,Gehaltstabelle_alt!$E$6,Gehaltstabelle_alt!$E$7)))))+IF(F802="","",IF(AND(E802&gt;Gehaltstabelle_alt!$C$10,C802="a"),Gehaltstabelle_alt!$E$11,Gehaltstabelle_alt!$E$10))+Gehaltsrechner!$G$10)</f>
        <v/>
      </c>
      <c r="H802" t="str">
        <f>IF(G802="","",Gehaltsrechner!$G$9)</f>
        <v/>
      </c>
      <c r="I802" t="str">
        <f t="shared" si="67"/>
        <v/>
      </c>
    </row>
    <row r="803" spans="1:9" x14ac:dyDescent="0.25">
      <c r="A803" t="str">
        <f t="shared" si="64"/>
        <v/>
      </c>
      <c r="B803" s="18" t="str">
        <f t="shared" si="68"/>
        <v/>
      </c>
      <c r="C803" t="str">
        <f t="shared" si="65"/>
        <v/>
      </c>
      <c r="D803" t="str">
        <f t="shared" si="66"/>
        <v/>
      </c>
      <c r="E803" t="str">
        <f>IF(D803="","",MIN(IF(ISNA(VLOOKUP(D803+E802,Gehaltstabelle_alt!$A$15:$A$18,1,FALSE)),D803+E802,IF(ISNA(VLOOKUP(D803+E802+1,Gehaltstabelle_alt!$A$15:$A$18,1,FALSE)),D803+E802+1,D803+E802+2))+IF(AND(B803=DATE(YEAR($G$5),MONTH($G$5),1),$G$4),2,0),MAX(Gehaltstabelle_alt!$H$5:$H$34)))</f>
        <v/>
      </c>
      <c r="F803" t="str">
        <f>IF(E803="","",HLOOKUP(C803,Gehaltstabelle_alt!$I$3:$R$34,E803+2,FALSE))</f>
        <v/>
      </c>
      <c r="G803" t="str">
        <f>IF(E803="","",IF(F803&lt;=Gehaltstabelle_alt!$B$2,Gehaltstabelle_alt!$E$2,IF(F803&lt;=Gehaltstabelle_alt!$B$3,Gehaltstabelle_alt!$E$3,IF(F803&lt;=Gehaltstabelle_alt!$B$4,Gehaltstabelle_alt!$E$4,IF(F803&lt;=Gehaltstabelle_alt!$B$5,Gehaltstabelle_alt!$E$5,IF(F803&lt;=Gehaltstabelle_alt!$B$6,Gehaltstabelle_alt!$E$6,Gehaltstabelle_alt!$E$7)))))+IF(F803="","",IF(AND(E803&gt;Gehaltstabelle_alt!$C$10,C803="a"),Gehaltstabelle_alt!$E$11,Gehaltstabelle_alt!$E$10))+Gehaltsrechner!$G$10)</f>
        <v/>
      </c>
      <c r="H803" t="str">
        <f>IF(G803="","",Gehaltsrechner!$G$9)</f>
        <v/>
      </c>
      <c r="I803" t="str">
        <f t="shared" si="67"/>
        <v/>
      </c>
    </row>
    <row r="804" spans="1:9" x14ac:dyDescent="0.25">
      <c r="A804" t="str">
        <f t="shared" si="64"/>
        <v/>
      </c>
      <c r="B804" s="18" t="str">
        <f t="shared" si="68"/>
        <v/>
      </c>
      <c r="C804" t="str">
        <f t="shared" si="65"/>
        <v/>
      </c>
      <c r="D804" t="str">
        <f t="shared" si="66"/>
        <v/>
      </c>
      <c r="E804" t="str">
        <f>IF(D804="","",MIN(IF(ISNA(VLOOKUP(D804+E803,Gehaltstabelle_alt!$A$15:$A$18,1,FALSE)),D804+E803,IF(ISNA(VLOOKUP(D804+E803+1,Gehaltstabelle_alt!$A$15:$A$18,1,FALSE)),D804+E803+1,D804+E803+2))+IF(AND(B804=DATE(YEAR($G$5),MONTH($G$5),1),$G$4),2,0),MAX(Gehaltstabelle_alt!$H$5:$H$34)))</f>
        <v/>
      </c>
      <c r="F804" t="str">
        <f>IF(E804="","",HLOOKUP(C804,Gehaltstabelle_alt!$I$3:$R$34,E804+2,FALSE))</f>
        <v/>
      </c>
      <c r="G804" t="str">
        <f>IF(E804="","",IF(F804&lt;=Gehaltstabelle_alt!$B$2,Gehaltstabelle_alt!$E$2,IF(F804&lt;=Gehaltstabelle_alt!$B$3,Gehaltstabelle_alt!$E$3,IF(F804&lt;=Gehaltstabelle_alt!$B$4,Gehaltstabelle_alt!$E$4,IF(F804&lt;=Gehaltstabelle_alt!$B$5,Gehaltstabelle_alt!$E$5,IF(F804&lt;=Gehaltstabelle_alt!$B$6,Gehaltstabelle_alt!$E$6,Gehaltstabelle_alt!$E$7)))))+IF(F804="","",IF(AND(E804&gt;Gehaltstabelle_alt!$C$10,C804="a"),Gehaltstabelle_alt!$E$11,Gehaltstabelle_alt!$E$10))+Gehaltsrechner!$G$10)</f>
        <v/>
      </c>
      <c r="H804" t="str">
        <f>IF(G804="","",Gehaltsrechner!$G$9)</f>
        <v/>
      </c>
      <c r="I804" t="str">
        <f t="shared" si="67"/>
        <v/>
      </c>
    </row>
    <row r="805" spans="1:9" x14ac:dyDescent="0.25">
      <c r="A805" t="str">
        <f t="shared" si="64"/>
        <v/>
      </c>
      <c r="B805" s="18" t="str">
        <f t="shared" si="68"/>
        <v/>
      </c>
      <c r="C805" t="str">
        <f t="shared" si="65"/>
        <v/>
      </c>
      <c r="D805" t="str">
        <f t="shared" si="66"/>
        <v/>
      </c>
      <c r="E805" t="str">
        <f>IF(D805="","",MIN(IF(ISNA(VLOOKUP(D805+E804,Gehaltstabelle_alt!$A$15:$A$18,1,FALSE)),D805+E804,IF(ISNA(VLOOKUP(D805+E804+1,Gehaltstabelle_alt!$A$15:$A$18,1,FALSE)),D805+E804+1,D805+E804+2))+IF(AND(B805=DATE(YEAR($G$5),MONTH($G$5),1),$G$4),2,0),MAX(Gehaltstabelle_alt!$H$5:$H$34)))</f>
        <v/>
      </c>
      <c r="F805" t="str">
        <f>IF(E805="","",HLOOKUP(C805,Gehaltstabelle_alt!$I$3:$R$34,E805+2,FALSE))</f>
        <v/>
      </c>
      <c r="G805" t="str">
        <f>IF(E805="","",IF(F805&lt;=Gehaltstabelle_alt!$B$2,Gehaltstabelle_alt!$E$2,IF(F805&lt;=Gehaltstabelle_alt!$B$3,Gehaltstabelle_alt!$E$3,IF(F805&lt;=Gehaltstabelle_alt!$B$4,Gehaltstabelle_alt!$E$4,IF(F805&lt;=Gehaltstabelle_alt!$B$5,Gehaltstabelle_alt!$E$5,IF(F805&lt;=Gehaltstabelle_alt!$B$6,Gehaltstabelle_alt!$E$6,Gehaltstabelle_alt!$E$7)))))+IF(F805="","",IF(AND(E805&gt;Gehaltstabelle_alt!$C$10,C805="a"),Gehaltstabelle_alt!$E$11,Gehaltstabelle_alt!$E$10))+Gehaltsrechner!$G$10)</f>
        <v/>
      </c>
      <c r="H805" t="str">
        <f>IF(G805="","",Gehaltsrechner!$G$9)</f>
        <v/>
      </c>
      <c r="I805" t="str">
        <f t="shared" si="67"/>
        <v/>
      </c>
    </row>
    <row r="806" spans="1:9" x14ac:dyDescent="0.25">
      <c r="A806" t="str">
        <f t="shared" si="64"/>
        <v/>
      </c>
      <c r="B806" s="18" t="str">
        <f t="shared" si="68"/>
        <v/>
      </c>
      <c r="C806" t="str">
        <f t="shared" si="65"/>
        <v/>
      </c>
      <c r="D806" t="str">
        <f t="shared" si="66"/>
        <v/>
      </c>
      <c r="E806" t="str">
        <f>IF(D806="","",MIN(IF(ISNA(VLOOKUP(D806+E805,Gehaltstabelle_alt!$A$15:$A$18,1,FALSE)),D806+E805,IF(ISNA(VLOOKUP(D806+E805+1,Gehaltstabelle_alt!$A$15:$A$18,1,FALSE)),D806+E805+1,D806+E805+2))+IF(AND(B806=DATE(YEAR($G$5),MONTH($G$5),1),$G$4),2,0),MAX(Gehaltstabelle_alt!$H$5:$H$34)))</f>
        <v/>
      </c>
      <c r="F806" t="str">
        <f>IF(E806="","",HLOOKUP(C806,Gehaltstabelle_alt!$I$3:$R$34,E806+2,FALSE))</f>
        <v/>
      </c>
      <c r="G806" t="str">
        <f>IF(E806="","",IF(F806&lt;=Gehaltstabelle_alt!$B$2,Gehaltstabelle_alt!$E$2,IF(F806&lt;=Gehaltstabelle_alt!$B$3,Gehaltstabelle_alt!$E$3,IF(F806&lt;=Gehaltstabelle_alt!$B$4,Gehaltstabelle_alt!$E$4,IF(F806&lt;=Gehaltstabelle_alt!$B$5,Gehaltstabelle_alt!$E$5,IF(F806&lt;=Gehaltstabelle_alt!$B$6,Gehaltstabelle_alt!$E$6,Gehaltstabelle_alt!$E$7)))))+IF(F806="","",IF(AND(E806&gt;Gehaltstabelle_alt!$C$10,C806="a"),Gehaltstabelle_alt!$E$11,Gehaltstabelle_alt!$E$10))+Gehaltsrechner!$G$10)</f>
        <v/>
      </c>
      <c r="H806" t="str">
        <f>IF(G806="","",Gehaltsrechner!$G$9)</f>
        <v/>
      </c>
      <c r="I806" t="str">
        <f t="shared" si="67"/>
        <v/>
      </c>
    </row>
    <row r="807" spans="1:9" x14ac:dyDescent="0.25">
      <c r="A807" t="str">
        <f t="shared" si="64"/>
        <v/>
      </c>
      <c r="B807" s="18" t="str">
        <f t="shared" si="68"/>
        <v/>
      </c>
      <c r="C807" t="str">
        <f t="shared" si="65"/>
        <v/>
      </c>
      <c r="D807" t="str">
        <f t="shared" si="66"/>
        <v/>
      </c>
      <c r="E807" t="str">
        <f>IF(D807="","",MIN(IF(ISNA(VLOOKUP(D807+E806,Gehaltstabelle_alt!$A$15:$A$18,1,FALSE)),D807+E806,IF(ISNA(VLOOKUP(D807+E806+1,Gehaltstabelle_alt!$A$15:$A$18,1,FALSE)),D807+E806+1,D807+E806+2))+IF(AND(B807=DATE(YEAR($G$5),MONTH($G$5),1),$G$4),2,0),MAX(Gehaltstabelle_alt!$H$5:$H$34)))</f>
        <v/>
      </c>
      <c r="F807" t="str">
        <f>IF(E807="","",HLOOKUP(C807,Gehaltstabelle_alt!$I$3:$R$34,E807+2,FALSE))</f>
        <v/>
      </c>
      <c r="G807" t="str">
        <f>IF(E807="","",IF(F807&lt;=Gehaltstabelle_alt!$B$2,Gehaltstabelle_alt!$E$2,IF(F807&lt;=Gehaltstabelle_alt!$B$3,Gehaltstabelle_alt!$E$3,IF(F807&lt;=Gehaltstabelle_alt!$B$4,Gehaltstabelle_alt!$E$4,IF(F807&lt;=Gehaltstabelle_alt!$B$5,Gehaltstabelle_alt!$E$5,IF(F807&lt;=Gehaltstabelle_alt!$B$6,Gehaltstabelle_alt!$E$6,Gehaltstabelle_alt!$E$7)))))+IF(F807="","",IF(AND(E807&gt;Gehaltstabelle_alt!$C$10,C807="a"),Gehaltstabelle_alt!$E$11,Gehaltstabelle_alt!$E$10))+Gehaltsrechner!$G$10)</f>
        <v/>
      </c>
      <c r="H807" t="str">
        <f>IF(G807="","",Gehaltsrechner!$G$9)</f>
        <v/>
      </c>
      <c r="I807" t="str">
        <f t="shared" si="67"/>
        <v/>
      </c>
    </row>
    <row r="808" spans="1:9" x14ac:dyDescent="0.25">
      <c r="A808" t="str">
        <f t="shared" si="64"/>
        <v/>
      </c>
      <c r="B808" s="18" t="str">
        <f t="shared" si="68"/>
        <v/>
      </c>
      <c r="C808" t="str">
        <f t="shared" si="65"/>
        <v/>
      </c>
      <c r="D808" t="str">
        <f t="shared" si="66"/>
        <v/>
      </c>
      <c r="E808" t="str">
        <f>IF(D808="","",MIN(IF(ISNA(VLOOKUP(D808+E807,Gehaltstabelle_alt!$A$15:$A$18,1,FALSE)),D808+E807,IF(ISNA(VLOOKUP(D808+E807+1,Gehaltstabelle_alt!$A$15:$A$18,1,FALSE)),D808+E807+1,D808+E807+2))+IF(AND(B808=DATE(YEAR($G$5),MONTH($G$5),1),$G$4),2,0),MAX(Gehaltstabelle_alt!$H$5:$H$34)))</f>
        <v/>
      </c>
      <c r="F808" t="str">
        <f>IF(E808="","",HLOOKUP(C808,Gehaltstabelle_alt!$I$3:$R$34,E808+2,FALSE))</f>
        <v/>
      </c>
      <c r="G808" t="str">
        <f>IF(E808="","",IF(F808&lt;=Gehaltstabelle_alt!$B$2,Gehaltstabelle_alt!$E$2,IF(F808&lt;=Gehaltstabelle_alt!$B$3,Gehaltstabelle_alt!$E$3,IF(F808&lt;=Gehaltstabelle_alt!$B$4,Gehaltstabelle_alt!$E$4,IF(F808&lt;=Gehaltstabelle_alt!$B$5,Gehaltstabelle_alt!$E$5,IF(F808&lt;=Gehaltstabelle_alt!$B$6,Gehaltstabelle_alt!$E$6,Gehaltstabelle_alt!$E$7)))))+IF(F808="","",IF(AND(E808&gt;Gehaltstabelle_alt!$C$10,C808="a"),Gehaltstabelle_alt!$E$11,Gehaltstabelle_alt!$E$10))+Gehaltsrechner!$G$10)</f>
        <v/>
      </c>
      <c r="H808" t="str">
        <f>IF(G808="","",Gehaltsrechner!$G$9)</f>
        <v/>
      </c>
      <c r="I808" t="str">
        <f t="shared" si="67"/>
        <v/>
      </c>
    </row>
    <row r="809" spans="1:9" x14ac:dyDescent="0.25">
      <c r="A809" t="str">
        <f t="shared" si="64"/>
        <v/>
      </c>
      <c r="B809" s="18" t="str">
        <f t="shared" si="68"/>
        <v/>
      </c>
      <c r="C809" t="str">
        <f t="shared" si="65"/>
        <v/>
      </c>
      <c r="D809" t="str">
        <f t="shared" si="66"/>
        <v/>
      </c>
      <c r="E809" t="str">
        <f>IF(D809="","",MIN(IF(ISNA(VLOOKUP(D809+E808,Gehaltstabelle_alt!$A$15:$A$18,1,FALSE)),D809+E808,IF(ISNA(VLOOKUP(D809+E808+1,Gehaltstabelle_alt!$A$15:$A$18,1,FALSE)),D809+E808+1,D809+E808+2))+IF(AND(B809=DATE(YEAR($G$5),MONTH($G$5),1),$G$4),2,0),MAX(Gehaltstabelle_alt!$H$5:$H$34)))</f>
        <v/>
      </c>
      <c r="F809" t="str">
        <f>IF(E809="","",HLOOKUP(C809,Gehaltstabelle_alt!$I$3:$R$34,E809+2,FALSE))</f>
        <v/>
      </c>
      <c r="G809" t="str">
        <f>IF(E809="","",IF(F809&lt;=Gehaltstabelle_alt!$B$2,Gehaltstabelle_alt!$E$2,IF(F809&lt;=Gehaltstabelle_alt!$B$3,Gehaltstabelle_alt!$E$3,IF(F809&lt;=Gehaltstabelle_alt!$B$4,Gehaltstabelle_alt!$E$4,IF(F809&lt;=Gehaltstabelle_alt!$B$5,Gehaltstabelle_alt!$E$5,IF(F809&lt;=Gehaltstabelle_alt!$B$6,Gehaltstabelle_alt!$E$6,Gehaltstabelle_alt!$E$7)))))+IF(F809="","",IF(AND(E809&gt;Gehaltstabelle_alt!$C$10,C809="a"),Gehaltstabelle_alt!$E$11,Gehaltstabelle_alt!$E$10))+Gehaltsrechner!$G$10)</f>
        <v/>
      </c>
      <c r="H809" t="str">
        <f>IF(G809="","",Gehaltsrechner!$G$9)</f>
        <v/>
      </c>
      <c r="I809" t="str">
        <f t="shared" si="67"/>
        <v/>
      </c>
    </row>
    <row r="810" spans="1:9" x14ac:dyDescent="0.25">
      <c r="A810" t="str">
        <f t="shared" si="64"/>
        <v/>
      </c>
      <c r="B810" s="18" t="str">
        <f t="shared" si="68"/>
        <v/>
      </c>
      <c r="C810" t="str">
        <f t="shared" si="65"/>
        <v/>
      </c>
      <c r="D810" t="str">
        <f t="shared" si="66"/>
        <v/>
      </c>
      <c r="E810" t="str">
        <f>IF(D810="","",MIN(IF(ISNA(VLOOKUP(D810+E809,Gehaltstabelle_alt!$A$15:$A$18,1,FALSE)),D810+E809,IF(ISNA(VLOOKUP(D810+E809+1,Gehaltstabelle_alt!$A$15:$A$18,1,FALSE)),D810+E809+1,D810+E809+2))+IF(AND(B810=DATE(YEAR($G$5),MONTH($G$5),1),$G$4),2,0),MAX(Gehaltstabelle_alt!$H$5:$H$34)))</f>
        <v/>
      </c>
      <c r="F810" t="str">
        <f>IF(E810="","",HLOOKUP(C810,Gehaltstabelle_alt!$I$3:$R$34,E810+2,FALSE))</f>
        <v/>
      </c>
      <c r="G810" t="str">
        <f>IF(E810="","",IF(F810&lt;=Gehaltstabelle_alt!$B$2,Gehaltstabelle_alt!$E$2,IF(F810&lt;=Gehaltstabelle_alt!$B$3,Gehaltstabelle_alt!$E$3,IF(F810&lt;=Gehaltstabelle_alt!$B$4,Gehaltstabelle_alt!$E$4,IF(F810&lt;=Gehaltstabelle_alt!$B$5,Gehaltstabelle_alt!$E$5,IF(F810&lt;=Gehaltstabelle_alt!$B$6,Gehaltstabelle_alt!$E$6,Gehaltstabelle_alt!$E$7)))))+IF(F810="","",IF(AND(E810&gt;Gehaltstabelle_alt!$C$10,C810="a"),Gehaltstabelle_alt!$E$11,Gehaltstabelle_alt!$E$10))+Gehaltsrechner!$G$10)</f>
        <v/>
      </c>
      <c r="H810" t="str">
        <f>IF(G810="","",Gehaltsrechner!$G$9)</f>
        <v/>
      </c>
      <c r="I810" t="str">
        <f t="shared" si="67"/>
        <v/>
      </c>
    </row>
    <row r="811" spans="1:9" x14ac:dyDescent="0.25">
      <c r="A811" t="str">
        <f t="shared" si="64"/>
        <v/>
      </c>
      <c r="B811" s="18" t="str">
        <f t="shared" si="68"/>
        <v/>
      </c>
      <c r="C811" t="str">
        <f t="shared" si="65"/>
        <v/>
      </c>
      <c r="D811" t="str">
        <f t="shared" si="66"/>
        <v/>
      </c>
      <c r="E811" t="str">
        <f>IF(D811="","",MIN(IF(ISNA(VLOOKUP(D811+E810,Gehaltstabelle_alt!$A$15:$A$18,1,FALSE)),D811+E810,IF(ISNA(VLOOKUP(D811+E810+1,Gehaltstabelle_alt!$A$15:$A$18,1,FALSE)),D811+E810+1,D811+E810+2))+IF(AND(B811=DATE(YEAR($G$5),MONTH($G$5),1),$G$4),2,0),MAX(Gehaltstabelle_alt!$H$5:$H$34)))</f>
        <v/>
      </c>
      <c r="F811" t="str">
        <f>IF(E811="","",HLOOKUP(C811,Gehaltstabelle_alt!$I$3:$R$34,E811+2,FALSE))</f>
        <v/>
      </c>
      <c r="G811" t="str">
        <f>IF(E811="","",IF(F811&lt;=Gehaltstabelle_alt!$B$2,Gehaltstabelle_alt!$E$2,IF(F811&lt;=Gehaltstabelle_alt!$B$3,Gehaltstabelle_alt!$E$3,IF(F811&lt;=Gehaltstabelle_alt!$B$4,Gehaltstabelle_alt!$E$4,IF(F811&lt;=Gehaltstabelle_alt!$B$5,Gehaltstabelle_alt!$E$5,IF(F811&lt;=Gehaltstabelle_alt!$B$6,Gehaltstabelle_alt!$E$6,Gehaltstabelle_alt!$E$7)))))+IF(F811="","",IF(AND(E811&gt;Gehaltstabelle_alt!$C$10,C811="a"),Gehaltstabelle_alt!$E$11,Gehaltstabelle_alt!$E$10))+Gehaltsrechner!$G$10)</f>
        <v/>
      </c>
      <c r="H811" t="str">
        <f>IF(G811="","",Gehaltsrechner!$G$9)</f>
        <v/>
      </c>
      <c r="I811" t="str">
        <f t="shared" si="67"/>
        <v/>
      </c>
    </row>
    <row r="812" spans="1:9" x14ac:dyDescent="0.25">
      <c r="A812" t="str">
        <f t="shared" si="64"/>
        <v/>
      </c>
      <c r="B812" s="18" t="str">
        <f t="shared" si="68"/>
        <v/>
      </c>
      <c r="C812" t="str">
        <f t="shared" si="65"/>
        <v/>
      </c>
      <c r="D812" t="str">
        <f t="shared" si="66"/>
        <v/>
      </c>
      <c r="E812" t="str">
        <f>IF(D812="","",MIN(IF(ISNA(VLOOKUP(D812+E811,Gehaltstabelle_alt!$A$15:$A$18,1,FALSE)),D812+E811,IF(ISNA(VLOOKUP(D812+E811+1,Gehaltstabelle_alt!$A$15:$A$18,1,FALSE)),D812+E811+1,D812+E811+2))+IF(AND(B812=DATE(YEAR($G$5),MONTH($G$5),1),$G$4),2,0),MAX(Gehaltstabelle_alt!$H$5:$H$34)))</f>
        <v/>
      </c>
      <c r="F812" t="str">
        <f>IF(E812="","",HLOOKUP(C812,Gehaltstabelle_alt!$I$3:$R$34,E812+2,FALSE))</f>
        <v/>
      </c>
      <c r="G812" t="str">
        <f>IF(E812="","",IF(F812&lt;=Gehaltstabelle_alt!$B$2,Gehaltstabelle_alt!$E$2,IF(F812&lt;=Gehaltstabelle_alt!$B$3,Gehaltstabelle_alt!$E$3,IF(F812&lt;=Gehaltstabelle_alt!$B$4,Gehaltstabelle_alt!$E$4,IF(F812&lt;=Gehaltstabelle_alt!$B$5,Gehaltstabelle_alt!$E$5,IF(F812&lt;=Gehaltstabelle_alt!$B$6,Gehaltstabelle_alt!$E$6,Gehaltstabelle_alt!$E$7)))))+IF(F812="","",IF(AND(E812&gt;Gehaltstabelle_alt!$C$10,C812="a"),Gehaltstabelle_alt!$E$11,Gehaltstabelle_alt!$E$10))+Gehaltsrechner!$G$10)</f>
        <v/>
      </c>
      <c r="H812" t="str">
        <f>IF(G812="","",Gehaltsrechner!$G$9)</f>
        <v/>
      </c>
      <c r="I812" t="str">
        <f t="shared" si="67"/>
        <v/>
      </c>
    </row>
    <row r="813" spans="1:9" x14ac:dyDescent="0.25">
      <c r="A813" t="str">
        <f t="shared" si="64"/>
        <v/>
      </c>
      <c r="B813" s="18" t="str">
        <f t="shared" si="68"/>
        <v/>
      </c>
      <c r="C813" t="str">
        <f t="shared" si="65"/>
        <v/>
      </c>
      <c r="D813" t="str">
        <f t="shared" si="66"/>
        <v/>
      </c>
      <c r="E813" t="str">
        <f>IF(D813="","",MIN(IF(ISNA(VLOOKUP(D813+E812,Gehaltstabelle_alt!$A$15:$A$18,1,FALSE)),D813+E812,IF(ISNA(VLOOKUP(D813+E812+1,Gehaltstabelle_alt!$A$15:$A$18,1,FALSE)),D813+E812+1,D813+E812+2))+IF(AND(B813=DATE(YEAR($G$5),MONTH($G$5),1),$G$4),2,0),MAX(Gehaltstabelle_alt!$H$5:$H$34)))</f>
        <v/>
      </c>
      <c r="F813" t="str">
        <f>IF(E813="","",HLOOKUP(C813,Gehaltstabelle_alt!$I$3:$R$34,E813+2,FALSE))</f>
        <v/>
      </c>
      <c r="G813" t="str">
        <f>IF(E813="","",IF(F813&lt;=Gehaltstabelle_alt!$B$2,Gehaltstabelle_alt!$E$2,IF(F813&lt;=Gehaltstabelle_alt!$B$3,Gehaltstabelle_alt!$E$3,IF(F813&lt;=Gehaltstabelle_alt!$B$4,Gehaltstabelle_alt!$E$4,IF(F813&lt;=Gehaltstabelle_alt!$B$5,Gehaltstabelle_alt!$E$5,IF(F813&lt;=Gehaltstabelle_alt!$B$6,Gehaltstabelle_alt!$E$6,Gehaltstabelle_alt!$E$7)))))+IF(F813="","",IF(AND(E813&gt;Gehaltstabelle_alt!$C$10,C813="a"),Gehaltstabelle_alt!$E$11,Gehaltstabelle_alt!$E$10))+Gehaltsrechner!$G$10)</f>
        <v/>
      </c>
      <c r="H813" t="str">
        <f>IF(G813="","",Gehaltsrechner!$G$9)</f>
        <v/>
      </c>
      <c r="I813" t="str">
        <f t="shared" si="67"/>
        <v/>
      </c>
    </row>
    <row r="814" spans="1:9" x14ac:dyDescent="0.25">
      <c r="A814" t="str">
        <f t="shared" si="64"/>
        <v/>
      </c>
      <c r="B814" s="18" t="str">
        <f t="shared" si="68"/>
        <v/>
      </c>
      <c r="C814" t="str">
        <f t="shared" si="65"/>
        <v/>
      </c>
      <c r="D814" t="str">
        <f t="shared" si="66"/>
        <v/>
      </c>
      <c r="E814" t="str">
        <f>IF(D814="","",MIN(IF(ISNA(VLOOKUP(D814+E813,Gehaltstabelle_alt!$A$15:$A$18,1,FALSE)),D814+E813,IF(ISNA(VLOOKUP(D814+E813+1,Gehaltstabelle_alt!$A$15:$A$18,1,FALSE)),D814+E813+1,D814+E813+2))+IF(AND(B814=DATE(YEAR($G$5),MONTH($G$5),1),$G$4),2,0),MAX(Gehaltstabelle_alt!$H$5:$H$34)))</f>
        <v/>
      </c>
      <c r="F814" t="str">
        <f>IF(E814="","",HLOOKUP(C814,Gehaltstabelle_alt!$I$3:$R$34,E814+2,FALSE))</f>
        <v/>
      </c>
      <c r="G814" t="str">
        <f>IF(E814="","",IF(F814&lt;=Gehaltstabelle_alt!$B$2,Gehaltstabelle_alt!$E$2,IF(F814&lt;=Gehaltstabelle_alt!$B$3,Gehaltstabelle_alt!$E$3,IF(F814&lt;=Gehaltstabelle_alt!$B$4,Gehaltstabelle_alt!$E$4,IF(F814&lt;=Gehaltstabelle_alt!$B$5,Gehaltstabelle_alt!$E$5,IF(F814&lt;=Gehaltstabelle_alt!$B$6,Gehaltstabelle_alt!$E$6,Gehaltstabelle_alt!$E$7)))))+IF(F814="","",IF(AND(E814&gt;Gehaltstabelle_alt!$C$10,C814="a"),Gehaltstabelle_alt!$E$11,Gehaltstabelle_alt!$E$10))+Gehaltsrechner!$G$10)</f>
        <v/>
      </c>
      <c r="H814" t="str">
        <f>IF(G814="","",Gehaltsrechner!$G$9)</f>
        <v/>
      </c>
      <c r="I814" t="str">
        <f t="shared" si="67"/>
        <v/>
      </c>
    </row>
    <row r="815" spans="1:9" x14ac:dyDescent="0.25">
      <c r="A815" t="str">
        <f t="shared" si="64"/>
        <v/>
      </c>
      <c r="B815" s="18" t="str">
        <f t="shared" si="68"/>
        <v/>
      </c>
      <c r="C815" t="str">
        <f t="shared" si="65"/>
        <v/>
      </c>
      <c r="D815" t="str">
        <f t="shared" si="66"/>
        <v/>
      </c>
      <c r="E815" t="str">
        <f>IF(D815="","",MIN(IF(ISNA(VLOOKUP(D815+E814,Gehaltstabelle_alt!$A$15:$A$18,1,FALSE)),D815+E814,IF(ISNA(VLOOKUP(D815+E814+1,Gehaltstabelle_alt!$A$15:$A$18,1,FALSE)),D815+E814+1,D815+E814+2))+IF(AND(B815=DATE(YEAR($G$5),MONTH($G$5),1),$G$4),2,0),MAX(Gehaltstabelle_alt!$H$5:$H$34)))</f>
        <v/>
      </c>
      <c r="F815" t="str">
        <f>IF(E815="","",HLOOKUP(C815,Gehaltstabelle_alt!$I$3:$R$34,E815+2,FALSE))</f>
        <v/>
      </c>
      <c r="G815" t="str">
        <f>IF(E815="","",IF(F815&lt;=Gehaltstabelle_alt!$B$2,Gehaltstabelle_alt!$E$2,IF(F815&lt;=Gehaltstabelle_alt!$B$3,Gehaltstabelle_alt!$E$3,IF(F815&lt;=Gehaltstabelle_alt!$B$4,Gehaltstabelle_alt!$E$4,IF(F815&lt;=Gehaltstabelle_alt!$B$5,Gehaltstabelle_alt!$E$5,IF(F815&lt;=Gehaltstabelle_alt!$B$6,Gehaltstabelle_alt!$E$6,Gehaltstabelle_alt!$E$7)))))+IF(F815="","",IF(AND(E815&gt;Gehaltstabelle_alt!$C$10,C815="a"),Gehaltstabelle_alt!$E$11,Gehaltstabelle_alt!$E$10))+Gehaltsrechner!$G$10)</f>
        <v/>
      </c>
      <c r="H815" t="str">
        <f>IF(G815="","",Gehaltsrechner!$G$9)</f>
        <v/>
      </c>
      <c r="I815" t="str">
        <f t="shared" si="67"/>
        <v/>
      </c>
    </row>
    <row r="816" spans="1:9" x14ac:dyDescent="0.25">
      <c r="A816" t="str">
        <f t="shared" si="64"/>
        <v/>
      </c>
      <c r="B816" s="18" t="str">
        <f t="shared" si="68"/>
        <v/>
      </c>
      <c r="C816" t="str">
        <f t="shared" si="65"/>
        <v/>
      </c>
      <c r="D816" t="str">
        <f t="shared" si="66"/>
        <v/>
      </c>
      <c r="E816" t="str">
        <f>IF(D816="","",MIN(IF(ISNA(VLOOKUP(D816+E815,Gehaltstabelle_alt!$A$15:$A$18,1,FALSE)),D816+E815,IF(ISNA(VLOOKUP(D816+E815+1,Gehaltstabelle_alt!$A$15:$A$18,1,FALSE)),D816+E815+1,D816+E815+2))+IF(AND(B816=DATE(YEAR($G$5),MONTH($G$5),1),$G$4),2,0),MAX(Gehaltstabelle_alt!$H$5:$H$34)))</f>
        <v/>
      </c>
      <c r="F816" t="str">
        <f>IF(E816="","",HLOOKUP(C816,Gehaltstabelle_alt!$I$3:$R$34,E816+2,FALSE))</f>
        <v/>
      </c>
      <c r="G816" t="str">
        <f>IF(E816="","",IF(F816&lt;=Gehaltstabelle_alt!$B$2,Gehaltstabelle_alt!$E$2,IF(F816&lt;=Gehaltstabelle_alt!$B$3,Gehaltstabelle_alt!$E$3,IF(F816&lt;=Gehaltstabelle_alt!$B$4,Gehaltstabelle_alt!$E$4,IF(F816&lt;=Gehaltstabelle_alt!$B$5,Gehaltstabelle_alt!$E$5,IF(F816&lt;=Gehaltstabelle_alt!$B$6,Gehaltstabelle_alt!$E$6,Gehaltstabelle_alt!$E$7)))))+IF(F816="","",IF(AND(E816&gt;Gehaltstabelle_alt!$C$10,C816="a"),Gehaltstabelle_alt!$E$11,Gehaltstabelle_alt!$E$10))+Gehaltsrechner!$G$10)</f>
        <v/>
      </c>
      <c r="H816" t="str">
        <f>IF(G816="","",Gehaltsrechner!$G$9)</f>
        <v/>
      </c>
      <c r="I816" t="str">
        <f t="shared" si="67"/>
        <v/>
      </c>
    </row>
    <row r="817" spans="1:9" x14ac:dyDescent="0.25">
      <c r="A817" t="str">
        <f t="shared" si="64"/>
        <v/>
      </c>
      <c r="B817" s="18" t="str">
        <f t="shared" si="68"/>
        <v/>
      </c>
      <c r="C817" t="str">
        <f t="shared" si="65"/>
        <v/>
      </c>
      <c r="D817" t="str">
        <f t="shared" si="66"/>
        <v/>
      </c>
      <c r="E817" t="str">
        <f>IF(D817="","",MIN(IF(ISNA(VLOOKUP(D817+E816,Gehaltstabelle_alt!$A$15:$A$18,1,FALSE)),D817+E816,IF(ISNA(VLOOKUP(D817+E816+1,Gehaltstabelle_alt!$A$15:$A$18,1,FALSE)),D817+E816+1,D817+E816+2))+IF(AND(B817=DATE(YEAR($G$5),MONTH($G$5),1),$G$4),2,0),MAX(Gehaltstabelle_alt!$H$5:$H$34)))</f>
        <v/>
      </c>
      <c r="F817" t="str">
        <f>IF(E817="","",HLOOKUP(C817,Gehaltstabelle_alt!$I$3:$R$34,E817+2,FALSE))</f>
        <v/>
      </c>
      <c r="G817" t="str">
        <f>IF(E817="","",IF(F817&lt;=Gehaltstabelle_alt!$B$2,Gehaltstabelle_alt!$E$2,IF(F817&lt;=Gehaltstabelle_alt!$B$3,Gehaltstabelle_alt!$E$3,IF(F817&lt;=Gehaltstabelle_alt!$B$4,Gehaltstabelle_alt!$E$4,IF(F817&lt;=Gehaltstabelle_alt!$B$5,Gehaltstabelle_alt!$E$5,IF(F817&lt;=Gehaltstabelle_alt!$B$6,Gehaltstabelle_alt!$E$6,Gehaltstabelle_alt!$E$7)))))+IF(F817="","",IF(AND(E817&gt;Gehaltstabelle_alt!$C$10,C817="a"),Gehaltstabelle_alt!$E$11,Gehaltstabelle_alt!$E$10))+Gehaltsrechner!$G$10)</f>
        <v/>
      </c>
      <c r="H817" t="str">
        <f>IF(G817="","",Gehaltsrechner!$G$9)</f>
        <v/>
      </c>
      <c r="I817" t="str">
        <f t="shared" si="67"/>
        <v/>
      </c>
    </row>
    <row r="818" spans="1:9" x14ac:dyDescent="0.25">
      <c r="A818" t="str">
        <f t="shared" si="64"/>
        <v/>
      </c>
      <c r="B818" s="18" t="str">
        <f t="shared" si="68"/>
        <v/>
      </c>
      <c r="C818" t="str">
        <f t="shared" si="65"/>
        <v/>
      </c>
      <c r="D818" t="str">
        <f t="shared" si="66"/>
        <v/>
      </c>
      <c r="E818" t="str">
        <f>IF(D818="","",MIN(IF(ISNA(VLOOKUP(D818+E817,Gehaltstabelle_alt!$A$15:$A$18,1,FALSE)),D818+E817,IF(ISNA(VLOOKUP(D818+E817+1,Gehaltstabelle_alt!$A$15:$A$18,1,FALSE)),D818+E817+1,D818+E817+2))+IF(AND(B818=DATE(YEAR($G$5),MONTH($G$5),1),$G$4),2,0),MAX(Gehaltstabelle_alt!$H$5:$H$34)))</f>
        <v/>
      </c>
      <c r="F818" t="str">
        <f>IF(E818="","",HLOOKUP(C818,Gehaltstabelle_alt!$I$3:$R$34,E818+2,FALSE))</f>
        <v/>
      </c>
      <c r="G818" t="str">
        <f>IF(E818="","",IF(F818&lt;=Gehaltstabelle_alt!$B$2,Gehaltstabelle_alt!$E$2,IF(F818&lt;=Gehaltstabelle_alt!$B$3,Gehaltstabelle_alt!$E$3,IF(F818&lt;=Gehaltstabelle_alt!$B$4,Gehaltstabelle_alt!$E$4,IF(F818&lt;=Gehaltstabelle_alt!$B$5,Gehaltstabelle_alt!$E$5,IF(F818&lt;=Gehaltstabelle_alt!$B$6,Gehaltstabelle_alt!$E$6,Gehaltstabelle_alt!$E$7)))))+IF(F818="","",IF(AND(E818&gt;Gehaltstabelle_alt!$C$10,C818="a"),Gehaltstabelle_alt!$E$11,Gehaltstabelle_alt!$E$10))+Gehaltsrechner!$G$10)</f>
        <v/>
      </c>
      <c r="H818" t="str">
        <f>IF(G818="","",Gehaltsrechner!$G$9)</f>
        <v/>
      </c>
      <c r="I818" t="str">
        <f t="shared" si="67"/>
        <v/>
      </c>
    </row>
    <row r="819" spans="1:9" x14ac:dyDescent="0.25">
      <c r="A819" t="str">
        <f t="shared" si="64"/>
        <v/>
      </c>
      <c r="B819" s="18" t="str">
        <f t="shared" si="68"/>
        <v/>
      </c>
      <c r="C819" t="str">
        <f t="shared" si="65"/>
        <v/>
      </c>
      <c r="D819" t="str">
        <f t="shared" si="66"/>
        <v/>
      </c>
      <c r="E819" t="str">
        <f>IF(D819="","",MIN(IF(ISNA(VLOOKUP(D819+E818,Gehaltstabelle_alt!$A$15:$A$18,1,FALSE)),D819+E818,IF(ISNA(VLOOKUP(D819+E818+1,Gehaltstabelle_alt!$A$15:$A$18,1,FALSE)),D819+E818+1,D819+E818+2))+IF(AND(B819=DATE(YEAR($G$5),MONTH($G$5),1),$G$4),2,0),MAX(Gehaltstabelle_alt!$H$5:$H$34)))</f>
        <v/>
      </c>
      <c r="F819" t="str">
        <f>IF(E819="","",HLOOKUP(C819,Gehaltstabelle_alt!$I$3:$R$34,E819+2,FALSE))</f>
        <v/>
      </c>
      <c r="G819" t="str">
        <f>IF(E819="","",IF(F819&lt;=Gehaltstabelle_alt!$B$2,Gehaltstabelle_alt!$E$2,IF(F819&lt;=Gehaltstabelle_alt!$B$3,Gehaltstabelle_alt!$E$3,IF(F819&lt;=Gehaltstabelle_alt!$B$4,Gehaltstabelle_alt!$E$4,IF(F819&lt;=Gehaltstabelle_alt!$B$5,Gehaltstabelle_alt!$E$5,IF(F819&lt;=Gehaltstabelle_alt!$B$6,Gehaltstabelle_alt!$E$6,Gehaltstabelle_alt!$E$7)))))+IF(F819="","",IF(AND(E819&gt;Gehaltstabelle_alt!$C$10,C819="a"),Gehaltstabelle_alt!$E$11,Gehaltstabelle_alt!$E$10))+Gehaltsrechner!$G$10)</f>
        <v/>
      </c>
      <c r="H819" t="str">
        <f>IF(G819="","",Gehaltsrechner!$G$9)</f>
        <v/>
      </c>
      <c r="I819" t="str">
        <f t="shared" si="67"/>
        <v/>
      </c>
    </row>
    <row r="820" spans="1:9" x14ac:dyDescent="0.25">
      <c r="A820" t="str">
        <f t="shared" si="64"/>
        <v/>
      </c>
      <c r="B820" s="18" t="str">
        <f t="shared" si="68"/>
        <v/>
      </c>
      <c r="C820" t="str">
        <f t="shared" si="65"/>
        <v/>
      </c>
      <c r="D820" t="str">
        <f t="shared" si="66"/>
        <v/>
      </c>
      <c r="E820" t="str">
        <f>IF(D820="","",MIN(IF(ISNA(VLOOKUP(D820+E819,Gehaltstabelle_alt!$A$15:$A$18,1,FALSE)),D820+E819,IF(ISNA(VLOOKUP(D820+E819+1,Gehaltstabelle_alt!$A$15:$A$18,1,FALSE)),D820+E819+1,D820+E819+2))+IF(AND(B820=DATE(YEAR($G$5),MONTH($G$5),1),$G$4),2,0),MAX(Gehaltstabelle_alt!$H$5:$H$34)))</f>
        <v/>
      </c>
      <c r="F820" t="str">
        <f>IF(E820="","",HLOOKUP(C820,Gehaltstabelle_alt!$I$3:$R$34,E820+2,FALSE))</f>
        <v/>
      </c>
      <c r="G820" t="str">
        <f>IF(E820="","",IF(F820&lt;=Gehaltstabelle_alt!$B$2,Gehaltstabelle_alt!$E$2,IF(F820&lt;=Gehaltstabelle_alt!$B$3,Gehaltstabelle_alt!$E$3,IF(F820&lt;=Gehaltstabelle_alt!$B$4,Gehaltstabelle_alt!$E$4,IF(F820&lt;=Gehaltstabelle_alt!$B$5,Gehaltstabelle_alt!$E$5,IF(F820&lt;=Gehaltstabelle_alt!$B$6,Gehaltstabelle_alt!$E$6,Gehaltstabelle_alt!$E$7)))))+IF(F820="","",IF(AND(E820&gt;Gehaltstabelle_alt!$C$10,C820="a"),Gehaltstabelle_alt!$E$11,Gehaltstabelle_alt!$E$10))+Gehaltsrechner!$G$10)</f>
        <v/>
      </c>
      <c r="H820" t="str">
        <f>IF(G820="","",Gehaltsrechner!$G$9)</f>
        <v/>
      </c>
      <c r="I820" t="str">
        <f t="shared" si="67"/>
        <v/>
      </c>
    </row>
    <row r="821" spans="1:9" x14ac:dyDescent="0.25">
      <c r="A821" t="str">
        <f t="shared" si="64"/>
        <v/>
      </c>
      <c r="B821" s="18" t="str">
        <f t="shared" si="68"/>
        <v/>
      </c>
      <c r="C821" t="str">
        <f t="shared" si="65"/>
        <v/>
      </c>
      <c r="D821" t="str">
        <f t="shared" si="66"/>
        <v/>
      </c>
      <c r="E821" t="str">
        <f>IF(D821="","",MIN(IF(ISNA(VLOOKUP(D821+E820,Gehaltstabelle_alt!$A$15:$A$18,1,FALSE)),D821+E820,IF(ISNA(VLOOKUP(D821+E820+1,Gehaltstabelle_alt!$A$15:$A$18,1,FALSE)),D821+E820+1,D821+E820+2))+IF(AND(B821=DATE(YEAR($G$5),MONTH($G$5),1),$G$4),2,0),MAX(Gehaltstabelle_alt!$H$5:$H$34)))</f>
        <v/>
      </c>
      <c r="F821" t="str">
        <f>IF(E821="","",HLOOKUP(C821,Gehaltstabelle_alt!$I$3:$R$34,E821+2,FALSE))</f>
        <v/>
      </c>
      <c r="G821" t="str">
        <f>IF(E821="","",IF(F821&lt;=Gehaltstabelle_alt!$B$2,Gehaltstabelle_alt!$E$2,IF(F821&lt;=Gehaltstabelle_alt!$B$3,Gehaltstabelle_alt!$E$3,IF(F821&lt;=Gehaltstabelle_alt!$B$4,Gehaltstabelle_alt!$E$4,IF(F821&lt;=Gehaltstabelle_alt!$B$5,Gehaltstabelle_alt!$E$5,IF(F821&lt;=Gehaltstabelle_alt!$B$6,Gehaltstabelle_alt!$E$6,Gehaltstabelle_alt!$E$7)))))+IF(F821="","",IF(AND(E821&gt;Gehaltstabelle_alt!$C$10,C821="a"),Gehaltstabelle_alt!$E$11,Gehaltstabelle_alt!$E$10))+Gehaltsrechner!$G$10)</f>
        <v/>
      </c>
      <c r="H821" t="str">
        <f>IF(G821="","",Gehaltsrechner!$G$9)</f>
        <v/>
      </c>
      <c r="I821" t="str">
        <f t="shared" si="67"/>
        <v/>
      </c>
    </row>
    <row r="822" spans="1:9" x14ac:dyDescent="0.25">
      <c r="A822" t="str">
        <f t="shared" si="64"/>
        <v/>
      </c>
      <c r="B822" s="18" t="str">
        <f t="shared" si="68"/>
        <v/>
      </c>
      <c r="C822" t="str">
        <f t="shared" si="65"/>
        <v/>
      </c>
      <c r="D822" t="str">
        <f t="shared" si="66"/>
        <v/>
      </c>
      <c r="E822" t="str">
        <f>IF(D822="","",MIN(IF(ISNA(VLOOKUP(D822+E821,Gehaltstabelle_alt!$A$15:$A$18,1,FALSE)),D822+E821,IF(ISNA(VLOOKUP(D822+E821+1,Gehaltstabelle_alt!$A$15:$A$18,1,FALSE)),D822+E821+1,D822+E821+2))+IF(AND(B822=DATE(YEAR($G$5),MONTH($G$5),1),$G$4),2,0),MAX(Gehaltstabelle_alt!$H$5:$H$34)))</f>
        <v/>
      </c>
      <c r="F822" t="str">
        <f>IF(E822="","",HLOOKUP(C822,Gehaltstabelle_alt!$I$3:$R$34,E822+2,FALSE))</f>
        <v/>
      </c>
      <c r="G822" t="str">
        <f>IF(E822="","",IF(F822&lt;=Gehaltstabelle_alt!$B$2,Gehaltstabelle_alt!$E$2,IF(F822&lt;=Gehaltstabelle_alt!$B$3,Gehaltstabelle_alt!$E$3,IF(F822&lt;=Gehaltstabelle_alt!$B$4,Gehaltstabelle_alt!$E$4,IF(F822&lt;=Gehaltstabelle_alt!$B$5,Gehaltstabelle_alt!$E$5,IF(F822&lt;=Gehaltstabelle_alt!$B$6,Gehaltstabelle_alt!$E$6,Gehaltstabelle_alt!$E$7)))))+IF(F822="","",IF(AND(E822&gt;Gehaltstabelle_alt!$C$10,C822="a"),Gehaltstabelle_alt!$E$11,Gehaltstabelle_alt!$E$10))+Gehaltsrechner!$G$10)</f>
        <v/>
      </c>
      <c r="H822" t="str">
        <f>IF(G822="","",Gehaltsrechner!$G$9)</f>
        <v/>
      </c>
      <c r="I822" t="str">
        <f t="shared" si="67"/>
        <v/>
      </c>
    </row>
    <row r="823" spans="1:9" x14ac:dyDescent="0.25">
      <c r="A823" t="str">
        <f t="shared" si="64"/>
        <v/>
      </c>
      <c r="B823" s="18" t="str">
        <f t="shared" si="68"/>
        <v/>
      </c>
      <c r="C823" t="str">
        <f t="shared" si="65"/>
        <v/>
      </c>
      <c r="D823" t="str">
        <f t="shared" si="66"/>
        <v/>
      </c>
      <c r="E823" t="str">
        <f>IF(D823="","",MIN(IF(ISNA(VLOOKUP(D823+E822,Gehaltstabelle_alt!$A$15:$A$18,1,FALSE)),D823+E822,IF(ISNA(VLOOKUP(D823+E822+1,Gehaltstabelle_alt!$A$15:$A$18,1,FALSE)),D823+E822+1,D823+E822+2))+IF(AND(B823=DATE(YEAR($G$5),MONTH($G$5),1),$G$4),2,0),MAX(Gehaltstabelle_alt!$H$5:$H$34)))</f>
        <v/>
      </c>
      <c r="F823" t="str">
        <f>IF(E823="","",HLOOKUP(C823,Gehaltstabelle_alt!$I$3:$R$34,E823+2,FALSE))</f>
        <v/>
      </c>
      <c r="G823" t="str">
        <f>IF(E823="","",IF(F823&lt;=Gehaltstabelle_alt!$B$2,Gehaltstabelle_alt!$E$2,IF(F823&lt;=Gehaltstabelle_alt!$B$3,Gehaltstabelle_alt!$E$3,IF(F823&lt;=Gehaltstabelle_alt!$B$4,Gehaltstabelle_alt!$E$4,IF(F823&lt;=Gehaltstabelle_alt!$B$5,Gehaltstabelle_alt!$E$5,IF(F823&lt;=Gehaltstabelle_alt!$B$6,Gehaltstabelle_alt!$E$6,Gehaltstabelle_alt!$E$7)))))+IF(F823="","",IF(AND(E823&gt;Gehaltstabelle_alt!$C$10,C823="a"),Gehaltstabelle_alt!$E$11,Gehaltstabelle_alt!$E$10))+Gehaltsrechner!$G$10)</f>
        <v/>
      </c>
      <c r="H823" t="str">
        <f>IF(G823="","",Gehaltsrechner!$G$9)</f>
        <v/>
      </c>
      <c r="I823" t="str">
        <f t="shared" si="67"/>
        <v/>
      </c>
    </row>
    <row r="824" spans="1:9" x14ac:dyDescent="0.25">
      <c r="A824" t="str">
        <f t="shared" si="64"/>
        <v/>
      </c>
      <c r="B824" s="18" t="str">
        <f t="shared" si="68"/>
        <v/>
      </c>
      <c r="C824" t="str">
        <f t="shared" si="65"/>
        <v/>
      </c>
      <c r="D824" t="str">
        <f t="shared" si="66"/>
        <v/>
      </c>
      <c r="E824" t="str">
        <f>IF(D824="","",MIN(IF(ISNA(VLOOKUP(D824+E823,Gehaltstabelle_alt!$A$15:$A$18,1,FALSE)),D824+E823,IF(ISNA(VLOOKUP(D824+E823+1,Gehaltstabelle_alt!$A$15:$A$18,1,FALSE)),D824+E823+1,D824+E823+2))+IF(AND(B824=DATE(YEAR($G$5),MONTH($G$5),1),$G$4),2,0),MAX(Gehaltstabelle_alt!$H$5:$H$34)))</f>
        <v/>
      </c>
      <c r="F824" t="str">
        <f>IF(E824="","",HLOOKUP(C824,Gehaltstabelle_alt!$I$3:$R$34,E824+2,FALSE))</f>
        <v/>
      </c>
      <c r="G824" t="str">
        <f>IF(E824="","",IF(F824&lt;=Gehaltstabelle_alt!$B$2,Gehaltstabelle_alt!$E$2,IF(F824&lt;=Gehaltstabelle_alt!$B$3,Gehaltstabelle_alt!$E$3,IF(F824&lt;=Gehaltstabelle_alt!$B$4,Gehaltstabelle_alt!$E$4,IF(F824&lt;=Gehaltstabelle_alt!$B$5,Gehaltstabelle_alt!$E$5,IF(F824&lt;=Gehaltstabelle_alt!$B$6,Gehaltstabelle_alt!$E$6,Gehaltstabelle_alt!$E$7)))))+IF(F824="","",IF(AND(E824&gt;Gehaltstabelle_alt!$C$10,C824="a"),Gehaltstabelle_alt!$E$11,Gehaltstabelle_alt!$E$10))+Gehaltsrechner!$G$10)</f>
        <v/>
      </c>
      <c r="H824" t="str">
        <f>IF(G824="","",Gehaltsrechner!$G$9)</f>
        <v/>
      </c>
      <c r="I824" t="str">
        <f t="shared" si="67"/>
        <v/>
      </c>
    </row>
    <row r="825" spans="1:9" x14ac:dyDescent="0.25">
      <c r="A825" t="str">
        <f t="shared" si="64"/>
        <v/>
      </c>
      <c r="B825" s="18" t="str">
        <f t="shared" si="68"/>
        <v/>
      </c>
      <c r="C825" t="str">
        <f t="shared" si="65"/>
        <v/>
      </c>
      <c r="D825" t="str">
        <f t="shared" si="66"/>
        <v/>
      </c>
      <c r="E825" t="str">
        <f>IF(D825="","",MIN(IF(ISNA(VLOOKUP(D825+E824,Gehaltstabelle_alt!$A$15:$A$18,1,FALSE)),D825+E824,IF(ISNA(VLOOKUP(D825+E824+1,Gehaltstabelle_alt!$A$15:$A$18,1,FALSE)),D825+E824+1,D825+E824+2))+IF(AND(B825=DATE(YEAR($G$5),MONTH($G$5),1),$G$4),2,0),MAX(Gehaltstabelle_alt!$H$5:$H$34)))</f>
        <v/>
      </c>
      <c r="F825" t="str">
        <f>IF(E825="","",HLOOKUP(C825,Gehaltstabelle_alt!$I$3:$R$34,E825+2,FALSE))</f>
        <v/>
      </c>
      <c r="G825" t="str">
        <f>IF(E825="","",IF(F825&lt;=Gehaltstabelle_alt!$B$2,Gehaltstabelle_alt!$E$2,IF(F825&lt;=Gehaltstabelle_alt!$B$3,Gehaltstabelle_alt!$E$3,IF(F825&lt;=Gehaltstabelle_alt!$B$4,Gehaltstabelle_alt!$E$4,IF(F825&lt;=Gehaltstabelle_alt!$B$5,Gehaltstabelle_alt!$E$5,IF(F825&lt;=Gehaltstabelle_alt!$B$6,Gehaltstabelle_alt!$E$6,Gehaltstabelle_alt!$E$7)))))+IF(F825="","",IF(AND(E825&gt;Gehaltstabelle_alt!$C$10,C825="a"),Gehaltstabelle_alt!$E$11,Gehaltstabelle_alt!$E$10))+Gehaltsrechner!$G$10)</f>
        <v/>
      </c>
      <c r="H825" t="str">
        <f>IF(G825="","",Gehaltsrechner!$G$9)</f>
        <v/>
      </c>
      <c r="I825" t="str">
        <f t="shared" si="67"/>
        <v/>
      </c>
    </row>
    <row r="826" spans="1:9" x14ac:dyDescent="0.25">
      <c r="A826" t="str">
        <f t="shared" si="64"/>
        <v/>
      </c>
      <c r="B826" s="18" t="str">
        <f t="shared" si="68"/>
        <v/>
      </c>
      <c r="C826" t="str">
        <f t="shared" si="65"/>
        <v/>
      </c>
      <c r="D826" t="str">
        <f t="shared" si="66"/>
        <v/>
      </c>
      <c r="E826" t="str">
        <f>IF(D826="","",MIN(IF(ISNA(VLOOKUP(D826+E825,Gehaltstabelle_alt!$A$15:$A$18,1,FALSE)),D826+E825,IF(ISNA(VLOOKUP(D826+E825+1,Gehaltstabelle_alt!$A$15:$A$18,1,FALSE)),D826+E825+1,D826+E825+2))+IF(AND(B826=DATE(YEAR($G$5),MONTH($G$5),1),$G$4),2,0),MAX(Gehaltstabelle_alt!$H$5:$H$34)))</f>
        <v/>
      </c>
      <c r="F826" t="str">
        <f>IF(E826="","",HLOOKUP(C826,Gehaltstabelle_alt!$I$3:$R$34,E826+2,FALSE))</f>
        <v/>
      </c>
      <c r="G826" t="str">
        <f>IF(E826="","",IF(F826&lt;=Gehaltstabelle_alt!$B$2,Gehaltstabelle_alt!$E$2,IF(F826&lt;=Gehaltstabelle_alt!$B$3,Gehaltstabelle_alt!$E$3,IF(F826&lt;=Gehaltstabelle_alt!$B$4,Gehaltstabelle_alt!$E$4,IF(F826&lt;=Gehaltstabelle_alt!$B$5,Gehaltstabelle_alt!$E$5,IF(F826&lt;=Gehaltstabelle_alt!$B$6,Gehaltstabelle_alt!$E$6,Gehaltstabelle_alt!$E$7)))))+IF(F826="","",IF(AND(E826&gt;Gehaltstabelle_alt!$C$10,C826="a"),Gehaltstabelle_alt!$E$11,Gehaltstabelle_alt!$E$10))+Gehaltsrechner!$G$10)</f>
        <v/>
      </c>
      <c r="H826" t="str">
        <f>IF(G826="","",Gehaltsrechner!$G$9)</f>
        <v/>
      </c>
      <c r="I826" t="str">
        <f t="shared" si="67"/>
        <v/>
      </c>
    </row>
    <row r="827" spans="1:9" x14ac:dyDescent="0.25">
      <c r="A827" t="str">
        <f t="shared" si="64"/>
        <v/>
      </c>
      <c r="B827" s="18" t="str">
        <f t="shared" si="68"/>
        <v/>
      </c>
      <c r="C827" t="str">
        <f t="shared" si="65"/>
        <v/>
      </c>
      <c r="D827" t="str">
        <f t="shared" si="66"/>
        <v/>
      </c>
      <c r="E827" t="str">
        <f>IF(D827="","",MIN(IF(ISNA(VLOOKUP(D827+E826,Gehaltstabelle_alt!$A$15:$A$18,1,FALSE)),D827+E826,IF(ISNA(VLOOKUP(D827+E826+1,Gehaltstabelle_alt!$A$15:$A$18,1,FALSE)),D827+E826+1,D827+E826+2))+IF(AND(B827=DATE(YEAR($G$5),MONTH($G$5),1),$G$4),2,0),MAX(Gehaltstabelle_alt!$H$5:$H$34)))</f>
        <v/>
      </c>
      <c r="F827" t="str">
        <f>IF(E827="","",HLOOKUP(C827,Gehaltstabelle_alt!$I$3:$R$34,E827+2,FALSE))</f>
        <v/>
      </c>
      <c r="G827" t="str">
        <f>IF(E827="","",IF(F827&lt;=Gehaltstabelle_alt!$B$2,Gehaltstabelle_alt!$E$2,IF(F827&lt;=Gehaltstabelle_alt!$B$3,Gehaltstabelle_alt!$E$3,IF(F827&lt;=Gehaltstabelle_alt!$B$4,Gehaltstabelle_alt!$E$4,IF(F827&lt;=Gehaltstabelle_alt!$B$5,Gehaltstabelle_alt!$E$5,IF(F827&lt;=Gehaltstabelle_alt!$B$6,Gehaltstabelle_alt!$E$6,Gehaltstabelle_alt!$E$7)))))+IF(F827="","",IF(AND(E827&gt;Gehaltstabelle_alt!$C$10,C827="a"),Gehaltstabelle_alt!$E$11,Gehaltstabelle_alt!$E$10))+Gehaltsrechner!$G$10)</f>
        <v/>
      </c>
      <c r="H827" t="str">
        <f>IF(G827="","",Gehaltsrechner!$G$9)</f>
        <v/>
      </c>
      <c r="I827" t="str">
        <f t="shared" si="67"/>
        <v/>
      </c>
    </row>
    <row r="828" spans="1:9" x14ac:dyDescent="0.25">
      <c r="A828" t="str">
        <f t="shared" si="64"/>
        <v/>
      </c>
      <c r="B828" s="18" t="str">
        <f t="shared" si="68"/>
        <v/>
      </c>
      <c r="C828" t="str">
        <f t="shared" si="65"/>
        <v/>
      </c>
      <c r="D828" t="str">
        <f t="shared" si="66"/>
        <v/>
      </c>
      <c r="E828" t="str">
        <f>IF(D828="","",MIN(IF(ISNA(VLOOKUP(D828+E827,Gehaltstabelle_alt!$A$15:$A$18,1,FALSE)),D828+E827,IF(ISNA(VLOOKUP(D828+E827+1,Gehaltstabelle_alt!$A$15:$A$18,1,FALSE)),D828+E827+1,D828+E827+2))+IF(AND(B828=DATE(YEAR($G$5),MONTH($G$5),1),$G$4),2,0),MAX(Gehaltstabelle_alt!$H$5:$H$34)))</f>
        <v/>
      </c>
      <c r="F828" t="str">
        <f>IF(E828="","",HLOOKUP(C828,Gehaltstabelle_alt!$I$3:$R$34,E828+2,FALSE))</f>
        <v/>
      </c>
      <c r="G828" t="str">
        <f>IF(E828="","",IF(F828&lt;=Gehaltstabelle_alt!$B$2,Gehaltstabelle_alt!$E$2,IF(F828&lt;=Gehaltstabelle_alt!$B$3,Gehaltstabelle_alt!$E$3,IF(F828&lt;=Gehaltstabelle_alt!$B$4,Gehaltstabelle_alt!$E$4,IF(F828&lt;=Gehaltstabelle_alt!$B$5,Gehaltstabelle_alt!$E$5,IF(F828&lt;=Gehaltstabelle_alt!$B$6,Gehaltstabelle_alt!$E$6,Gehaltstabelle_alt!$E$7)))))+IF(F828="","",IF(AND(E828&gt;Gehaltstabelle_alt!$C$10,C828="a"),Gehaltstabelle_alt!$E$11,Gehaltstabelle_alt!$E$10))+Gehaltsrechner!$G$10)</f>
        <v/>
      </c>
      <c r="H828" t="str">
        <f>IF(G828="","",Gehaltsrechner!$G$9)</f>
        <v/>
      </c>
      <c r="I828" t="str">
        <f t="shared" si="67"/>
        <v/>
      </c>
    </row>
    <row r="829" spans="1:9" x14ac:dyDescent="0.25">
      <c r="A829" t="str">
        <f t="shared" si="64"/>
        <v/>
      </c>
      <c r="B829" s="18" t="str">
        <f t="shared" si="68"/>
        <v/>
      </c>
      <c r="C829" t="str">
        <f t="shared" si="65"/>
        <v/>
      </c>
      <c r="D829" t="str">
        <f t="shared" si="66"/>
        <v/>
      </c>
      <c r="E829" t="str">
        <f>IF(D829="","",MIN(IF(ISNA(VLOOKUP(D829+E828,Gehaltstabelle_alt!$A$15:$A$18,1,FALSE)),D829+E828,IF(ISNA(VLOOKUP(D829+E828+1,Gehaltstabelle_alt!$A$15:$A$18,1,FALSE)),D829+E828+1,D829+E828+2))+IF(AND(B829=DATE(YEAR($G$5),MONTH($G$5),1),$G$4),2,0),MAX(Gehaltstabelle_alt!$H$5:$H$34)))</f>
        <v/>
      </c>
      <c r="F829" t="str">
        <f>IF(E829="","",HLOOKUP(C829,Gehaltstabelle_alt!$I$3:$R$34,E829+2,FALSE))</f>
        <v/>
      </c>
      <c r="G829" t="str">
        <f>IF(E829="","",IF(F829&lt;=Gehaltstabelle_alt!$B$2,Gehaltstabelle_alt!$E$2,IF(F829&lt;=Gehaltstabelle_alt!$B$3,Gehaltstabelle_alt!$E$3,IF(F829&lt;=Gehaltstabelle_alt!$B$4,Gehaltstabelle_alt!$E$4,IF(F829&lt;=Gehaltstabelle_alt!$B$5,Gehaltstabelle_alt!$E$5,IF(F829&lt;=Gehaltstabelle_alt!$B$6,Gehaltstabelle_alt!$E$6,Gehaltstabelle_alt!$E$7)))))+IF(F829="","",IF(AND(E829&gt;Gehaltstabelle_alt!$C$10,C829="a"),Gehaltstabelle_alt!$E$11,Gehaltstabelle_alt!$E$10))+Gehaltsrechner!$G$10)</f>
        <v/>
      </c>
      <c r="H829" t="str">
        <f>IF(G829="","",Gehaltsrechner!$G$9)</f>
        <v/>
      </c>
      <c r="I829" t="str">
        <f t="shared" si="67"/>
        <v/>
      </c>
    </row>
    <row r="830" spans="1:9" x14ac:dyDescent="0.25">
      <c r="A830" t="str">
        <f t="shared" si="64"/>
        <v/>
      </c>
      <c r="B830" s="18" t="str">
        <f t="shared" si="68"/>
        <v/>
      </c>
      <c r="C830" t="str">
        <f t="shared" si="65"/>
        <v/>
      </c>
      <c r="D830" t="str">
        <f t="shared" si="66"/>
        <v/>
      </c>
      <c r="E830" t="str">
        <f>IF(D830="","",MIN(IF(ISNA(VLOOKUP(D830+E829,Gehaltstabelle_alt!$A$15:$A$18,1,FALSE)),D830+E829,IF(ISNA(VLOOKUP(D830+E829+1,Gehaltstabelle_alt!$A$15:$A$18,1,FALSE)),D830+E829+1,D830+E829+2))+IF(AND(B830=DATE(YEAR($G$5),MONTH($G$5),1),$G$4),2,0),MAX(Gehaltstabelle_alt!$H$5:$H$34)))</f>
        <v/>
      </c>
      <c r="F830" t="str">
        <f>IF(E830="","",HLOOKUP(C830,Gehaltstabelle_alt!$I$3:$R$34,E830+2,FALSE))</f>
        <v/>
      </c>
      <c r="G830" t="str">
        <f>IF(E830="","",IF(F830&lt;=Gehaltstabelle_alt!$B$2,Gehaltstabelle_alt!$E$2,IF(F830&lt;=Gehaltstabelle_alt!$B$3,Gehaltstabelle_alt!$E$3,IF(F830&lt;=Gehaltstabelle_alt!$B$4,Gehaltstabelle_alt!$E$4,IF(F830&lt;=Gehaltstabelle_alt!$B$5,Gehaltstabelle_alt!$E$5,IF(F830&lt;=Gehaltstabelle_alt!$B$6,Gehaltstabelle_alt!$E$6,Gehaltstabelle_alt!$E$7)))))+IF(F830="","",IF(AND(E830&gt;Gehaltstabelle_alt!$C$10,C830="a"),Gehaltstabelle_alt!$E$11,Gehaltstabelle_alt!$E$10))+Gehaltsrechner!$G$10)</f>
        <v/>
      </c>
      <c r="H830" t="str">
        <f>IF(G830="","",Gehaltsrechner!$G$9)</f>
        <v/>
      </c>
      <c r="I830" t="str">
        <f t="shared" si="67"/>
        <v/>
      </c>
    </row>
    <row r="831" spans="1:9" x14ac:dyDescent="0.25">
      <c r="A831" t="str">
        <f t="shared" si="64"/>
        <v/>
      </c>
      <c r="B831" s="18" t="str">
        <f t="shared" si="68"/>
        <v/>
      </c>
      <c r="C831" t="str">
        <f t="shared" si="65"/>
        <v/>
      </c>
      <c r="D831" t="str">
        <f t="shared" si="66"/>
        <v/>
      </c>
      <c r="E831" t="str">
        <f>IF(D831="","",MIN(IF(ISNA(VLOOKUP(D831+E830,Gehaltstabelle_alt!$A$15:$A$18,1,FALSE)),D831+E830,IF(ISNA(VLOOKUP(D831+E830+1,Gehaltstabelle_alt!$A$15:$A$18,1,FALSE)),D831+E830+1,D831+E830+2))+IF(AND(B831=DATE(YEAR($G$5),MONTH($G$5),1),$G$4),2,0),MAX(Gehaltstabelle_alt!$H$5:$H$34)))</f>
        <v/>
      </c>
      <c r="F831" t="str">
        <f>IF(E831="","",HLOOKUP(C831,Gehaltstabelle_alt!$I$3:$R$34,E831+2,FALSE))</f>
        <v/>
      </c>
      <c r="G831" t="str">
        <f>IF(E831="","",IF(F831&lt;=Gehaltstabelle_alt!$B$2,Gehaltstabelle_alt!$E$2,IF(F831&lt;=Gehaltstabelle_alt!$B$3,Gehaltstabelle_alt!$E$3,IF(F831&lt;=Gehaltstabelle_alt!$B$4,Gehaltstabelle_alt!$E$4,IF(F831&lt;=Gehaltstabelle_alt!$B$5,Gehaltstabelle_alt!$E$5,IF(F831&lt;=Gehaltstabelle_alt!$B$6,Gehaltstabelle_alt!$E$6,Gehaltstabelle_alt!$E$7)))))+IF(F831="","",IF(AND(E831&gt;Gehaltstabelle_alt!$C$10,C831="a"),Gehaltstabelle_alt!$E$11,Gehaltstabelle_alt!$E$10))+Gehaltsrechner!$G$10)</f>
        <v/>
      </c>
      <c r="H831" t="str">
        <f>IF(G831="","",Gehaltsrechner!$G$9)</f>
        <v/>
      </c>
      <c r="I831" t="str">
        <f t="shared" si="67"/>
        <v/>
      </c>
    </row>
    <row r="832" spans="1:9" x14ac:dyDescent="0.25">
      <c r="A832" t="str">
        <f t="shared" si="64"/>
        <v/>
      </c>
      <c r="B832" s="18" t="str">
        <f t="shared" si="68"/>
        <v/>
      </c>
      <c r="C832" t="str">
        <f t="shared" si="65"/>
        <v/>
      </c>
      <c r="D832" t="str">
        <f t="shared" si="66"/>
        <v/>
      </c>
      <c r="E832" t="str">
        <f>IF(D832="","",MIN(IF(ISNA(VLOOKUP(D832+E831,Gehaltstabelle_alt!$A$15:$A$18,1,FALSE)),D832+E831,IF(ISNA(VLOOKUP(D832+E831+1,Gehaltstabelle_alt!$A$15:$A$18,1,FALSE)),D832+E831+1,D832+E831+2))+IF(AND(B832=DATE(YEAR($G$5),MONTH($G$5),1),$G$4),2,0),MAX(Gehaltstabelle_alt!$H$5:$H$34)))</f>
        <v/>
      </c>
      <c r="F832" t="str">
        <f>IF(E832="","",HLOOKUP(C832,Gehaltstabelle_alt!$I$3:$R$34,E832+2,FALSE))</f>
        <v/>
      </c>
      <c r="G832" t="str">
        <f>IF(E832="","",IF(F832&lt;=Gehaltstabelle_alt!$B$2,Gehaltstabelle_alt!$E$2,IF(F832&lt;=Gehaltstabelle_alt!$B$3,Gehaltstabelle_alt!$E$3,IF(F832&lt;=Gehaltstabelle_alt!$B$4,Gehaltstabelle_alt!$E$4,IF(F832&lt;=Gehaltstabelle_alt!$B$5,Gehaltstabelle_alt!$E$5,IF(F832&lt;=Gehaltstabelle_alt!$B$6,Gehaltstabelle_alt!$E$6,Gehaltstabelle_alt!$E$7)))))+IF(F832="","",IF(AND(E832&gt;Gehaltstabelle_alt!$C$10,C832="a"),Gehaltstabelle_alt!$E$11,Gehaltstabelle_alt!$E$10))+Gehaltsrechner!$G$10)</f>
        <v/>
      </c>
      <c r="H832" t="str">
        <f>IF(G832="","",Gehaltsrechner!$G$9)</f>
        <v/>
      </c>
      <c r="I832" t="str">
        <f t="shared" si="67"/>
        <v/>
      </c>
    </row>
    <row r="833" spans="1:9" x14ac:dyDescent="0.25">
      <c r="A833" t="str">
        <f t="shared" si="64"/>
        <v/>
      </c>
      <c r="B833" s="18" t="str">
        <f t="shared" si="68"/>
        <v/>
      </c>
      <c r="C833" t="str">
        <f t="shared" si="65"/>
        <v/>
      </c>
      <c r="D833" t="str">
        <f t="shared" si="66"/>
        <v/>
      </c>
      <c r="E833" t="str">
        <f>IF(D833="","",MIN(IF(ISNA(VLOOKUP(D833+E832,Gehaltstabelle_alt!$A$15:$A$18,1,FALSE)),D833+E832,IF(ISNA(VLOOKUP(D833+E832+1,Gehaltstabelle_alt!$A$15:$A$18,1,FALSE)),D833+E832+1,D833+E832+2))+IF(AND(B833=DATE(YEAR($G$5),MONTH($G$5),1),$G$4),2,0),MAX(Gehaltstabelle_alt!$H$5:$H$34)))</f>
        <v/>
      </c>
      <c r="F833" t="str">
        <f>IF(E833="","",HLOOKUP(C833,Gehaltstabelle_alt!$I$3:$R$34,E833+2,FALSE))</f>
        <v/>
      </c>
      <c r="G833" t="str">
        <f>IF(E833="","",IF(F833&lt;=Gehaltstabelle_alt!$B$2,Gehaltstabelle_alt!$E$2,IF(F833&lt;=Gehaltstabelle_alt!$B$3,Gehaltstabelle_alt!$E$3,IF(F833&lt;=Gehaltstabelle_alt!$B$4,Gehaltstabelle_alt!$E$4,IF(F833&lt;=Gehaltstabelle_alt!$B$5,Gehaltstabelle_alt!$E$5,IF(F833&lt;=Gehaltstabelle_alt!$B$6,Gehaltstabelle_alt!$E$6,Gehaltstabelle_alt!$E$7)))))+IF(F833="","",IF(AND(E833&gt;Gehaltstabelle_alt!$C$10,C833="a"),Gehaltstabelle_alt!$E$11,Gehaltstabelle_alt!$E$10))+Gehaltsrechner!$G$10)</f>
        <v/>
      </c>
      <c r="H833" t="str">
        <f>IF(G833="","",Gehaltsrechner!$G$9)</f>
        <v/>
      </c>
      <c r="I833" t="str">
        <f t="shared" si="67"/>
        <v/>
      </c>
    </row>
    <row r="834" spans="1:9" x14ac:dyDescent="0.25">
      <c r="A834" t="str">
        <f t="shared" si="64"/>
        <v/>
      </c>
      <c r="B834" s="18" t="str">
        <f t="shared" si="68"/>
        <v/>
      </c>
      <c r="C834" t="str">
        <f t="shared" si="65"/>
        <v/>
      </c>
      <c r="D834" t="str">
        <f t="shared" si="66"/>
        <v/>
      </c>
      <c r="E834" t="str">
        <f>IF(D834="","",MIN(IF(ISNA(VLOOKUP(D834+E833,Gehaltstabelle_alt!$A$15:$A$18,1,FALSE)),D834+E833,IF(ISNA(VLOOKUP(D834+E833+1,Gehaltstabelle_alt!$A$15:$A$18,1,FALSE)),D834+E833+1,D834+E833+2))+IF(AND(B834=DATE(YEAR($G$5),MONTH($G$5),1),$G$4),2,0),MAX(Gehaltstabelle_alt!$H$5:$H$34)))</f>
        <v/>
      </c>
      <c r="F834" t="str">
        <f>IF(E834="","",HLOOKUP(C834,Gehaltstabelle_alt!$I$3:$R$34,E834+2,FALSE))</f>
        <v/>
      </c>
      <c r="G834" t="str">
        <f>IF(E834="","",IF(F834&lt;=Gehaltstabelle_alt!$B$2,Gehaltstabelle_alt!$E$2,IF(F834&lt;=Gehaltstabelle_alt!$B$3,Gehaltstabelle_alt!$E$3,IF(F834&lt;=Gehaltstabelle_alt!$B$4,Gehaltstabelle_alt!$E$4,IF(F834&lt;=Gehaltstabelle_alt!$B$5,Gehaltstabelle_alt!$E$5,IF(F834&lt;=Gehaltstabelle_alt!$B$6,Gehaltstabelle_alt!$E$6,Gehaltstabelle_alt!$E$7)))))+IF(F834="","",IF(AND(E834&gt;Gehaltstabelle_alt!$C$10,C834="a"),Gehaltstabelle_alt!$E$11,Gehaltstabelle_alt!$E$10))+Gehaltsrechner!$G$10)</f>
        <v/>
      </c>
      <c r="H834" t="str">
        <f>IF(G834="","",Gehaltsrechner!$G$9)</f>
        <v/>
      </c>
      <c r="I834" t="str">
        <f t="shared" si="67"/>
        <v/>
      </c>
    </row>
    <row r="835" spans="1:9" x14ac:dyDescent="0.25">
      <c r="A835" t="str">
        <f t="shared" si="64"/>
        <v/>
      </c>
      <c r="B835" s="18" t="str">
        <f t="shared" si="68"/>
        <v/>
      </c>
      <c r="C835" t="str">
        <f t="shared" si="65"/>
        <v/>
      </c>
      <c r="D835" t="str">
        <f t="shared" si="66"/>
        <v/>
      </c>
      <c r="E835" t="str">
        <f>IF(D835="","",MIN(IF(ISNA(VLOOKUP(D835+E834,Gehaltstabelle_alt!$A$15:$A$18,1,FALSE)),D835+E834,IF(ISNA(VLOOKUP(D835+E834+1,Gehaltstabelle_alt!$A$15:$A$18,1,FALSE)),D835+E834+1,D835+E834+2))+IF(AND(B835=DATE(YEAR($G$5),MONTH($G$5),1),$G$4),2,0),MAX(Gehaltstabelle_alt!$H$5:$H$34)))</f>
        <v/>
      </c>
      <c r="F835" t="str">
        <f>IF(E835="","",HLOOKUP(C835,Gehaltstabelle_alt!$I$3:$R$34,E835+2,FALSE))</f>
        <v/>
      </c>
      <c r="G835" t="str">
        <f>IF(E835="","",IF(F835&lt;=Gehaltstabelle_alt!$B$2,Gehaltstabelle_alt!$E$2,IF(F835&lt;=Gehaltstabelle_alt!$B$3,Gehaltstabelle_alt!$E$3,IF(F835&lt;=Gehaltstabelle_alt!$B$4,Gehaltstabelle_alt!$E$4,IF(F835&lt;=Gehaltstabelle_alt!$B$5,Gehaltstabelle_alt!$E$5,IF(F835&lt;=Gehaltstabelle_alt!$B$6,Gehaltstabelle_alt!$E$6,Gehaltstabelle_alt!$E$7)))))+IF(F835="","",IF(AND(E835&gt;Gehaltstabelle_alt!$C$10,C835="a"),Gehaltstabelle_alt!$E$11,Gehaltstabelle_alt!$E$10))+Gehaltsrechner!$G$10)</f>
        <v/>
      </c>
      <c r="H835" t="str">
        <f>IF(G835="","",Gehaltsrechner!$G$9)</f>
        <v/>
      </c>
      <c r="I835" t="str">
        <f t="shared" si="67"/>
        <v/>
      </c>
    </row>
    <row r="836" spans="1:9" x14ac:dyDescent="0.25">
      <c r="A836" t="str">
        <f t="shared" si="64"/>
        <v/>
      </c>
      <c r="B836" s="18" t="str">
        <f t="shared" si="68"/>
        <v/>
      </c>
      <c r="C836" t="str">
        <f t="shared" si="65"/>
        <v/>
      </c>
      <c r="D836" t="str">
        <f t="shared" si="66"/>
        <v/>
      </c>
      <c r="E836" t="str">
        <f>IF(D836="","",MIN(IF(ISNA(VLOOKUP(D836+E835,Gehaltstabelle_alt!$A$15:$A$18,1,FALSE)),D836+E835,IF(ISNA(VLOOKUP(D836+E835+1,Gehaltstabelle_alt!$A$15:$A$18,1,FALSE)),D836+E835+1,D836+E835+2))+IF(AND(B836=DATE(YEAR($G$5),MONTH($G$5),1),$G$4),2,0),MAX(Gehaltstabelle_alt!$H$5:$H$34)))</f>
        <v/>
      </c>
      <c r="F836" t="str">
        <f>IF(E836="","",HLOOKUP(C836,Gehaltstabelle_alt!$I$3:$R$34,E836+2,FALSE))</f>
        <v/>
      </c>
      <c r="G836" t="str">
        <f>IF(E836="","",IF(F836&lt;=Gehaltstabelle_alt!$B$2,Gehaltstabelle_alt!$E$2,IF(F836&lt;=Gehaltstabelle_alt!$B$3,Gehaltstabelle_alt!$E$3,IF(F836&lt;=Gehaltstabelle_alt!$B$4,Gehaltstabelle_alt!$E$4,IF(F836&lt;=Gehaltstabelle_alt!$B$5,Gehaltstabelle_alt!$E$5,IF(F836&lt;=Gehaltstabelle_alt!$B$6,Gehaltstabelle_alt!$E$6,Gehaltstabelle_alt!$E$7)))))+IF(F836="","",IF(AND(E836&gt;Gehaltstabelle_alt!$C$10,C836="a"),Gehaltstabelle_alt!$E$11,Gehaltstabelle_alt!$E$10))+Gehaltsrechner!$G$10)</f>
        <v/>
      </c>
      <c r="H836" t="str">
        <f>IF(G836="","",Gehaltsrechner!$G$9)</f>
        <v/>
      </c>
      <c r="I836" t="str">
        <f t="shared" si="67"/>
        <v/>
      </c>
    </row>
    <row r="837" spans="1:9" x14ac:dyDescent="0.25">
      <c r="A837" t="str">
        <f t="shared" si="64"/>
        <v/>
      </c>
      <c r="B837" s="18" t="str">
        <f t="shared" si="68"/>
        <v/>
      </c>
      <c r="C837" t="str">
        <f t="shared" si="65"/>
        <v/>
      </c>
      <c r="D837" t="str">
        <f t="shared" si="66"/>
        <v/>
      </c>
      <c r="E837" t="str">
        <f>IF(D837="","",MIN(IF(ISNA(VLOOKUP(D837+E836,Gehaltstabelle_alt!$A$15:$A$18,1,FALSE)),D837+E836,IF(ISNA(VLOOKUP(D837+E836+1,Gehaltstabelle_alt!$A$15:$A$18,1,FALSE)),D837+E836+1,D837+E836+2))+IF(AND(B837=DATE(YEAR($G$5),MONTH($G$5),1),$G$4),2,0),MAX(Gehaltstabelle_alt!$H$5:$H$34)))</f>
        <v/>
      </c>
      <c r="F837" t="str">
        <f>IF(E837="","",HLOOKUP(C837,Gehaltstabelle_alt!$I$3:$R$34,E837+2,FALSE))</f>
        <v/>
      </c>
      <c r="G837" t="str">
        <f>IF(E837="","",IF(F837&lt;=Gehaltstabelle_alt!$B$2,Gehaltstabelle_alt!$E$2,IF(F837&lt;=Gehaltstabelle_alt!$B$3,Gehaltstabelle_alt!$E$3,IF(F837&lt;=Gehaltstabelle_alt!$B$4,Gehaltstabelle_alt!$E$4,IF(F837&lt;=Gehaltstabelle_alt!$B$5,Gehaltstabelle_alt!$E$5,IF(F837&lt;=Gehaltstabelle_alt!$B$6,Gehaltstabelle_alt!$E$6,Gehaltstabelle_alt!$E$7)))))+IF(F837="","",IF(AND(E837&gt;Gehaltstabelle_alt!$C$10,C837="a"),Gehaltstabelle_alt!$E$11,Gehaltstabelle_alt!$E$10))+Gehaltsrechner!$G$10)</f>
        <v/>
      </c>
      <c r="H837" t="str">
        <f>IF(G837="","",Gehaltsrechner!$G$9)</f>
        <v/>
      </c>
      <c r="I837" t="str">
        <f t="shared" si="67"/>
        <v/>
      </c>
    </row>
    <row r="838" spans="1:9" x14ac:dyDescent="0.25">
      <c r="A838" t="str">
        <f t="shared" si="64"/>
        <v/>
      </c>
      <c r="B838" s="18" t="str">
        <f t="shared" si="68"/>
        <v/>
      </c>
      <c r="C838" t="str">
        <f t="shared" si="65"/>
        <v/>
      </c>
      <c r="D838" t="str">
        <f t="shared" si="66"/>
        <v/>
      </c>
      <c r="E838" t="str">
        <f>IF(D838="","",MIN(IF(ISNA(VLOOKUP(D838+E837,Gehaltstabelle_alt!$A$15:$A$18,1,FALSE)),D838+E837,IF(ISNA(VLOOKUP(D838+E837+1,Gehaltstabelle_alt!$A$15:$A$18,1,FALSE)),D838+E837+1,D838+E837+2))+IF(AND(B838=DATE(YEAR($G$5),MONTH($G$5),1),$G$4),2,0),MAX(Gehaltstabelle_alt!$H$5:$H$34)))</f>
        <v/>
      </c>
      <c r="F838" t="str">
        <f>IF(E838="","",HLOOKUP(C838,Gehaltstabelle_alt!$I$3:$R$34,E838+2,FALSE))</f>
        <v/>
      </c>
      <c r="G838" t="str">
        <f>IF(E838="","",IF(F838&lt;=Gehaltstabelle_alt!$B$2,Gehaltstabelle_alt!$E$2,IF(F838&lt;=Gehaltstabelle_alt!$B$3,Gehaltstabelle_alt!$E$3,IF(F838&lt;=Gehaltstabelle_alt!$B$4,Gehaltstabelle_alt!$E$4,IF(F838&lt;=Gehaltstabelle_alt!$B$5,Gehaltstabelle_alt!$E$5,IF(F838&lt;=Gehaltstabelle_alt!$B$6,Gehaltstabelle_alt!$E$6,Gehaltstabelle_alt!$E$7)))))+IF(F838="","",IF(AND(E838&gt;Gehaltstabelle_alt!$C$10,C838="a"),Gehaltstabelle_alt!$E$11,Gehaltstabelle_alt!$E$10))+Gehaltsrechner!$G$10)</f>
        <v/>
      </c>
      <c r="H838" t="str">
        <f>IF(G838="","",Gehaltsrechner!$G$9)</f>
        <v/>
      </c>
      <c r="I838" t="str">
        <f t="shared" si="67"/>
        <v/>
      </c>
    </row>
    <row r="839" spans="1:9" x14ac:dyDescent="0.25">
      <c r="A839" t="str">
        <f t="shared" si="64"/>
        <v/>
      </c>
      <c r="B839" s="18" t="str">
        <f t="shared" si="68"/>
        <v/>
      </c>
      <c r="C839" t="str">
        <f t="shared" si="65"/>
        <v/>
      </c>
      <c r="D839" t="str">
        <f t="shared" si="66"/>
        <v/>
      </c>
      <c r="E839" t="str">
        <f>IF(D839="","",MIN(IF(ISNA(VLOOKUP(D839+E838,Gehaltstabelle_alt!$A$15:$A$18,1,FALSE)),D839+E838,IF(ISNA(VLOOKUP(D839+E838+1,Gehaltstabelle_alt!$A$15:$A$18,1,FALSE)),D839+E838+1,D839+E838+2))+IF(AND(B839=DATE(YEAR($G$5),MONTH($G$5),1),$G$4),2,0),MAX(Gehaltstabelle_alt!$H$5:$H$34)))</f>
        <v/>
      </c>
      <c r="F839" t="str">
        <f>IF(E839="","",HLOOKUP(C839,Gehaltstabelle_alt!$I$3:$R$34,E839+2,FALSE))</f>
        <v/>
      </c>
      <c r="G839" t="str">
        <f>IF(E839="","",IF(F839&lt;=Gehaltstabelle_alt!$B$2,Gehaltstabelle_alt!$E$2,IF(F839&lt;=Gehaltstabelle_alt!$B$3,Gehaltstabelle_alt!$E$3,IF(F839&lt;=Gehaltstabelle_alt!$B$4,Gehaltstabelle_alt!$E$4,IF(F839&lt;=Gehaltstabelle_alt!$B$5,Gehaltstabelle_alt!$E$5,IF(F839&lt;=Gehaltstabelle_alt!$B$6,Gehaltstabelle_alt!$E$6,Gehaltstabelle_alt!$E$7)))))+IF(F839="","",IF(AND(E839&gt;Gehaltstabelle_alt!$C$10,C839="a"),Gehaltstabelle_alt!$E$11,Gehaltstabelle_alt!$E$10))+Gehaltsrechner!$G$10)</f>
        <v/>
      </c>
      <c r="H839" t="str">
        <f>IF(G839="","",Gehaltsrechner!$G$9)</f>
        <v/>
      </c>
      <c r="I839" t="str">
        <f t="shared" si="67"/>
        <v/>
      </c>
    </row>
    <row r="840" spans="1:9" x14ac:dyDescent="0.25">
      <c r="A840" t="str">
        <f t="shared" si="64"/>
        <v/>
      </c>
      <c r="B840" s="18" t="str">
        <f t="shared" si="68"/>
        <v/>
      </c>
      <c r="C840" t="str">
        <f t="shared" si="65"/>
        <v/>
      </c>
      <c r="D840" t="str">
        <f t="shared" si="66"/>
        <v/>
      </c>
      <c r="E840" t="str">
        <f>IF(D840="","",MIN(IF(ISNA(VLOOKUP(D840+E839,Gehaltstabelle_alt!$A$15:$A$18,1,FALSE)),D840+E839,IF(ISNA(VLOOKUP(D840+E839+1,Gehaltstabelle_alt!$A$15:$A$18,1,FALSE)),D840+E839+1,D840+E839+2))+IF(AND(B840=DATE(YEAR($G$5),MONTH($G$5),1),$G$4),2,0),MAX(Gehaltstabelle_alt!$H$5:$H$34)))</f>
        <v/>
      </c>
      <c r="F840" t="str">
        <f>IF(E840="","",HLOOKUP(C840,Gehaltstabelle_alt!$I$3:$R$34,E840+2,FALSE))</f>
        <v/>
      </c>
      <c r="G840" t="str">
        <f>IF(E840="","",IF(F840&lt;=Gehaltstabelle_alt!$B$2,Gehaltstabelle_alt!$E$2,IF(F840&lt;=Gehaltstabelle_alt!$B$3,Gehaltstabelle_alt!$E$3,IF(F840&lt;=Gehaltstabelle_alt!$B$4,Gehaltstabelle_alt!$E$4,IF(F840&lt;=Gehaltstabelle_alt!$B$5,Gehaltstabelle_alt!$E$5,IF(F840&lt;=Gehaltstabelle_alt!$B$6,Gehaltstabelle_alt!$E$6,Gehaltstabelle_alt!$E$7)))))+IF(F840="","",IF(AND(E840&gt;Gehaltstabelle_alt!$C$10,C840="a"),Gehaltstabelle_alt!$E$11,Gehaltstabelle_alt!$E$10))+Gehaltsrechner!$G$10)</f>
        <v/>
      </c>
      <c r="H840" t="str">
        <f>IF(G840="","",Gehaltsrechner!$G$9)</f>
        <v/>
      </c>
      <c r="I840" t="str">
        <f t="shared" si="67"/>
        <v/>
      </c>
    </row>
    <row r="841" spans="1:9" x14ac:dyDescent="0.25">
      <c r="A841" t="str">
        <f t="shared" si="64"/>
        <v/>
      </c>
      <c r="B841" s="18" t="str">
        <f t="shared" si="68"/>
        <v/>
      </c>
      <c r="C841" t="str">
        <f t="shared" si="65"/>
        <v/>
      </c>
      <c r="D841" t="str">
        <f t="shared" si="66"/>
        <v/>
      </c>
      <c r="E841" t="str">
        <f>IF(D841="","",MIN(IF(ISNA(VLOOKUP(D841+E840,Gehaltstabelle_alt!$A$15:$A$18,1,FALSE)),D841+E840,IF(ISNA(VLOOKUP(D841+E840+1,Gehaltstabelle_alt!$A$15:$A$18,1,FALSE)),D841+E840+1,D841+E840+2))+IF(AND(B841=DATE(YEAR($G$5),MONTH($G$5),1),$G$4),2,0),MAX(Gehaltstabelle_alt!$H$5:$H$34)))</f>
        <v/>
      </c>
      <c r="F841" t="str">
        <f>IF(E841="","",HLOOKUP(C841,Gehaltstabelle_alt!$I$3:$R$34,E841+2,FALSE))</f>
        <v/>
      </c>
      <c r="G841" t="str">
        <f>IF(E841="","",IF(F841&lt;=Gehaltstabelle_alt!$B$2,Gehaltstabelle_alt!$E$2,IF(F841&lt;=Gehaltstabelle_alt!$B$3,Gehaltstabelle_alt!$E$3,IF(F841&lt;=Gehaltstabelle_alt!$B$4,Gehaltstabelle_alt!$E$4,IF(F841&lt;=Gehaltstabelle_alt!$B$5,Gehaltstabelle_alt!$E$5,IF(F841&lt;=Gehaltstabelle_alt!$B$6,Gehaltstabelle_alt!$E$6,Gehaltstabelle_alt!$E$7)))))+IF(F841="","",IF(AND(E841&gt;Gehaltstabelle_alt!$C$10,C841="a"),Gehaltstabelle_alt!$E$11,Gehaltstabelle_alt!$E$10))+Gehaltsrechner!$G$10)</f>
        <v/>
      </c>
      <c r="H841" t="str">
        <f>IF(G841="","",Gehaltsrechner!$G$9)</f>
        <v/>
      </c>
      <c r="I841" t="str">
        <f t="shared" si="67"/>
        <v/>
      </c>
    </row>
    <row r="842" spans="1:9" x14ac:dyDescent="0.25">
      <c r="A842" t="str">
        <f t="shared" ref="A842:A863" si="69">IF(C842="","",YEAR(B842))</f>
        <v/>
      </c>
      <c r="B842" s="18" t="str">
        <f t="shared" si="68"/>
        <v/>
      </c>
      <c r="C842" t="str">
        <f t="shared" ref="C842:C863" si="70">IF(B842="","",$J$3)</f>
        <v/>
      </c>
      <c r="D842" t="str">
        <f t="shared" ref="D842:D863" si="71">IF(B842="","",IF(B842&lt;$G$6,0,IF(AND(MOD(YEAR(B842)-YEAR($G$6),2)=0,MONTH($G$6)=MONTH(B842)),1,0)))</f>
        <v/>
      </c>
      <c r="E842" t="str">
        <f>IF(D842="","",MIN(IF(ISNA(VLOOKUP(D842+E841,Gehaltstabelle_alt!$A$15:$A$18,1,FALSE)),D842+E841,IF(ISNA(VLOOKUP(D842+E841+1,Gehaltstabelle_alt!$A$15:$A$18,1,FALSE)),D842+E841+1,D842+E841+2))+IF(AND(B842=DATE(YEAR($G$5),MONTH($G$5),1),$G$4),2,0),MAX(Gehaltstabelle_alt!$H$5:$H$34)))</f>
        <v/>
      </c>
      <c r="F842" t="str">
        <f>IF(E842="","",HLOOKUP(C842,Gehaltstabelle_alt!$I$3:$R$34,E842+2,FALSE))</f>
        <v/>
      </c>
      <c r="G842" t="str">
        <f>IF(E842="","",IF(F842&lt;=Gehaltstabelle_alt!$B$2,Gehaltstabelle_alt!$E$2,IF(F842&lt;=Gehaltstabelle_alt!$B$3,Gehaltstabelle_alt!$E$3,IF(F842&lt;=Gehaltstabelle_alt!$B$4,Gehaltstabelle_alt!$E$4,IF(F842&lt;=Gehaltstabelle_alt!$B$5,Gehaltstabelle_alt!$E$5,IF(F842&lt;=Gehaltstabelle_alt!$B$6,Gehaltstabelle_alt!$E$6,Gehaltstabelle_alt!$E$7)))))+IF(F842="","",IF(AND(E842&gt;Gehaltstabelle_alt!$C$10,C842="a"),Gehaltstabelle_alt!$E$11,Gehaltstabelle_alt!$E$10))+Gehaltsrechner!$G$10)</f>
        <v/>
      </c>
      <c r="H842" t="str">
        <f>IF(G842="","",Gehaltsrechner!$G$9)</f>
        <v/>
      </c>
      <c r="I842" t="str">
        <f t="shared" ref="I842:I863" si="72">IF(B842="","",(F842+G842)/12*14+H842)</f>
        <v/>
      </c>
    </row>
    <row r="843" spans="1:9" x14ac:dyDescent="0.25">
      <c r="A843" t="str">
        <f t="shared" si="69"/>
        <v/>
      </c>
      <c r="B843" s="18" t="str">
        <f t="shared" ref="B843:B863" si="73">IF(B842="","",IF(DATE(YEAR(B842),MONTH(B842)+1,1)&gt;=$G$2,"",DATE(YEAR(B842),MONTH(B842)+1,1)))</f>
        <v/>
      </c>
      <c r="C843" t="str">
        <f t="shared" si="70"/>
        <v/>
      </c>
      <c r="D843" t="str">
        <f t="shared" si="71"/>
        <v/>
      </c>
      <c r="E843" t="str">
        <f>IF(D843="","",MIN(IF(ISNA(VLOOKUP(D843+E842,Gehaltstabelle_alt!$A$15:$A$18,1,FALSE)),D843+E842,IF(ISNA(VLOOKUP(D843+E842+1,Gehaltstabelle_alt!$A$15:$A$18,1,FALSE)),D843+E842+1,D843+E842+2))+IF(AND(B843=DATE(YEAR($G$5),MONTH($G$5),1),$G$4),2,0),MAX(Gehaltstabelle_alt!$H$5:$H$34)))</f>
        <v/>
      </c>
      <c r="F843" t="str">
        <f>IF(E843="","",HLOOKUP(C843,Gehaltstabelle_alt!$I$3:$R$34,E843+2,FALSE))</f>
        <v/>
      </c>
      <c r="G843" t="str">
        <f>IF(E843="","",IF(F843&lt;=Gehaltstabelle_alt!$B$2,Gehaltstabelle_alt!$E$2,IF(F843&lt;=Gehaltstabelle_alt!$B$3,Gehaltstabelle_alt!$E$3,IF(F843&lt;=Gehaltstabelle_alt!$B$4,Gehaltstabelle_alt!$E$4,IF(F843&lt;=Gehaltstabelle_alt!$B$5,Gehaltstabelle_alt!$E$5,IF(F843&lt;=Gehaltstabelle_alt!$B$6,Gehaltstabelle_alt!$E$6,Gehaltstabelle_alt!$E$7)))))+IF(F843="","",IF(AND(E843&gt;Gehaltstabelle_alt!$C$10,C843="a"),Gehaltstabelle_alt!$E$11,Gehaltstabelle_alt!$E$10))+Gehaltsrechner!$G$10)</f>
        <v/>
      </c>
      <c r="H843" t="str">
        <f>IF(G843="","",Gehaltsrechner!$G$9)</f>
        <v/>
      </c>
      <c r="I843" t="str">
        <f t="shared" si="72"/>
        <v/>
      </c>
    </row>
    <row r="844" spans="1:9" x14ac:dyDescent="0.25">
      <c r="A844" t="str">
        <f t="shared" si="69"/>
        <v/>
      </c>
      <c r="B844" s="18" t="str">
        <f t="shared" si="73"/>
        <v/>
      </c>
      <c r="C844" t="str">
        <f t="shared" si="70"/>
        <v/>
      </c>
      <c r="D844" t="str">
        <f t="shared" si="71"/>
        <v/>
      </c>
      <c r="E844" t="str">
        <f>IF(D844="","",MIN(IF(ISNA(VLOOKUP(D844+E843,Gehaltstabelle_alt!$A$15:$A$18,1,FALSE)),D844+E843,IF(ISNA(VLOOKUP(D844+E843+1,Gehaltstabelle_alt!$A$15:$A$18,1,FALSE)),D844+E843+1,D844+E843+2))+IF(AND(B844=DATE(YEAR($G$5),MONTH($G$5),1),$G$4),2,0),MAX(Gehaltstabelle_alt!$H$5:$H$34)))</f>
        <v/>
      </c>
      <c r="F844" t="str">
        <f>IF(E844="","",HLOOKUP(C844,Gehaltstabelle_alt!$I$3:$R$34,E844+2,FALSE))</f>
        <v/>
      </c>
      <c r="G844" t="str">
        <f>IF(E844="","",IF(F844&lt;=Gehaltstabelle_alt!$B$2,Gehaltstabelle_alt!$E$2,IF(F844&lt;=Gehaltstabelle_alt!$B$3,Gehaltstabelle_alt!$E$3,IF(F844&lt;=Gehaltstabelle_alt!$B$4,Gehaltstabelle_alt!$E$4,IF(F844&lt;=Gehaltstabelle_alt!$B$5,Gehaltstabelle_alt!$E$5,IF(F844&lt;=Gehaltstabelle_alt!$B$6,Gehaltstabelle_alt!$E$6,Gehaltstabelle_alt!$E$7)))))+IF(F844="","",IF(AND(E844&gt;Gehaltstabelle_alt!$C$10,C844="a"),Gehaltstabelle_alt!$E$11,Gehaltstabelle_alt!$E$10))+Gehaltsrechner!$G$10)</f>
        <v/>
      </c>
      <c r="H844" t="str">
        <f>IF(G844="","",Gehaltsrechner!$G$9)</f>
        <v/>
      </c>
      <c r="I844" t="str">
        <f t="shared" si="72"/>
        <v/>
      </c>
    </row>
    <row r="845" spans="1:9" x14ac:dyDescent="0.25">
      <c r="A845" t="str">
        <f t="shared" si="69"/>
        <v/>
      </c>
      <c r="B845" s="18" t="str">
        <f t="shared" si="73"/>
        <v/>
      </c>
      <c r="C845" t="str">
        <f t="shared" si="70"/>
        <v/>
      </c>
      <c r="D845" t="str">
        <f t="shared" si="71"/>
        <v/>
      </c>
      <c r="E845" t="str">
        <f>IF(D845="","",MIN(IF(ISNA(VLOOKUP(D845+E844,Gehaltstabelle_alt!$A$15:$A$18,1,FALSE)),D845+E844,IF(ISNA(VLOOKUP(D845+E844+1,Gehaltstabelle_alt!$A$15:$A$18,1,FALSE)),D845+E844+1,D845+E844+2))+IF(AND(B845=DATE(YEAR($G$5),MONTH($G$5),1),$G$4),2,0),MAX(Gehaltstabelle_alt!$H$5:$H$34)))</f>
        <v/>
      </c>
      <c r="F845" t="str">
        <f>IF(E845="","",HLOOKUP(C845,Gehaltstabelle_alt!$I$3:$R$34,E845+2,FALSE))</f>
        <v/>
      </c>
      <c r="G845" t="str">
        <f>IF(E845="","",IF(F845&lt;=Gehaltstabelle_alt!$B$2,Gehaltstabelle_alt!$E$2,IF(F845&lt;=Gehaltstabelle_alt!$B$3,Gehaltstabelle_alt!$E$3,IF(F845&lt;=Gehaltstabelle_alt!$B$4,Gehaltstabelle_alt!$E$4,IF(F845&lt;=Gehaltstabelle_alt!$B$5,Gehaltstabelle_alt!$E$5,IF(F845&lt;=Gehaltstabelle_alt!$B$6,Gehaltstabelle_alt!$E$6,Gehaltstabelle_alt!$E$7)))))+IF(F845="","",IF(AND(E845&gt;Gehaltstabelle_alt!$C$10,C845="a"),Gehaltstabelle_alt!$E$11,Gehaltstabelle_alt!$E$10))+Gehaltsrechner!$G$10)</f>
        <v/>
      </c>
      <c r="H845" t="str">
        <f>IF(G845="","",Gehaltsrechner!$G$9)</f>
        <v/>
      </c>
      <c r="I845" t="str">
        <f t="shared" si="72"/>
        <v/>
      </c>
    </row>
    <row r="846" spans="1:9" x14ac:dyDescent="0.25">
      <c r="A846" t="str">
        <f t="shared" si="69"/>
        <v/>
      </c>
      <c r="B846" s="18" t="str">
        <f t="shared" si="73"/>
        <v/>
      </c>
      <c r="C846" t="str">
        <f t="shared" si="70"/>
        <v/>
      </c>
      <c r="D846" t="str">
        <f t="shared" si="71"/>
        <v/>
      </c>
      <c r="E846" t="str">
        <f>IF(D846="","",MIN(IF(ISNA(VLOOKUP(D846+E845,Gehaltstabelle_alt!$A$15:$A$18,1,FALSE)),D846+E845,IF(ISNA(VLOOKUP(D846+E845+1,Gehaltstabelle_alt!$A$15:$A$18,1,FALSE)),D846+E845+1,D846+E845+2))+IF(AND(B846=DATE(YEAR($G$5),MONTH($G$5),1),$G$4),2,0),MAX(Gehaltstabelle_alt!$H$5:$H$34)))</f>
        <v/>
      </c>
      <c r="F846" t="str">
        <f>IF(E846="","",HLOOKUP(C846,Gehaltstabelle_alt!$I$3:$R$34,E846+2,FALSE))</f>
        <v/>
      </c>
      <c r="G846" t="str">
        <f>IF(E846="","",IF(F846&lt;=Gehaltstabelle_alt!$B$2,Gehaltstabelle_alt!$E$2,IF(F846&lt;=Gehaltstabelle_alt!$B$3,Gehaltstabelle_alt!$E$3,IF(F846&lt;=Gehaltstabelle_alt!$B$4,Gehaltstabelle_alt!$E$4,IF(F846&lt;=Gehaltstabelle_alt!$B$5,Gehaltstabelle_alt!$E$5,IF(F846&lt;=Gehaltstabelle_alt!$B$6,Gehaltstabelle_alt!$E$6,Gehaltstabelle_alt!$E$7)))))+IF(F846="","",IF(AND(E846&gt;Gehaltstabelle_alt!$C$10,C846="a"),Gehaltstabelle_alt!$E$11,Gehaltstabelle_alt!$E$10))+Gehaltsrechner!$G$10)</f>
        <v/>
      </c>
      <c r="H846" t="str">
        <f>IF(G846="","",Gehaltsrechner!$G$9)</f>
        <v/>
      </c>
      <c r="I846" t="str">
        <f t="shared" si="72"/>
        <v/>
      </c>
    </row>
    <row r="847" spans="1:9" x14ac:dyDescent="0.25">
      <c r="A847" t="str">
        <f t="shared" si="69"/>
        <v/>
      </c>
      <c r="B847" s="18" t="str">
        <f t="shared" si="73"/>
        <v/>
      </c>
      <c r="C847" t="str">
        <f t="shared" si="70"/>
        <v/>
      </c>
      <c r="D847" t="str">
        <f t="shared" si="71"/>
        <v/>
      </c>
      <c r="E847" t="str">
        <f>IF(D847="","",MIN(IF(ISNA(VLOOKUP(D847+E846,Gehaltstabelle_alt!$A$15:$A$18,1,FALSE)),D847+E846,IF(ISNA(VLOOKUP(D847+E846+1,Gehaltstabelle_alt!$A$15:$A$18,1,FALSE)),D847+E846+1,D847+E846+2))+IF(AND(B847=DATE(YEAR($G$5),MONTH($G$5),1),$G$4),2,0),MAX(Gehaltstabelle_alt!$H$5:$H$34)))</f>
        <v/>
      </c>
      <c r="F847" t="str">
        <f>IF(E847="","",HLOOKUP(C847,Gehaltstabelle_alt!$I$3:$R$34,E847+2,FALSE))</f>
        <v/>
      </c>
      <c r="G847" t="str">
        <f>IF(E847="","",IF(F847&lt;=Gehaltstabelle_alt!$B$2,Gehaltstabelle_alt!$E$2,IF(F847&lt;=Gehaltstabelle_alt!$B$3,Gehaltstabelle_alt!$E$3,IF(F847&lt;=Gehaltstabelle_alt!$B$4,Gehaltstabelle_alt!$E$4,IF(F847&lt;=Gehaltstabelle_alt!$B$5,Gehaltstabelle_alt!$E$5,IF(F847&lt;=Gehaltstabelle_alt!$B$6,Gehaltstabelle_alt!$E$6,Gehaltstabelle_alt!$E$7)))))+IF(F847="","",IF(AND(E847&gt;Gehaltstabelle_alt!$C$10,C847="a"),Gehaltstabelle_alt!$E$11,Gehaltstabelle_alt!$E$10))+Gehaltsrechner!$G$10)</f>
        <v/>
      </c>
      <c r="H847" t="str">
        <f>IF(G847="","",Gehaltsrechner!$G$9)</f>
        <v/>
      </c>
      <c r="I847" t="str">
        <f t="shared" si="72"/>
        <v/>
      </c>
    </row>
    <row r="848" spans="1:9" x14ac:dyDescent="0.25">
      <c r="A848" t="str">
        <f t="shared" si="69"/>
        <v/>
      </c>
      <c r="B848" s="18" t="str">
        <f t="shared" si="73"/>
        <v/>
      </c>
      <c r="C848" t="str">
        <f t="shared" si="70"/>
        <v/>
      </c>
      <c r="D848" t="str">
        <f t="shared" si="71"/>
        <v/>
      </c>
      <c r="E848" t="str">
        <f>IF(D848="","",MIN(IF(ISNA(VLOOKUP(D848+E847,Gehaltstabelle_alt!$A$15:$A$18,1,FALSE)),D848+E847,IF(ISNA(VLOOKUP(D848+E847+1,Gehaltstabelle_alt!$A$15:$A$18,1,FALSE)),D848+E847+1,D848+E847+2))+IF(AND(B848=DATE(YEAR($G$5),MONTH($G$5),1),$G$4),2,0),MAX(Gehaltstabelle_alt!$H$5:$H$34)))</f>
        <v/>
      </c>
      <c r="F848" t="str">
        <f>IF(E848="","",HLOOKUP(C848,Gehaltstabelle_alt!$I$3:$R$34,E848+2,FALSE))</f>
        <v/>
      </c>
      <c r="G848" t="str">
        <f>IF(E848="","",IF(F848&lt;=Gehaltstabelle_alt!$B$2,Gehaltstabelle_alt!$E$2,IF(F848&lt;=Gehaltstabelle_alt!$B$3,Gehaltstabelle_alt!$E$3,IF(F848&lt;=Gehaltstabelle_alt!$B$4,Gehaltstabelle_alt!$E$4,IF(F848&lt;=Gehaltstabelle_alt!$B$5,Gehaltstabelle_alt!$E$5,IF(F848&lt;=Gehaltstabelle_alt!$B$6,Gehaltstabelle_alt!$E$6,Gehaltstabelle_alt!$E$7)))))+IF(F848="","",IF(AND(E848&gt;Gehaltstabelle_alt!$C$10,C848="a"),Gehaltstabelle_alt!$E$11,Gehaltstabelle_alt!$E$10))+Gehaltsrechner!$G$10)</f>
        <v/>
      </c>
      <c r="H848" t="str">
        <f>IF(G848="","",Gehaltsrechner!$G$9)</f>
        <v/>
      </c>
      <c r="I848" t="str">
        <f t="shared" si="72"/>
        <v/>
      </c>
    </row>
    <row r="849" spans="1:9" x14ac:dyDescent="0.25">
      <c r="A849" t="str">
        <f t="shared" si="69"/>
        <v/>
      </c>
      <c r="B849" s="18" t="str">
        <f t="shared" si="73"/>
        <v/>
      </c>
      <c r="C849" t="str">
        <f t="shared" si="70"/>
        <v/>
      </c>
      <c r="D849" t="str">
        <f t="shared" si="71"/>
        <v/>
      </c>
      <c r="E849" t="str">
        <f>IF(D849="","",MIN(IF(ISNA(VLOOKUP(D849+E848,Gehaltstabelle_alt!$A$15:$A$18,1,FALSE)),D849+E848,IF(ISNA(VLOOKUP(D849+E848+1,Gehaltstabelle_alt!$A$15:$A$18,1,FALSE)),D849+E848+1,D849+E848+2))+IF(AND(B849=DATE(YEAR($G$5),MONTH($G$5),1),$G$4),2,0),MAX(Gehaltstabelle_alt!$H$5:$H$34)))</f>
        <v/>
      </c>
      <c r="F849" t="str">
        <f>IF(E849="","",HLOOKUP(C849,Gehaltstabelle_alt!$I$3:$R$34,E849+2,FALSE))</f>
        <v/>
      </c>
      <c r="G849" t="str">
        <f>IF(E849="","",IF(F849&lt;=Gehaltstabelle_alt!$B$2,Gehaltstabelle_alt!$E$2,IF(F849&lt;=Gehaltstabelle_alt!$B$3,Gehaltstabelle_alt!$E$3,IF(F849&lt;=Gehaltstabelle_alt!$B$4,Gehaltstabelle_alt!$E$4,IF(F849&lt;=Gehaltstabelle_alt!$B$5,Gehaltstabelle_alt!$E$5,IF(F849&lt;=Gehaltstabelle_alt!$B$6,Gehaltstabelle_alt!$E$6,Gehaltstabelle_alt!$E$7)))))+IF(F849="","",IF(AND(E849&gt;Gehaltstabelle_alt!$C$10,C849="a"),Gehaltstabelle_alt!$E$11,Gehaltstabelle_alt!$E$10))+Gehaltsrechner!$G$10)</f>
        <v/>
      </c>
      <c r="H849" t="str">
        <f>IF(G849="","",Gehaltsrechner!$G$9)</f>
        <v/>
      </c>
      <c r="I849" t="str">
        <f t="shared" si="72"/>
        <v/>
      </c>
    </row>
    <row r="850" spans="1:9" x14ac:dyDescent="0.25">
      <c r="A850" t="str">
        <f t="shared" si="69"/>
        <v/>
      </c>
      <c r="B850" s="18" t="str">
        <f t="shared" si="73"/>
        <v/>
      </c>
      <c r="C850" t="str">
        <f t="shared" si="70"/>
        <v/>
      </c>
      <c r="D850" t="str">
        <f t="shared" si="71"/>
        <v/>
      </c>
      <c r="E850" t="str">
        <f>IF(D850="","",MIN(IF(ISNA(VLOOKUP(D850+E849,Gehaltstabelle_alt!$A$15:$A$18,1,FALSE)),D850+E849,IF(ISNA(VLOOKUP(D850+E849+1,Gehaltstabelle_alt!$A$15:$A$18,1,FALSE)),D850+E849+1,D850+E849+2))+IF(AND(B850=DATE(YEAR($G$5),MONTH($G$5),1),$G$4),2,0),MAX(Gehaltstabelle_alt!$H$5:$H$34)))</f>
        <v/>
      </c>
      <c r="F850" t="str">
        <f>IF(E850="","",HLOOKUP(C850,Gehaltstabelle_alt!$I$3:$R$34,E850+2,FALSE))</f>
        <v/>
      </c>
      <c r="G850" t="str">
        <f>IF(E850="","",IF(F850&lt;=Gehaltstabelle_alt!$B$2,Gehaltstabelle_alt!$E$2,IF(F850&lt;=Gehaltstabelle_alt!$B$3,Gehaltstabelle_alt!$E$3,IF(F850&lt;=Gehaltstabelle_alt!$B$4,Gehaltstabelle_alt!$E$4,IF(F850&lt;=Gehaltstabelle_alt!$B$5,Gehaltstabelle_alt!$E$5,IF(F850&lt;=Gehaltstabelle_alt!$B$6,Gehaltstabelle_alt!$E$6,Gehaltstabelle_alt!$E$7)))))+IF(F850="","",IF(AND(E850&gt;Gehaltstabelle_alt!$C$10,C850="a"),Gehaltstabelle_alt!$E$11,Gehaltstabelle_alt!$E$10))+Gehaltsrechner!$G$10)</f>
        <v/>
      </c>
      <c r="H850" t="str">
        <f>IF(G850="","",Gehaltsrechner!$G$9)</f>
        <v/>
      </c>
      <c r="I850" t="str">
        <f t="shared" si="72"/>
        <v/>
      </c>
    </row>
    <row r="851" spans="1:9" x14ac:dyDescent="0.25">
      <c r="A851" t="str">
        <f t="shared" si="69"/>
        <v/>
      </c>
      <c r="B851" s="18" t="str">
        <f t="shared" si="73"/>
        <v/>
      </c>
      <c r="C851" t="str">
        <f t="shared" si="70"/>
        <v/>
      </c>
      <c r="D851" t="str">
        <f t="shared" si="71"/>
        <v/>
      </c>
      <c r="E851" t="str">
        <f>IF(D851="","",MIN(IF(ISNA(VLOOKUP(D851+E850,Gehaltstabelle_alt!$A$15:$A$18,1,FALSE)),D851+E850,IF(ISNA(VLOOKUP(D851+E850+1,Gehaltstabelle_alt!$A$15:$A$18,1,FALSE)),D851+E850+1,D851+E850+2))+IF(AND(B851=DATE(YEAR($G$5),MONTH($G$5),1),$G$4),2,0),MAX(Gehaltstabelle_alt!$H$5:$H$34)))</f>
        <v/>
      </c>
      <c r="F851" t="str">
        <f>IF(E851="","",HLOOKUP(C851,Gehaltstabelle_alt!$I$3:$R$34,E851+2,FALSE))</f>
        <v/>
      </c>
      <c r="G851" t="str">
        <f>IF(E851="","",IF(F851&lt;=Gehaltstabelle_alt!$B$2,Gehaltstabelle_alt!$E$2,IF(F851&lt;=Gehaltstabelle_alt!$B$3,Gehaltstabelle_alt!$E$3,IF(F851&lt;=Gehaltstabelle_alt!$B$4,Gehaltstabelle_alt!$E$4,IF(F851&lt;=Gehaltstabelle_alt!$B$5,Gehaltstabelle_alt!$E$5,IF(F851&lt;=Gehaltstabelle_alt!$B$6,Gehaltstabelle_alt!$E$6,Gehaltstabelle_alt!$E$7)))))+IF(F851="","",IF(AND(E851&gt;Gehaltstabelle_alt!$C$10,C851="a"),Gehaltstabelle_alt!$E$11,Gehaltstabelle_alt!$E$10))+Gehaltsrechner!$G$10)</f>
        <v/>
      </c>
      <c r="H851" t="str">
        <f>IF(G851="","",Gehaltsrechner!$G$9)</f>
        <v/>
      </c>
      <c r="I851" t="str">
        <f t="shared" si="72"/>
        <v/>
      </c>
    </row>
    <row r="852" spans="1:9" x14ac:dyDescent="0.25">
      <c r="A852" t="str">
        <f t="shared" si="69"/>
        <v/>
      </c>
      <c r="B852" s="18" t="str">
        <f t="shared" si="73"/>
        <v/>
      </c>
      <c r="C852" t="str">
        <f t="shared" si="70"/>
        <v/>
      </c>
      <c r="D852" t="str">
        <f t="shared" si="71"/>
        <v/>
      </c>
      <c r="E852" t="str">
        <f>IF(D852="","",MIN(IF(ISNA(VLOOKUP(D852+E851,Gehaltstabelle_alt!$A$15:$A$18,1,FALSE)),D852+E851,IF(ISNA(VLOOKUP(D852+E851+1,Gehaltstabelle_alt!$A$15:$A$18,1,FALSE)),D852+E851+1,D852+E851+2))+IF(AND(B852=DATE(YEAR($G$5),MONTH($G$5),1),$G$4),2,0),MAX(Gehaltstabelle_alt!$H$5:$H$34)))</f>
        <v/>
      </c>
      <c r="F852" t="str">
        <f>IF(E852="","",HLOOKUP(C852,Gehaltstabelle_alt!$I$3:$R$34,E852+2,FALSE))</f>
        <v/>
      </c>
      <c r="G852" t="str">
        <f>IF(E852="","",IF(F852&lt;=Gehaltstabelle_alt!$B$2,Gehaltstabelle_alt!$E$2,IF(F852&lt;=Gehaltstabelle_alt!$B$3,Gehaltstabelle_alt!$E$3,IF(F852&lt;=Gehaltstabelle_alt!$B$4,Gehaltstabelle_alt!$E$4,IF(F852&lt;=Gehaltstabelle_alt!$B$5,Gehaltstabelle_alt!$E$5,IF(F852&lt;=Gehaltstabelle_alt!$B$6,Gehaltstabelle_alt!$E$6,Gehaltstabelle_alt!$E$7)))))+IF(F852="","",IF(AND(E852&gt;Gehaltstabelle_alt!$C$10,C852="a"),Gehaltstabelle_alt!$E$11,Gehaltstabelle_alt!$E$10))+Gehaltsrechner!$G$10)</f>
        <v/>
      </c>
      <c r="H852" t="str">
        <f>IF(G852="","",Gehaltsrechner!$G$9)</f>
        <v/>
      </c>
      <c r="I852" t="str">
        <f t="shared" si="72"/>
        <v/>
      </c>
    </row>
    <row r="853" spans="1:9" x14ac:dyDescent="0.25">
      <c r="A853" t="str">
        <f t="shared" si="69"/>
        <v/>
      </c>
      <c r="B853" s="18" t="str">
        <f t="shared" si="73"/>
        <v/>
      </c>
      <c r="C853" t="str">
        <f t="shared" si="70"/>
        <v/>
      </c>
      <c r="D853" t="str">
        <f t="shared" si="71"/>
        <v/>
      </c>
      <c r="E853" t="str">
        <f>IF(D853="","",MIN(IF(ISNA(VLOOKUP(D853+E852,Gehaltstabelle_alt!$A$15:$A$18,1,FALSE)),D853+E852,IF(ISNA(VLOOKUP(D853+E852+1,Gehaltstabelle_alt!$A$15:$A$18,1,FALSE)),D853+E852+1,D853+E852+2))+IF(AND(B853=DATE(YEAR($G$5),MONTH($G$5),1),$G$4),2,0),MAX(Gehaltstabelle_alt!$H$5:$H$34)))</f>
        <v/>
      </c>
      <c r="F853" t="str">
        <f>IF(E853="","",HLOOKUP(C853,Gehaltstabelle_alt!$I$3:$R$34,E853+2,FALSE))</f>
        <v/>
      </c>
      <c r="G853" t="str">
        <f>IF(E853="","",IF(F853&lt;=Gehaltstabelle_alt!$B$2,Gehaltstabelle_alt!$E$2,IF(F853&lt;=Gehaltstabelle_alt!$B$3,Gehaltstabelle_alt!$E$3,IF(F853&lt;=Gehaltstabelle_alt!$B$4,Gehaltstabelle_alt!$E$4,IF(F853&lt;=Gehaltstabelle_alt!$B$5,Gehaltstabelle_alt!$E$5,IF(F853&lt;=Gehaltstabelle_alt!$B$6,Gehaltstabelle_alt!$E$6,Gehaltstabelle_alt!$E$7)))))+IF(F853="","",IF(AND(E853&gt;Gehaltstabelle_alt!$C$10,C853="a"),Gehaltstabelle_alt!$E$11,Gehaltstabelle_alt!$E$10))+Gehaltsrechner!$G$10)</f>
        <v/>
      </c>
      <c r="H853" t="str">
        <f>IF(G853="","",Gehaltsrechner!$G$9)</f>
        <v/>
      </c>
      <c r="I853" t="str">
        <f t="shared" si="72"/>
        <v/>
      </c>
    </row>
    <row r="854" spans="1:9" x14ac:dyDescent="0.25">
      <c r="A854" t="str">
        <f t="shared" si="69"/>
        <v/>
      </c>
      <c r="B854" s="18" t="str">
        <f t="shared" si="73"/>
        <v/>
      </c>
      <c r="C854" t="str">
        <f t="shared" si="70"/>
        <v/>
      </c>
      <c r="D854" t="str">
        <f t="shared" si="71"/>
        <v/>
      </c>
      <c r="E854" t="str">
        <f>IF(D854="","",MIN(IF(ISNA(VLOOKUP(D854+E853,Gehaltstabelle_alt!$A$15:$A$18,1,FALSE)),D854+E853,IF(ISNA(VLOOKUP(D854+E853+1,Gehaltstabelle_alt!$A$15:$A$18,1,FALSE)),D854+E853+1,D854+E853+2))+IF(AND(B854=DATE(YEAR($G$5),MONTH($G$5),1),$G$4),2,0),MAX(Gehaltstabelle_alt!$H$5:$H$34)))</f>
        <v/>
      </c>
      <c r="F854" t="str">
        <f>IF(E854="","",HLOOKUP(C854,Gehaltstabelle_alt!$I$3:$R$34,E854+2,FALSE))</f>
        <v/>
      </c>
      <c r="G854" t="str">
        <f>IF(E854="","",IF(F854&lt;=Gehaltstabelle_alt!$B$2,Gehaltstabelle_alt!$E$2,IF(F854&lt;=Gehaltstabelle_alt!$B$3,Gehaltstabelle_alt!$E$3,IF(F854&lt;=Gehaltstabelle_alt!$B$4,Gehaltstabelle_alt!$E$4,IF(F854&lt;=Gehaltstabelle_alt!$B$5,Gehaltstabelle_alt!$E$5,IF(F854&lt;=Gehaltstabelle_alt!$B$6,Gehaltstabelle_alt!$E$6,Gehaltstabelle_alt!$E$7)))))+IF(F854="","",IF(AND(E854&gt;Gehaltstabelle_alt!$C$10,C854="a"),Gehaltstabelle_alt!$E$11,Gehaltstabelle_alt!$E$10))+Gehaltsrechner!$G$10)</f>
        <v/>
      </c>
      <c r="H854" t="str">
        <f>IF(G854="","",Gehaltsrechner!$G$9)</f>
        <v/>
      </c>
      <c r="I854" t="str">
        <f t="shared" si="72"/>
        <v/>
      </c>
    </row>
    <row r="855" spans="1:9" x14ac:dyDescent="0.25">
      <c r="A855" t="str">
        <f t="shared" si="69"/>
        <v/>
      </c>
      <c r="B855" s="18" t="str">
        <f t="shared" si="73"/>
        <v/>
      </c>
      <c r="C855" t="str">
        <f t="shared" si="70"/>
        <v/>
      </c>
      <c r="D855" t="str">
        <f t="shared" si="71"/>
        <v/>
      </c>
      <c r="E855" t="str">
        <f>IF(D855="","",MIN(IF(ISNA(VLOOKUP(D855+E854,Gehaltstabelle_alt!$A$15:$A$18,1,FALSE)),D855+E854,IF(ISNA(VLOOKUP(D855+E854+1,Gehaltstabelle_alt!$A$15:$A$18,1,FALSE)),D855+E854+1,D855+E854+2))+IF(AND(B855=DATE(YEAR($G$5),MONTH($G$5),1),$G$4),2,0),MAX(Gehaltstabelle_alt!$H$5:$H$34)))</f>
        <v/>
      </c>
      <c r="F855" t="str">
        <f>IF(E855="","",HLOOKUP(C855,Gehaltstabelle_alt!$I$3:$R$34,E855+2,FALSE))</f>
        <v/>
      </c>
      <c r="G855" t="str">
        <f>IF(E855="","",IF(F855&lt;=Gehaltstabelle_alt!$B$2,Gehaltstabelle_alt!$E$2,IF(F855&lt;=Gehaltstabelle_alt!$B$3,Gehaltstabelle_alt!$E$3,IF(F855&lt;=Gehaltstabelle_alt!$B$4,Gehaltstabelle_alt!$E$4,IF(F855&lt;=Gehaltstabelle_alt!$B$5,Gehaltstabelle_alt!$E$5,IF(F855&lt;=Gehaltstabelle_alt!$B$6,Gehaltstabelle_alt!$E$6,Gehaltstabelle_alt!$E$7)))))+IF(F855="","",IF(AND(E855&gt;Gehaltstabelle_alt!$C$10,C855="a"),Gehaltstabelle_alt!$E$11,Gehaltstabelle_alt!$E$10))+Gehaltsrechner!$G$10)</f>
        <v/>
      </c>
      <c r="H855" t="str">
        <f>IF(G855="","",Gehaltsrechner!$G$9)</f>
        <v/>
      </c>
      <c r="I855" t="str">
        <f t="shared" si="72"/>
        <v/>
      </c>
    </row>
    <row r="856" spans="1:9" x14ac:dyDescent="0.25">
      <c r="A856" t="str">
        <f t="shared" si="69"/>
        <v/>
      </c>
      <c r="B856" s="18" t="str">
        <f t="shared" si="73"/>
        <v/>
      </c>
      <c r="C856" t="str">
        <f t="shared" si="70"/>
        <v/>
      </c>
      <c r="D856" t="str">
        <f t="shared" si="71"/>
        <v/>
      </c>
      <c r="E856" t="str">
        <f>IF(D856="","",MIN(IF(ISNA(VLOOKUP(D856+E855,Gehaltstabelle_alt!$A$15:$A$18,1,FALSE)),D856+E855,IF(ISNA(VLOOKUP(D856+E855+1,Gehaltstabelle_alt!$A$15:$A$18,1,FALSE)),D856+E855+1,D856+E855+2))+IF(AND(B856=DATE(YEAR($G$5),MONTH($G$5),1),$G$4),2,0),MAX(Gehaltstabelle_alt!$H$5:$H$34)))</f>
        <v/>
      </c>
      <c r="F856" t="str">
        <f>IF(E856="","",HLOOKUP(C856,Gehaltstabelle_alt!$I$3:$R$34,E856+2,FALSE))</f>
        <v/>
      </c>
      <c r="G856" t="str">
        <f>IF(E856="","",IF(F856&lt;=Gehaltstabelle_alt!$B$2,Gehaltstabelle_alt!$E$2,IF(F856&lt;=Gehaltstabelle_alt!$B$3,Gehaltstabelle_alt!$E$3,IF(F856&lt;=Gehaltstabelle_alt!$B$4,Gehaltstabelle_alt!$E$4,IF(F856&lt;=Gehaltstabelle_alt!$B$5,Gehaltstabelle_alt!$E$5,IF(F856&lt;=Gehaltstabelle_alt!$B$6,Gehaltstabelle_alt!$E$6,Gehaltstabelle_alt!$E$7)))))+IF(F856="","",IF(AND(E856&gt;Gehaltstabelle_alt!$C$10,C856="a"),Gehaltstabelle_alt!$E$11,Gehaltstabelle_alt!$E$10))+Gehaltsrechner!$G$10)</f>
        <v/>
      </c>
      <c r="H856" t="str">
        <f>IF(G856="","",Gehaltsrechner!$G$9)</f>
        <v/>
      </c>
      <c r="I856" t="str">
        <f t="shared" si="72"/>
        <v/>
      </c>
    </row>
    <row r="857" spans="1:9" x14ac:dyDescent="0.25">
      <c r="A857" t="str">
        <f t="shared" si="69"/>
        <v/>
      </c>
      <c r="B857" s="18" t="str">
        <f t="shared" si="73"/>
        <v/>
      </c>
      <c r="C857" t="str">
        <f t="shared" si="70"/>
        <v/>
      </c>
      <c r="D857" t="str">
        <f t="shared" si="71"/>
        <v/>
      </c>
      <c r="E857" t="str">
        <f>IF(D857="","",MIN(IF(ISNA(VLOOKUP(D857+E856,Gehaltstabelle_alt!$A$15:$A$18,1,FALSE)),D857+E856,IF(ISNA(VLOOKUP(D857+E856+1,Gehaltstabelle_alt!$A$15:$A$18,1,FALSE)),D857+E856+1,D857+E856+2))+IF(AND(B857=DATE(YEAR($G$5),MONTH($G$5),1),$G$4),2,0),MAX(Gehaltstabelle_alt!$H$5:$H$34)))</f>
        <v/>
      </c>
      <c r="F857" t="str">
        <f>IF(E857="","",HLOOKUP(C857,Gehaltstabelle_alt!$I$3:$R$34,E857+2,FALSE))</f>
        <v/>
      </c>
      <c r="G857" t="str">
        <f>IF(E857="","",IF(F857&lt;=Gehaltstabelle_alt!$B$2,Gehaltstabelle_alt!$E$2,IF(F857&lt;=Gehaltstabelle_alt!$B$3,Gehaltstabelle_alt!$E$3,IF(F857&lt;=Gehaltstabelle_alt!$B$4,Gehaltstabelle_alt!$E$4,IF(F857&lt;=Gehaltstabelle_alt!$B$5,Gehaltstabelle_alt!$E$5,IF(F857&lt;=Gehaltstabelle_alt!$B$6,Gehaltstabelle_alt!$E$6,Gehaltstabelle_alt!$E$7)))))+IF(F857="","",IF(AND(E857&gt;Gehaltstabelle_alt!$C$10,C857="a"),Gehaltstabelle_alt!$E$11,Gehaltstabelle_alt!$E$10))+Gehaltsrechner!$G$10)</f>
        <v/>
      </c>
      <c r="H857" t="str">
        <f>IF(G857="","",Gehaltsrechner!$G$9)</f>
        <v/>
      </c>
      <c r="I857" t="str">
        <f t="shared" si="72"/>
        <v/>
      </c>
    </row>
    <row r="858" spans="1:9" x14ac:dyDescent="0.25">
      <c r="A858" t="str">
        <f t="shared" si="69"/>
        <v/>
      </c>
      <c r="B858" s="18" t="str">
        <f t="shared" si="73"/>
        <v/>
      </c>
      <c r="C858" t="str">
        <f t="shared" si="70"/>
        <v/>
      </c>
      <c r="D858" t="str">
        <f t="shared" si="71"/>
        <v/>
      </c>
      <c r="E858" t="str">
        <f>IF(D858="","",MIN(IF(ISNA(VLOOKUP(D858+E857,Gehaltstabelle_alt!$A$15:$A$18,1,FALSE)),D858+E857,IF(ISNA(VLOOKUP(D858+E857+1,Gehaltstabelle_alt!$A$15:$A$18,1,FALSE)),D858+E857+1,D858+E857+2))+IF(AND(B858=DATE(YEAR($G$5),MONTH($G$5),1),$G$4),2,0),MAX(Gehaltstabelle_alt!$H$5:$H$34)))</f>
        <v/>
      </c>
      <c r="F858" t="str">
        <f>IF(E858="","",HLOOKUP(C858,Gehaltstabelle_alt!$I$3:$R$34,E858+2,FALSE))</f>
        <v/>
      </c>
      <c r="G858" t="str">
        <f>IF(E858="","",IF(F858&lt;=Gehaltstabelle_alt!$B$2,Gehaltstabelle_alt!$E$2,IF(F858&lt;=Gehaltstabelle_alt!$B$3,Gehaltstabelle_alt!$E$3,IF(F858&lt;=Gehaltstabelle_alt!$B$4,Gehaltstabelle_alt!$E$4,IF(F858&lt;=Gehaltstabelle_alt!$B$5,Gehaltstabelle_alt!$E$5,IF(F858&lt;=Gehaltstabelle_alt!$B$6,Gehaltstabelle_alt!$E$6,Gehaltstabelle_alt!$E$7)))))+IF(F858="","",IF(AND(E858&gt;Gehaltstabelle_alt!$C$10,C858="a"),Gehaltstabelle_alt!$E$11,Gehaltstabelle_alt!$E$10))+Gehaltsrechner!$G$10)</f>
        <v/>
      </c>
      <c r="H858" t="str">
        <f>IF(G858="","",Gehaltsrechner!$G$9)</f>
        <v/>
      </c>
      <c r="I858" t="str">
        <f t="shared" si="72"/>
        <v/>
      </c>
    </row>
    <row r="859" spans="1:9" x14ac:dyDescent="0.25">
      <c r="A859" t="str">
        <f t="shared" si="69"/>
        <v/>
      </c>
      <c r="B859" s="18" t="str">
        <f t="shared" si="73"/>
        <v/>
      </c>
      <c r="C859" t="str">
        <f t="shared" si="70"/>
        <v/>
      </c>
      <c r="D859" t="str">
        <f t="shared" si="71"/>
        <v/>
      </c>
      <c r="E859" t="str">
        <f>IF(D859="","",MIN(IF(ISNA(VLOOKUP(D859+E858,Gehaltstabelle_alt!$A$15:$A$18,1,FALSE)),D859+E858,IF(ISNA(VLOOKUP(D859+E858+1,Gehaltstabelle_alt!$A$15:$A$18,1,FALSE)),D859+E858+1,D859+E858+2))+IF(AND(B859=DATE(YEAR($G$5),MONTH($G$5),1),$G$4),2,0),MAX(Gehaltstabelle_alt!$H$5:$H$34)))</f>
        <v/>
      </c>
      <c r="F859" t="str">
        <f>IF(E859="","",HLOOKUP(C859,Gehaltstabelle_alt!$I$3:$R$34,E859+2,FALSE))</f>
        <v/>
      </c>
      <c r="G859" t="str">
        <f>IF(E859="","",IF(F859&lt;=Gehaltstabelle_alt!$B$2,Gehaltstabelle_alt!$E$2,IF(F859&lt;=Gehaltstabelle_alt!$B$3,Gehaltstabelle_alt!$E$3,IF(F859&lt;=Gehaltstabelle_alt!$B$4,Gehaltstabelle_alt!$E$4,IF(F859&lt;=Gehaltstabelle_alt!$B$5,Gehaltstabelle_alt!$E$5,IF(F859&lt;=Gehaltstabelle_alt!$B$6,Gehaltstabelle_alt!$E$6,Gehaltstabelle_alt!$E$7)))))+IF(F859="","",IF(AND(E859&gt;Gehaltstabelle_alt!$C$10,C859="a"),Gehaltstabelle_alt!$E$11,Gehaltstabelle_alt!$E$10))+Gehaltsrechner!$G$10)</f>
        <v/>
      </c>
      <c r="H859" t="str">
        <f>IF(G859="","",Gehaltsrechner!$G$9)</f>
        <v/>
      </c>
      <c r="I859" t="str">
        <f t="shared" si="72"/>
        <v/>
      </c>
    </row>
    <row r="860" spans="1:9" x14ac:dyDescent="0.25">
      <c r="A860" t="str">
        <f t="shared" si="69"/>
        <v/>
      </c>
      <c r="B860" s="18" t="str">
        <f t="shared" si="73"/>
        <v/>
      </c>
      <c r="C860" t="str">
        <f t="shared" si="70"/>
        <v/>
      </c>
      <c r="D860" t="str">
        <f t="shared" si="71"/>
        <v/>
      </c>
      <c r="E860" t="str">
        <f>IF(D860="","",MIN(IF(ISNA(VLOOKUP(D860+E859,Gehaltstabelle_alt!$A$15:$A$18,1,FALSE)),D860+E859,IF(ISNA(VLOOKUP(D860+E859+1,Gehaltstabelle_alt!$A$15:$A$18,1,FALSE)),D860+E859+1,D860+E859+2))+IF(AND(B860=DATE(YEAR($G$5),MONTH($G$5),1),$G$4),2,0),MAX(Gehaltstabelle_alt!$H$5:$H$34)))</f>
        <v/>
      </c>
      <c r="F860" t="str">
        <f>IF(E860="","",HLOOKUP(C860,Gehaltstabelle_alt!$I$3:$R$34,E860+2,FALSE))</f>
        <v/>
      </c>
      <c r="G860" t="str">
        <f>IF(E860="","",IF(F860&lt;=Gehaltstabelle_alt!$B$2,Gehaltstabelle_alt!$E$2,IF(F860&lt;=Gehaltstabelle_alt!$B$3,Gehaltstabelle_alt!$E$3,IF(F860&lt;=Gehaltstabelle_alt!$B$4,Gehaltstabelle_alt!$E$4,IF(F860&lt;=Gehaltstabelle_alt!$B$5,Gehaltstabelle_alt!$E$5,IF(F860&lt;=Gehaltstabelle_alt!$B$6,Gehaltstabelle_alt!$E$6,Gehaltstabelle_alt!$E$7)))))+IF(F860="","",IF(AND(E860&gt;Gehaltstabelle_alt!$C$10,C860="a"),Gehaltstabelle_alt!$E$11,Gehaltstabelle_alt!$E$10))+Gehaltsrechner!$G$10)</f>
        <v/>
      </c>
      <c r="H860" t="str">
        <f>IF(G860="","",Gehaltsrechner!$G$9)</f>
        <v/>
      </c>
      <c r="I860" t="str">
        <f t="shared" si="72"/>
        <v/>
      </c>
    </row>
    <row r="861" spans="1:9" x14ac:dyDescent="0.25">
      <c r="A861" t="str">
        <f t="shared" si="69"/>
        <v/>
      </c>
      <c r="B861" s="18" t="str">
        <f t="shared" si="73"/>
        <v/>
      </c>
      <c r="C861" t="str">
        <f t="shared" si="70"/>
        <v/>
      </c>
      <c r="D861" t="str">
        <f t="shared" si="71"/>
        <v/>
      </c>
      <c r="E861" t="str">
        <f>IF(D861="","",MIN(IF(ISNA(VLOOKUP(D861+E860,Gehaltstabelle_alt!$A$15:$A$18,1,FALSE)),D861+E860,IF(ISNA(VLOOKUP(D861+E860+1,Gehaltstabelle_alt!$A$15:$A$18,1,FALSE)),D861+E860+1,D861+E860+2))+IF(AND(B861=DATE(YEAR($G$5),MONTH($G$5),1),$G$4),2,0),MAX(Gehaltstabelle_alt!$H$5:$H$34)))</f>
        <v/>
      </c>
      <c r="F861" t="str">
        <f>IF(E861="","",HLOOKUP(C861,Gehaltstabelle_alt!$I$3:$R$34,E861+2,FALSE))</f>
        <v/>
      </c>
      <c r="G861" t="str">
        <f>IF(E861="","",IF(F861&lt;=Gehaltstabelle_alt!$B$2,Gehaltstabelle_alt!$E$2,IF(F861&lt;=Gehaltstabelle_alt!$B$3,Gehaltstabelle_alt!$E$3,IF(F861&lt;=Gehaltstabelle_alt!$B$4,Gehaltstabelle_alt!$E$4,IF(F861&lt;=Gehaltstabelle_alt!$B$5,Gehaltstabelle_alt!$E$5,IF(F861&lt;=Gehaltstabelle_alt!$B$6,Gehaltstabelle_alt!$E$6,Gehaltstabelle_alt!$E$7)))))+IF(F861="","",IF(AND(E861&gt;Gehaltstabelle_alt!$C$10,C861="a"),Gehaltstabelle_alt!$E$11,Gehaltstabelle_alt!$E$10))+Gehaltsrechner!$G$10)</f>
        <v/>
      </c>
      <c r="H861" t="str">
        <f>IF(G861="","",Gehaltsrechner!$G$9)</f>
        <v/>
      </c>
      <c r="I861" t="str">
        <f t="shared" si="72"/>
        <v/>
      </c>
    </row>
    <row r="862" spans="1:9" x14ac:dyDescent="0.25">
      <c r="A862" t="str">
        <f t="shared" si="69"/>
        <v/>
      </c>
      <c r="B862" s="18" t="str">
        <f t="shared" si="73"/>
        <v/>
      </c>
      <c r="C862" t="str">
        <f t="shared" si="70"/>
        <v/>
      </c>
      <c r="D862" t="str">
        <f t="shared" si="71"/>
        <v/>
      </c>
      <c r="E862" t="str">
        <f>IF(D862="","",MIN(IF(ISNA(VLOOKUP(D862+E861,Gehaltstabelle_alt!$A$15:$A$18,1,FALSE)),D862+E861,IF(ISNA(VLOOKUP(D862+E861+1,Gehaltstabelle_alt!$A$15:$A$18,1,FALSE)),D862+E861+1,D862+E861+2))+IF(AND(B862=DATE(YEAR($G$5),MONTH($G$5),1),$G$4),2,0),MAX(Gehaltstabelle_alt!$H$5:$H$34)))</f>
        <v/>
      </c>
      <c r="F862" t="str">
        <f>IF(E862="","",HLOOKUP(C862,Gehaltstabelle_alt!$I$3:$R$34,E862+2,FALSE))</f>
        <v/>
      </c>
      <c r="G862" t="str">
        <f>IF(E862="","",IF(F862&lt;=Gehaltstabelle_alt!$B$2,Gehaltstabelle_alt!$E$2,IF(F862&lt;=Gehaltstabelle_alt!$B$3,Gehaltstabelle_alt!$E$3,IF(F862&lt;=Gehaltstabelle_alt!$B$4,Gehaltstabelle_alt!$E$4,IF(F862&lt;=Gehaltstabelle_alt!$B$5,Gehaltstabelle_alt!$E$5,IF(F862&lt;=Gehaltstabelle_alt!$B$6,Gehaltstabelle_alt!$E$6,Gehaltstabelle_alt!$E$7)))))+IF(F862="","",IF(AND(E862&gt;Gehaltstabelle_alt!$C$10,C862="a"),Gehaltstabelle_alt!$E$11,Gehaltstabelle_alt!$E$10))+Gehaltsrechner!$G$10)</f>
        <v/>
      </c>
      <c r="H862" t="str">
        <f>IF(G862="","",Gehaltsrechner!$G$9)</f>
        <v/>
      </c>
      <c r="I862" t="str">
        <f t="shared" si="72"/>
        <v/>
      </c>
    </row>
    <row r="863" spans="1:9" x14ac:dyDescent="0.25">
      <c r="A863" t="str">
        <f t="shared" si="69"/>
        <v/>
      </c>
      <c r="B863" s="18" t="str">
        <f t="shared" si="73"/>
        <v/>
      </c>
      <c r="C863" t="str">
        <f t="shared" si="70"/>
        <v/>
      </c>
      <c r="D863" t="str">
        <f t="shared" si="71"/>
        <v/>
      </c>
      <c r="E863" t="str">
        <f>IF(D863="","",MIN(IF(ISNA(VLOOKUP(D863+E862,Gehaltstabelle_alt!$A$15:$A$18,1,FALSE)),D863+E862,IF(ISNA(VLOOKUP(D863+E862+1,Gehaltstabelle_alt!$A$15:$A$18,1,FALSE)),D863+E862+1,D863+E862+2))+IF(AND(B863=DATE(YEAR($G$5),MONTH($G$5),1),$G$4),2,0),MAX(Gehaltstabelle_alt!$H$5:$H$34)))</f>
        <v/>
      </c>
      <c r="F863" t="str">
        <f>IF(E863="","",HLOOKUP(C863,Gehaltstabelle_alt!$I$3:$R$34,E863+2,FALSE))</f>
        <v/>
      </c>
      <c r="G863" t="str">
        <f>IF(E863="","",IF(F863&lt;=Gehaltstabelle_alt!$B$2,Gehaltstabelle_alt!$E$2,IF(F863&lt;=Gehaltstabelle_alt!$B$3,Gehaltstabelle_alt!$E$3,IF(F863&lt;=Gehaltstabelle_alt!$B$4,Gehaltstabelle_alt!$E$4,IF(F863&lt;=Gehaltstabelle_alt!$B$5,Gehaltstabelle_alt!$E$5,IF(F863&lt;=Gehaltstabelle_alt!$B$6,Gehaltstabelle_alt!$E$6,Gehaltstabelle_alt!$E$7)))))+IF(F863="","",IF(AND(E863&gt;Gehaltstabelle_alt!$C$10,C863="a"),Gehaltstabelle_alt!$E$11,Gehaltstabelle_alt!$E$10))+Gehaltsrechner!$G$10)</f>
        <v/>
      </c>
      <c r="H863" t="str">
        <f>IF(G863="","",Gehaltsrechner!$G$9)</f>
        <v/>
      </c>
      <c r="I863" t="str">
        <f t="shared" si="72"/>
        <v/>
      </c>
    </row>
  </sheetData>
  <customSheetViews>
    <customSheetView guid="{6BE9321B-338C-4D6D-B77F-213D6F808709}" state="hidden">
      <selection activeCell="F36" sqref="F36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200-000000000000}">
          <x14:formula1>
            <xm:f>Gehaltstabelle_alt!$H$5:$H$30</xm:f>
          </x14:formula1>
          <xm:sqref>J2:K2</xm:sqref>
        </x14:dataValidation>
        <x14:dataValidation type="list" allowBlank="1" showInputMessage="1" showErrorMessage="1" xr:uid="{00000000-0002-0000-0200-000001000000}">
          <x14:formula1>
            <xm:f>Gehaltstabelle_alt!$I$3:$R$3</xm:f>
          </x14:formula1>
          <xm:sqref>J3:K3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037"/>
  <sheetViews>
    <sheetView workbookViewId="0">
      <selection activeCell="Q41" sqref="Q41"/>
    </sheetView>
  </sheetViews>
  <sheetFormatPr baseColWidth="10" defaultRowHeight="15" x14ac:dyDescent="0.25"/>
  <cols>
    <col min="4" max="4" width="17.5703125" bestFit="1" customWidth="1"/>
    <col min="5" max="5" width="18.42578125" bestFit="1" customWidth="1"/>
    <col min="7" max="7" width="21.5703125" bestFit="1" customWidth="1"/>
    <col min="8" max="8" width="17.5703125" bestFit="1" customWidth="1"/>
  </cols>
  <sheetData>
    <row r="1" spans="1:35" x14ac:dyDescent="0.25">
      <c r="E1" t="s">
        <v>2</v>
      </c>
      <c r="F1" s="18">
        <f>Gehaltsrechner!D6</f>
        <v>29529</v>
      </c>
      <c r="H1" t="s">
        <v>6</v>
      </c>
    </row>
    <row r="2" spans="1:35" x14ac:dyDescent="0.25">
      <c r="E2" t="s">
        <v>79</v>
      </c>
      <c r="F2" s="18">
        <f>IF(GEHALT_ALT_V2!G2="","",GEHALT_ALT_V2!G2)</f>
        <v>53297</v>
      </c>
      <c r="H2" t="s">
        <v>7</v>
      </c>
      <c r="I2">
        <f>Gehaltsrechner!K7</f>
        <v>4</v>
      </c>
    </row>
    <row r="3" spans="1:35" x14ac:dyDescent="0.25">
      <c r="E3" t="s">
        <v>3</v>
      </c>
      <c r="F3" s="18">
        <f>Gehaltsrechner!D7</f>
        <v>44562</v>
      </c>
      <c r="H3" t="s">
        <v>8</v>
      </c>
      <c r="I3">
        <f>Gehaltsrechner!K8</f>
        <v>5</v>
      </c>
    </row>
    <row r="4" spans="1:35" x14ac:dyDescent="0.25">
      <c r="E4" t="s">
        <v>36</v>
      </c>
      <c r="F4" t="b">
        <f>GEHALT_ALT_V2!G4</f>
        <v>0</v>
      </c>
    </row>
    <row r="5" spans="1:35" x14ac:dyDescent="0.25">
      <c r="E5" t="s">
        <v>50</v>
      </c>
      <c r="F5" s="18">
        <f>GEHALT_ALT_V2!G5</f>
        <v>44562</v>
      </c>
    </row>
    <row r="6" spans="1:35" x14ac:dyDescent="0.25">
      <c r="E6" t="s">
        <v>66</v>
      </c>
      <c r="F6" s="18">
        <f>DATE(YEAR(F3)+2+IF(OR(MONTH(F3)&gt;7,AND(MONTH(F3)=7,DAY(F3)&gt;1)),1,0),IF(OR(MONTH(F3)&gt;7,AND(MONTH(F3)=7,DAY(F3)&gt;1)),1,7),1)</f>
        <v>45474</v>
      </c>
      <c r="L6" t="e">
        <f>IF(MIN(N6,P6,R6,T6,V6,X6,Z6,AB6,AD6,AF6,AH6)=100000000,#N/A,HLOOKUP(MIN(N6,P6,R6,T6,V6,X6,Z6,AB6,AD6,AF6,AH6),N6:AH7,2,FALSE))</f>
        <v>#N/A</v>
      </c>
      <c r="M6" s="46">
        <f>Gehaltsrechner!F14</f>
        <v>880145.94500000228</v>
      </c>
      <c r="N6" s="47" t="e">
        <f>IF(N8-$I$5&lt;0,100000000,N8-$I$5)</f>
        <v>#N/A</v>
      </c>
      <c r="O6" s="47">
        <v>1</v>
      </c>
      <c r="P6" s="47" t="e">
        <f>IF(P8-$I$5&lt;0,100000000,P8-$I$5)</f>
        <v>#N/A</v>
      </c>
      <c r="Q6" s="47">
        <v>2</v>
      </c>
      <c r="R6" s="47" t="e">
        <f>IF(R8-$I$5&lt;0,100000000,R8-$I$5)</f>
        <v>#N/A</v>
      </c>
      <c r="S6" s="47">
        <v>3</v>
      </c>
      <c r="T6" s="47" t="e">
        <f>IF(T8-$I$5&lt;0,100000000,T8-$I$5)</f>
        <v>#N/A</v>
      </c>
      <c r="U6" s="47">
        <v>4</v>
      </c>
      <c r="V6" s="47" t="e">
        <f>IF(V8-$I$5&lt;0,100000000,V8-$I$5)</f>
        <v>#N/A</v>
      </c>
      <c r="W6" s="47">
        <v>5</v>
      </c>
      <c r="X6" s="47" t="e">
        <f>IF(X8-$I$5&lt;0,100000000,X8-$I$5)</f>
        <v>#N/A</v>
      </c>
      <c r="Y6" s="47">
        <v>6</v>
      </c>
      <c r="Z6" s="47" t="e">
        <f>IF(Z8-$I$5&lt;0,100000000,Z8-$I$5)</f>
        <v>#N/A</v>
      </c>
      <c r="AA6" s="47">
        <v>7</v>
      </c>
      <c r="AB6" s="47" t="e">
        <f>IF(AB8-$I$5&lt;0,100000000,AB8-$I$5)</f>
        <v>#N/A</v>
      </c>
      <c r="AC6" s="47">
        <v>8</v>
      </c>
      <c r="AD6" s="47" t="e">
        <f>IF(AD8-$I$5&lt;0,100000000,AD8-$I$5)</f>
        <v>#N/A</v>
      </c>
      <c r="AE6" s="47">
        <v>9</v>
      </c>
      <c r="AF6" s="47" t="e">
        <f>IF(AF8-$I$5&lt;0,100000000,AF8-$I$5)</f>
        <v>#N/A</v>
      </c>
      <c r="AG6" s="47">
        <v>10</v>
      </c>
      <c r="AH6" s="47" t="e">
        <f>IF(AH8-$I$5&lt;0,100000000,AH8-$I$5)</f>
        <v>#N/A</v>
      </c>
      <c r="AI6" s="48">
        <v>11</v>
      </c>
    </row>
    <row r="7" spans="1:35" x14ac:dyDescent="0.25">
      <c r="H7">
        <f>SUM(H9:H1037)</f>
        <v>858273.49999999977</v>
      </c>
      <c r="M7" s="46" t="s">
        <v>51</v>
      </c>
      <c r="N7" s="47">
        <v>1</v>
      </c>
      <c r="O7" s="47"/>
      <c r="P7" s="47">
        <v>2</v>
      </c>
      <c r="Q7" s="47"/>
      <c r="R7" s="47">
        <v>3</v>
      </c>
      <c r="S7" s="47"/>
      <c r="T7" s="47">
        <v>4</v>
      </c>
      <c r="U7" s="47"/>
      <c r="V7" s="47">
        <v>5</v>
      </c>
      <c r="W7" s="47"/>
      <c r="X7" s="47">
        <v>6</v>
      </c>
      <c r="Y7" s="47"/>
      <c r="Z7" s="47">
        <v>7</v>
      </c>
      <c r="AA7" s="47"/>
      <c r="AB7" s="47">
        <v>8</v>
      </c>
      <c r="AC7" s="47"/>
      <c r="AD7" s="47">
        <v>9</v>
      </c>
      <c r="AE7" s="47"/>
      <c r="AF7" s="47">
        <v>10</v>
      </c>
      <c r="AG7" s="47"/>
      <c r="AH7" s="47">
        <v>11</v>
      </c>
      <c r="AI7" s="48"/>
    </row>
    <row r="8" spans="1:35" x14ac:dyDescent="0.25">
      <c r="A8" t="s">
        <v>5</v>
      </c>
      <c r="B8" t="s">
        <v>68</v>
      </c>
      <c r="C8" t="s">
        <v>74</v>
      </c>
      <c r="D8" t="s">
        <v>8</v>
      </c>
      <c r="E8" t="s">
        <v>69</v>
      </c>
      <c r="F8" t="s">
        <v>70</v>
      </c>
      <c r="G8" t="s">
        <v>71</v>
      </c>
      <c r="H8" t="s">
        <v>72</v>
      </c>
      <c r="M8" s="46">
        <v>1</v>
      </c>
      <c r="N8" s="47" t="e">
        <f>SUM(N10:N161)</f>
        <v>#N/A</v>
      </c>
      <c r="O8" s="47">
        <v>2</v>
      </c>
      <c r="P8" s="47" t="e">
        <f>SUM(P10:P161)</f>
        <v>#N/A</v>
      </c>
      <c r="Q8" s="47">
        <v>3</v>
      </c>
      <c r="R8" s="47" t="e">
        <f>SUM(R10:R161)</f>
        <v>#N/A</v>
      </c>
      <c r="S8" s="47">
        <v>4</v>
      </c>
      <c r="T8" s="47" t="e">
        <f>SUM(T10:T161)</f>
        <v>#N/A</v>
      </c>
      <c r="U8" s="47">
        <v>5</v>
      </c>
      <c r="V8" s="47" t="e">
        <f>SUM(V10:V161)</f>
        <v>#N/A</v>
      </c>
      <c r="W8" s="47">
        <v>6</v>
      </c>
      <c r="X8" s="47" t="e">
        <f>SUM(X10:X161)</f>
        <v>#N/A</v>
      </c>
      <c r="Y8" s="47">
        <v>7</v>
      </c>
      <c r="Z8" s="47" t="e">
        <f>SUM(Z10:Z161)</f>
        <v>#N/A</v>
      </c>
      <c r="AA8" s="47">
        <v>8</v>
      </c>
      <c r="AB8" s="47" t="e">
        <f>SUM(AB10:AB161)</f>
        <v>#N/A</v>
      </c>
      <c r="AC8" s="47">
        <v>9</v>
      </c>
      <c r="AD8" s="47" t="e">
        <f>SUM(AD10:AD161)</f>
        <v>#N/A</v>
      </c>
      <c r="AE8" s="47">
        <v>10</v>
      </c>
      <c r="AF8" s="47" t="e">
        <f>SUM(AF10:AF161)</f>
        <v>#N/A</v>
      </c>
      <c r="AG8" s="47">
        <v>11</v>
      </c>
      <c r="AH8" s="47" t="e">
        <f>SUM(AH10:AH161)</f>
        <v>#N/A</v>
      </c>
      <c r="AI8" s="48"/>
    </row>
    <row r="9" spans="1:35" x14ac:dyDescent="0.25">
      <c r="A9">
        <f>IF(GEHALT_ALT_V2!A9="","",GEHALT_ALT_V2!A9)</f>
        <v>2022</v>
      </c>
      <c r="B9" s="18">
        <f>IF(GEHALT_ALT_V2!B9="","",GEHALT_ALT_V2!B9)</f>
        <v>44562</v>
      </c>
      <c r="C9" s="19">
        <f>IF(A9="","",IF(AND($F$4,YEAR(B9)=YEAR($F$5),MONTH(B9)=MONTH($F$5)),1,0))</f>
        <v>0</v>
      </c>
      <c r="D9">
        <f>IF(B9="","",$I$3+IF(OR(YEAR(B9)&gt;YEAR($F$3)+10,AND(YEAR(B9)=YEAR($F$3)+10,MONTH(B9)&gt;=MONTH($F$3))),SUM($C$9:C9),0)*IF(OR(YEAR(B9)&gt;YEAR($F$3)+25,AND(YEAR(B9)=YEAR($F$3)+25,MONTH(B9)&gt;=MONTH($F$3))),2,1))</f>
        <v>5</v>
      </c>
      <c r="E9">
        <f>IF(B9="","",IF(B9&lt;$F$6,0,IF(AND(MOD(YEAR(B9)-YEAR($F$6),2)=0,MONTH($F$6)=MONTH(B9)),1,0)))</f>
        <v>0</v>
      </c>
      <c r="F9">
        <f>IF(D9="","",MIN(E9+$I$2,MAX(Gehaltstabelle_neu!Entlohnungs_Stufe)))</f>
        <v>4</v>
      </c>
      <c r="G9">
        <f>IF(A9="","",HLOOKUP(D9,Gehaltstabelle_neu!$B$2:$AA$13,GEHALT_NEU_V2!F9+1,FALSE))</f>
        <v>2468</v>
      </c>
      <c r="H9">
        <f>IF(G9="","",G9/12*14)</f>
        <v>2879.333333333333</v>
      </c>
      <c r="M9" s="46" t="s">
        <v>52</v>
      </c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8"/>
    </row>
    <row r="10" spans="1:35" x14ac:dyDescent="0.25">
      <c r="A10">
        <f>IF(GEHALT_ALT_V2!A10="","",GEHALT_ALT_V2!A10)</f>
        <v>2022</v>
      </c>
      <c r="B10" s="18">
        <f>IF(GEHALT_ALT_V2!B10="","",GEHALT_ALT_V2!B10)</f>
        <v>44593</v>
      </c>
      <c r="C10" s="19">
        <f t="shared" ref="C10:C73" si="0">IF(A10="","",IF(AND($F$4,YEAR(B10)=YEAR($F$5),MONTH(B10)=MONTH($F$5)),1,0))</f>
        <v>0</v>
      </c>
      <c r="D10">
        <f>IF(B10="","",$I$3+IF(OR(YEAR(B10)&gt;YEAR($F$3)+10,AND(YEAR(B10)=YEAR($F$3)+10,MONTH(B10)&gt;=MONTH($F$3))),SUM($C$9:C10),0)*IF(OR(YEAR(B10)&gt;YEAR($F$3)+25,AND(YEAR(B10)=YEAR($F$3)+25,MONTH(B10)&gt;=MONTH($F$3))),2,1))</f>
        <v>5</v>
      </c>
      <c r="E10">
        <f t="shared" ref="E10:E73" si="1">IF(B10="","",IF(B10&lt;$F$6,0,IF(AND(MOD(YEAR(B10)-YEAR($F$6),2)=0,MONTH($F$6)=MONTH(B10)),1,0)))</f>
        <v>0</v>
      </c>
      <c r="F10">
        <f>IF(D10="","",MIN(E10+F9,MAX(Gehaltstabelle_neu!Entlohnungs_Stufe)))</f>
        <v>4</v>
      </c>
      <c r="G10">
        <f>IF(A10="","",HLOOKUP(D10,Gehaltstabelle_neu!$B$2:$AA$13,GEHALT_NEU_V2!F10+1,FALSE))</f>
        <v>2468</v>
      </c>
      <c r="H10">
        <f t="shared" ref="H10:H73" si="2">IF(G10="","",G10/12*14)</f>
        <v>2879.333333333333</v>
      </c>
      <c r="M10" s="46">
        <f>M8</f>
        <v>1</v>
      </c>
      <c r="N10" s="47" t="e">
        <f>IF(E10&lt;Pensionsjahr,HLOOKUP($C$9,Gehaltstabelle_neu!$B$2:$AA$13,Neu_Gehalt!$I$9+1,FALSE)*(12-MONTH($E$3)+1+2*(12-MONTH($E$3)+1)/12),IF(E10=Pensionsjahr,IF(MONTH(I4)&gt;MONTH(I2),0,-MONTH(I4)+MONTH(I2)+2*(-MONTH(I4)+MONTH(I2))/12)*HLOOKUP($C$9,Gehaltstabelle_neu!$B$2:$AA$13,Neu_Gehalt!$I$9+1,FALSE),""))</f>
        <v>#N/A</v>
      </c>
      <c r="O10" s="47">
        <f>O8</f>
        <v>2</v>
      </c>
      <c r="P10" s="47" t="e">
        <f>IF($A10&lt;Pensionsjahr,HLOOKUP($C$9,Gehaltstabelle_neu!$B$2:$AA$13,Neu_Gehalt!$K10+1,FALSE)*(12-MONTH($E$3)+1+2*(12-MONTH($E$3)+1)/12),IF($A10=Pensionsjahr,IF(MONTH($E$3)&gt;MONTH($E$1),0,-MONTH($E$3)+MONTH($E$1)+2*(-MONTH($E$3)+MONTH($E$1))/12)*HLOOKUP($C$9,Gehaltstabelle_neu!$B$2:$AA$13,Neu_Gehalt!$K10+1,FALSE),""))</f>
        <v>#N/A</v>
      </c>
      <c r="Q10" s="47">
        <f>Q8</f>
        <v>3</v>
      </c>
      <c r="R10" s="47" t="e">
        <f>IF($A10&lt;Pensionsjahr,HLOOKUP($C$9,Gehaltstabelle_neu!$B$2:$AA$13,Neu_Gehalt!Q10+1,FALSE)*(12-MONTH($E$3)+1+2*(12-MONTH($E$3)+1)/12),IF($A10=Pensionsjahr,IF(MONTH($E$3)&gt;MONTH($E$1),0,-MONTH($E$3)+MONTH($E$1)+2*(-MONTH($E$3)+MONTH($E$1))/12)*HLOOKUP($C$9,Gehaltstabelle_neu!$B$2:$AA$13,Neu_Gehalt!Q10+1,FALSE),""))</f>
        <v>#N/A</v>
      </c>
      <c r="S10" s="47">
        <f>S8</f>
        <v>4</v>
      </c>
      <c r="T10" s="47" t="e">
        <f>IF($A10&lt;Pensionsjahr,HLOOKUP($C$9,Gehaltstabelle_neu!$B$2:$AA$13,Neu_Gehalt!S10+1,FALSE)*(12-MONTH($E$3)+1+2*(12-MONTH($E$3)+1)/12),IF($A10=Pensionsjahr,IF(MONTH($E$3)&gt;MONTH($E$1),0,-MONTH($E$3)+MONTH($E$1)+2*(-MONTH($E$3)+MONTH($E$1))/12)*HLOOKUP($C$9,Gehaltstabelle_neu!$B$2:$AA$13,Neu_Gehalt!S10+1,FALSE),""))</f>
        <v>#N/A</v>
      </c>
      <c r="U10" s="47">
        <f>U8</f>
        <v>5</v>
      </c>
      <c r="V10" s="47" t="e">
        <f>IF($A10&lt;Pensionsjahr,HLOOKUP($C$9,Gehaltstabelle_neu!$B$2:$AA$13,Neu_Gehalt!U10+1,FALSE)*(12-MONTH($E$3)+1+2*(12-MONTH($E$3)+1)/12),IF($A10=Pensionsjahr,IF(MONTH($E$3)&gt;MONTH($E$1),0,-MONTH($E$3)+MONTH($E$1)+2*(-MONTH($E$3)+MONTH($E$1))/12)*HLOOKUP($C$9,Gehaltstabelle_neu!$B$2:$AA$13,Neu_Gehalt!U10+1,FALSE),""))</f>
        <v>#N/A</v>
      </c>
      <c r="W10" s="47">
        <f>W8</f>
        <v>6</v>
      </c>
      <c r="X10" s="47" t="e">
        <f>IF($A10&lt;Pensionsjahr,HLOOKUP($C$9,Gehaltstabelle_neu!$B$2:$AA$13,Neu_Gehalt!W10+1,FALSE)*(12-MONTH($E$3)+1+2*(12-MONTH($E$3)+1)/12),IF($A10=Pensionsjahr,IF(MONTH($E$3)&gt;MONTH($E$1),0,-MONTH($E$3)+MONTH($E$1)+2*(-MONTH($E$3)+MONTH($E$1))/12)*HLOOKUP($C$9,Gehaltstabelle_neu!$B$2:$AA$13,Neu_Gehalt!W10+1,FALSE),""))</f>
        <v>#N/A</v>
      </c>
      <c r="Y10" s="47">
        <f>Y8</f>
        <v>7</v>
      </c>
      <c r="Z10" s="47" t="e">
        <f>IF($A10&lt;Pensionsjahr,HLOOKUP($C$9,Gehaltstabelle_neu!$B$2:$AA$13,Neu_Gehalt!Y10+1,FALSE)*(12-MONTH($E$3)+1+2*(12-MONTH($E$3)+1)/12),IF($A10=Pensionsjahr,IF(MONTH($E$3)&gt;MONTH($E$1),0,-MONTH($E$3)+MONTH($E$1)+2*(-MONTH($E$3)+MONTH($E$1))/12)*HLOOKUP($C$9,Gehaltstabelle_neu!$B$2:$AA$13,Neu_Gehalt!Y10+1,FALSE),""))</f>
        <v>#N/A</v>
      </c>
      <c r="AA10" s="47">
        <f>AA8</f>
        <v>8</v>
      </c>
      <c r="AB10" s="47" t="e">
        <f>IF($A10&lt;Pensionsjahr,HLOOKUP($C$9,Gehaltstabelle_neu!$B$2:$AA$13,Neu_Gehalt!AA10+1,FALSE)*(12-MONTH($E$3)+1+2*(12-MONTH($E$3)+1)/12),IF($A10=Pensionsjahr,IF(MONTH($E$3)&gt;MONTH($E$1),0,-MONTH($E$3)+MONTH($E$1)+2*(-MONTH($E$3)+MONTH($E$1))/12)*HLOOKUP($C$9,Gehaltstabelle_neu!$B$2:$AA$13,Neu_Gehalt!AA10+1,FALSE),""))</f>
        <v>#N/A</v>
      </c>
      <c r="AC10" s="47">
        <f>AC8</f>
        <v>9</v>
      </c>
      <c r="AD10" s="47" t="e">
        <f>IF($A10&lt;Pensionsjahr,HLOOKUP($C$9,Gehaltstabelle_neu!$B$2:$AA$13,Neu_Gehalt!AC10+1,FALSE)*(12-MONTH($E$3)+1+2*(12-MONTH($E$3)+1)/12),IF($A10=Pensionsjahr,IF(MONTH($E$3)&gt;MONTH($E$1),0,-MONTH($E$3)+MONTH($E$1)+2*(-MONTH($E$3)+MONTH($E$1))/12)*HLOOKUP($C$9,Gehaltstabelle_neu!$B$2:$AA$13,Neu_Gehalt!AC10+1,FALSE),""))</f>
        <v>#N/A</v>
      </c>
      <c r="AE10" s="47">
        <f>AE8</f>
        <v>10</v>
      </c>
      <c r="AF10" s="47" t="e">
        <f>IF($A10&lt;Pensionsjahr,HLOOKUP($C$9,Gehaltstabelle_neu!$B$2:$AA$13,Neu_Gehalt!AE10+1,FALSE)*(12-MONTH($E$3)+1+2*(12-MONTH($E$3)+1)/12),IF($A10=Pensionsjahr,IF(MONTH($E$3)&gt;MONTH($E$1),0,-MONTH($E$3)+MONTH($E$1)+2*(-MONTH($E$3)+MONTH($E$1))/12)*HLOOKUP($C$9,Gehaltstabelle_neu!$B$2:$AA$13,Neu_Gehalt!AE10+1,FALSE),""))</f>
        <v>#N/A</v>
      </c>
      <c r="AG10" s="47">
        <f>AG8</f>
        <v>11</v>
      </c>
      <c r="AH10" s="47" t="e">
        <f>IF($A10&lt;Pensionsjahr,HLOOKUP($C$9,Gehaltstabelle_neu!$B$2:$AA$13,Neu_Gehalt!AG10+1,FALSE)*(12-MONTH($E$3)+1+2*(12-MONTH($E$3)+1)/12),IF($A10=Pensionsjahr,IF(MONTH($E$3)&gt;MONTH($E$1),0,-MONTH($E$3)+MONTH($E$1)+2*(-MONTH($E$3)+MONTH($E$1))/12)*HLOOKUP($C$9,Gehaltstabelle_neu!$B$2:$AA$13,Neu_Gehalt!AG10+1,FALSE),""))</f>
        <v>#N/A</v>
      </c>
      <c r="AI10" s="48"/>
    </row>
    <row r="11" spans="1:35" x14ac:dyDescent="0.25">
      <c r="A11">
        <f>IF(GEHALT_ALT_V2!A11="","",GEHALT_ALT_V2!A11)</f>
        <v>2022</v>
      </c>
      <c r="B11" s="18">
        <f>IF(GEHALT_ALT_V2!B11="","",GEHALT_ALT_V2!B11)</f>
        <v>44621</v>
      </c>
      <c r="C11" s="19">
        <f t="shared" si="0"/>
        <v>0</v>
      </c>
      <c r="D11">
        <f>IF(B11="","",$I$3+IF(OR(YEAR(B11)&gt;YEAR($F$3)+10,AND(YEAR(B11)=YEAR($F$3)+10,MONTH(B11)&gt;=MONTH($F$3))),SUM($C$9:C11),0)*IF(OR(YEAR(B11)&gt;YEAR($F$3)+25,AND(YEAR(B11)=YEAR($F$3)+25,MONTH(B11)&gt;=MONTH($F$3))),2,1))</f>
        <v>5</v>
      </c>
      <c r="E11">
        <f t="shared" si="1"/>
        <v>0</v>
      </c>
      <c r="F11">
        <f>IF(D11="","",MIN(E11+F10,MAX(Gehaltstabelle_neu!Entlohnungs_Stufe)))</f>
        <v>4</v>
      </c>
      <c r="G11">
        <f>IF(A11="","",HLOOKUP(D11,Gehaltstabelle_neu!$B$2:$AA$13,GEHALT_NEU_V2!F11+1,FALSE))</f>
        <v>2468</v>
      </c>
      <c r="H11">
        <f t="shared" si="2"/>
        <v>2879.333333333333</v>
      </c>
    </row>
    <row r="12" spans="1:35" x14ac:dyDescent="0.25">
      <c r="A12">
        <f>IF(GEHALT_ALT_V2!A12="","",GEHALT_ALT_V2!A12)</f>
        <v>2022</v>
      </c>
      <c r="B12" s="18">
        <f>IF(GEHALT_ALT_V2!B12="","",GEHALT_ALT_V2!B12)</f>
        <v>44652</v>
      </c>
      <c r="C12" s="19">
        <f t="shared" si="0"/>
        <v>0</v>
      </c>
      <c r="D12">
        <f>IF(B12="","",$I$3+IF(OR(YEAR(B12)&gt;YEAR($F$3)+10,AND(YEAR(B12)=YEAR($F$3)+10,MONTH(B12)&gt;=MONTH($F$3))),SUM($C$9:C12),0)*IF(OR(YEAR(B12)&gt;YEAR($F$3)+25,AND(YEAR(B12)=YEAR($F$3)+25,MONTH(B12)&gt;=MONTH($F$3))),2,1))</f>
        <v>5</v>
      </c>
      <c r="E12">
        <f t="shared" si="1"/>
        <v>0</v>
      </c>
      <c r="F12">
        <f>IF(D12="","",MIN(E12+F11,MAX(Gehaltstabelle_neu!Entlohnungs_Stufe)))</f>
        <v>4</v>
      </c>
      <c r="G12">
        <f>IF(A12="","",HLOOKUP(D12,Gehaltstabelle_neu!$B$2:$AA$13,GEHALT_NEU_V2!F12+1,FALSE))</f>
        <v>2468</v>
      </c>
      <c r="H12">
        <f t="shared" si="2"/>
        <v>2879.333333333333</v>
      </c>
    </row>
    <row r="13" spans="1:35" x14ac:dyDescent="0.25">
      <c r="A13">
        <f>IF(GEHALT_ALT_V2!A13="","",GEHALT_ALT_V2!A13)</f>
        <v>2022</v>
      </c>
      <c r="B13" s="18">
        <f>IF(GEHALT_ALT_V2!B13="","",GEHALT_ALT_V2!B13)</f>
        <v>44682</v>
      </c>
      <c r="C13" s="19">
        <f t="shared" si="0"/>
        <v>0</v>
      </c>
      <c r="D13">
        <f>IF(B13="","",$I$3+IF(OR(YEAR(B13)&gt;YEAR($F$3)+10,AND(YEAR(B13)=YEAR($F$3)+10,MONTH(B13)&gt;=MONTH($F$3))),SUM($C$9:C13),0)*IF(OR(YEAR(B13)&gt;YEAR($F$3)+25,AND(YEAR(B13)=YEAR($F$3)+25,MONTH(B13)&gt;=MONTH($F$3))),2,1))</f>
        <v>5</v>
      </c>
      <c r="E13">
        <f t="shared" si="1"/>
        <v>0</v>
      </c>
      <c r="F13">
        <f>IF(D13="","",MIN(E13+F12,MAX(Gehaltstabelle_neu!Entlohnungs_Stufe)))</f>
        <v>4</v>
      </c>
      <c r="G13">
        <f>IF(A13="","",HLOOKUP(D13,Gehaltstabelle_neu!$B$2:$AA$13,GEHALT_NEU_V2!F13+1,FALSE))</f>
        <v>2468</v>
      </c>
      <c r="H13">
        <f t="shared" si="2"/>
        <v>2879.333333333333</v>
      </c>
    </row>
    <row r="14" spans="1:35" x14ac:dyDescent="0.25">
      <c r="A14">
        <f>IF(GEHALT_ALT_V2!A14="","",GEHALT_ALT_V2!A14)</f>
        <v>2022</v>
      </c>
      <c r="B14" s="18">
        <f>IF(GEHALT_ALT_V2!B14="","",GEHALT_ALT_V2!B14)</f>
        <v>44713</v>
      </c>
      <c r="C14" s="19">
        <f t="shared" si="0"/>
        <v>0</v>
      </c>
      <c r="D14">
        <f>IF(B14="","",$I$3+IF(OR(YEAR(B14)&gt;YEAR($F$3)+10,AND(YEAR(B14)=YEAR($F$3)+10,MONTH(B14)&gt;=MONTH($F$3))),SUM($C$9:C14),0)*IF(OR(YEAR(B14)&gt;YEAR($F$3)+25,AND(YEAR(B14)=YEAR($F$3)+25,MONTH(B14)&gt;=MONTH($F$3))),2,1))</f>
        <v>5</v>
      </c>
      <c r="E14">
        <f t="shared" si="1"/>
        <v>0</v>
      </c>
      <c r="F14">
        <f>IF(D14="","",MIN(E14+F13,MAX(Gehaltstabelle_neu!Entlohnungs_Stufe)))</f>
        <v>4</v>
      </c>
      <c r="G14">
        <f>IF(A14="","",HLOOKUP(D14,Gehaltstabelle_neu!$B$2:$AA$13,GEHALT_NEU_V2!F14+1,FALSE))</f>
        <v>2468</v>
      </c>
      <c r="H14">
        <f t="shared" si="2"/>
        <v>2879.333333333333</v>
      </c>
    </row>
    <row r="15" spans="1:35" x14ac:dyDescent="0.25">
      <c r="A15">
        <f>IF(GEHALT_ALT_V2!A15="","",GEHALT_ALT_V2!A15)</f>
        <v>2022</v>
      </c>
      <c r="B15" s="18">
        <f>IF(GEHALT_ALT_V2!B15="","",GEHALT_ALT_V2!B15)</f>
        <v>44743</v>
      </c>
      <c r="C15" s="19">
        <f t="shared" si="0"/>
        <v>0</v>
      </c>
      <c r="D15">
        <f>IF(B15="","",$I$3+IF(OR(YEAR(B15)&gt;YEAR($F$3)+10,AND(YEAR(B15)=YEAR($F$3)+10,MONTH(B15)&gt;=MONTH($F$3))),SUM($C$9:C15),0)*IF(OR(YEAR(B15)&gt;YEAR($F$3)+25,AND(YEAR(B15)=YEAR($F$3)+25,MONTH(B15)&gt;=MONTH($F$3))),2,1))</f>
        <v>5</v>
      </c>
      <c r="E15">
        <f t="shared" si="1"/>
        <v>0</v>
      </c>
      <c r="F15">
        <f>IF(D15="","",MIN(E15+F14,MAX(Gehaltstabelle_neu!Entlohnungs_Stufe)))</f>
        <v>4</v>
      </c>
      <c r="G15">
        <f>IF(A15="","",HLOOKUP(D15,Gehaltstabelle_neu!$B$2:$AA$13,GEHALT_NEU_V2!F15+1,FALSE))</f>
        <v>2468</v>
      </c>
      <c r="H15">
        <f t="shared" si="2"/>
        <v>2879.333333333333</v>
      </c>
    </row>
    <row r="16" spans="1:35" x14ac:dyDescent="0.25">
      <c r="A16">
        <f>IF(GEHALT_ALT_V2!A16="","",GEHALT_ALT_V2!A16)</f>
        <v>2022</v>
      </c>
      <c r="B16" s="18">
        <f>IF(GEHALT_ALT_V2!B16="","",GEHALT_ALT_V2!B16)</f>
        <v>44774</v>
      </c>
      <c r="C16" s="19">
        <f t="shared" si="0"/>
        <v>0</v>
      </c>
      <c r="D16">
        <f>IF(B16="","",$I$3+IF(OR(YEAR(B16)&gt;YEAR($F$3)+10,AND(YEAR(B16)=YEAR($F$3)+10,MONTH(B16)&gt;=MONTH($F$3))),SUM($C$9:C16),0)*IF(OR(YEAR(B16)&gt;YEAR($F$3)+25,AND(YEAR(B16)=YEAR($F$3)+25,MONTH(B16)&gt;=MONTH($F$3))),2,1))</f>
        <v>5</v>
      </c>
      <c r="E16">
        <f t="shared" si="1"/>
        <v>0</v>
      </c>
      <c r="F16">
        <f>IF(D16="","",MIN(E16+F15,MAX(Gehaltstabelle_neu!Entlohnungs_Stufe)))</f>
        <v>4</v>
      </c>
      <c r="G16">
        <f>IF(A16="","",HLOOKUP(D16,Gehaltstabelle_neu!$B$2:$AA$13,GEHALT_NEU_V2!F16+1,FALSE))</f>
        <v>2468</v>
      </c>
      <c r="H16">
        <f t="shared" si="2"/>
        <v>2879.333333333333</v>
      </c>
    </row>
    <row r="17" spans="1:8" x14ac:dyDescent="0.25">
      <c r="A17">
        <f>IF(GEHALT_ALT_V2!A17="","",GEHALT_ALT_V2!A17)</f>
        <v>2022</v>
      </c>
      <c r="B17" s="18">
        <f>IF(GEHALT_ALT_V2!B17="","",GEHALT_ALT_V2!B17)</f>
        <v>44805</v>
      </c>
      <c r="C17" s="19">
        <f t="shared" si="0"/>
        <v>0</v>
      </c>
      <c r="D17">
        <f>IF(B17="","",$I$3+IF(OR(YEAR(B17)&gt;YEAR($F$3)+10,AND(YEAR(B17)=YEAR($F$3)+10,MONTH(B17)&gt;=MONTH($F$3))),SUM($C$9:C17),0)*IF(OR(YEAR(B17)&gt;YEAR($F$3)+25,AND(YEAR(B17)=YEAR($F$3)+25,MONTH(B17)&gt;=MONTH($F$3))),2,1))</f>
        <v>5</v>
      </c>
      <c r="E17">
        <f t="shared" si="1"/>
        <v>0</v>
      </c>
      <c r="F17">
        <f>IF(D17="","",MIN(E17+F16,MAX(Gehaltstabelle_neu!Entlohnungs_Stufe)))</f>
        <v>4</v>
      </c>
      <c r="G17">
        <f>IF(A17="","",HLOOKUP(D17,Gehaltstabelle_neu!$B$2:$AA$13,GEHALT_NEU_V2!F17+1,FALSE))</f>
        <v>2468</v>
      </c>
      <c r="H17">
        <f t="shared" si="2"/>
        <v>2879.333333333333</v>
      </c>
    </row>
    <row r="18" spans="1:8" x14ac:dyDescent="0.25">
      <c r="A18">
        <f>IF(GEHALT_ALT_V2!A18="","",GEHALT_ALT_V2!A18)</f>
        <v>2022</v>
      </c>
      <c r="B18" s="18">
        <f>IF(GEHALT_ALT_V2!B18="","",GEHALT_ALT_V2!B18)</f>
        <v>44835</v>
      </c>
      <c r="C18" s="19">
        <f t="shared" si="0"/>
        <v>0</v>
      </c>
      <c r="D18">
        <f>IF(B18="","",$I$3+IF(OR(YEAR(B18)&gt;YEAR($F$3)+10,AND(YEAR(B18)=YEAR($F$3)+10,MONTH(B18)&gt;=MONTH($F$3))),SUM($C$9:C18),0)*IF(OR(YEAR(B18)&gt;YEAR($F$3)+25,AND(YEAR(B18)=YEAR($F$3)+25,MONTH(B18)&gt;=MONTH($F$3))),2,1))</f>
        <v>5</v>
      </c>
      <c r="E18">
        <f t="shared" si="1"/>
        <v>0</v>
      </c>
      <c r="F18">
        <f>IF(D18="","",MIN(E18+F17,MAX(Gehaltstabelle_neu!Entlohnungs_Stufe)))</f>
        <v>4</v>
      </c>
      <c r="G18">
        <f>IF(A18="","",HLOOKUP(D18,Gehaltstabelle_neu!$B$2:$AA$13,GEHALT_NEU_V2!F18+1,FALSE))</f>
        <v>2468</v>
      </c>
      <c r="H18">
        <f t="shared" si="2"/>
        <v>2879.333333333333</v>
      </c>
    </row>
    <row r="19" spans="1:8" x14ac:dyDescent="0.25">
      <c r="A19">
        <f>IF(GEHALT_ALT_V2!A19="","",GEHALT_ALT_V2!A19)</f>
        <v>2022</v>
      </c>
      <c r="B19" s="18">
        <f>IF(GEHALT_ALT_V2!B19="","",GEHALT_ALT_V2!B19)</f>
        <v>44866</v>
      </c>
      <c r="C19" s="19">
        <f t="shared" si="0"/>
        <v>0</v>
      </c>
      <c r="D19">
        <f>IF(B19="","",$I$3+IF(OR(YEAR(B19)&gt;YEAR($F$3)+10,AND(YEAR(B19)=YEAR($F$3)+10,MONTH(B19)&gt;=MONTH($F$3))),SUM($C$9:C19),0)*IF(OR(YEAR(B19)&gt;YEAR($F$3)+25,AND(YEAR(B19)=YEAR($F$3)+25,MONTH(B19)&gt;=MONTH($F$3))),2,1))</f>
        <v>5</v>
      </c>
      <c r="E19">
        <f t="shared" si="1"/>
        <v>0</v>
      </c>
      <c r="F19">
        <f>IF(D19="","",MIN(E19+F18,MAX(Gehaltstabelle_neu!Entlohnungs_Stufe)))</f>
        <v>4</v>
      </c>
      <c r="G19">
        <f>IF(A19="","",HLOOKUP(D19,Gehaltstabelle_neu!$B$2:$AA$13,GEHALT_NEU_V2!F19+1,FALSE))</f>
        <v>2468</v>
      </c>
      <c r="H19">
        <f t="shared" si="2"/>
        <v>2879.333333333333</v>
      </c>
    </row>
    <row r="20" spans="1:8" x14ac:dyDescent="0.25">
      <c r="A20">
        <f>IF(GEHALT_ALT_V2!A20="","",GEHALT_ALT_V2!A20)</f>
        <v>2022</v>
      </c>
      <c r="B20" s="18">
        <f>IF(GEHALT_ALT_V2!B20="","",GEHALT_ALT_V2!B20)</f>
        <v>44896</v>
      </c>
      <c r="C20" s="19">
        <f t="shared" si="0"/>
        <v>0</v>
      </c>
      <c r="D20">
        <f>IF(B20="","",$I$3+IF(OR(YEAR(B20)&gt;YEAR($F$3)+10,AND(YEAR(B20)=YEAR($F$3)+10,MONTH(B20)&gt;=MONTH($F$3))),SUM($C$9:C20),0)*IF(OR(YEAR(B20)&gt;YEAR($F$3)+25,AND(YEAR(B20)=YEAR($F$3)+25,MONTH(B20)&gt;=MONTH($F$3))),2,1))</f>
        <v>5</v>
      </c>
      <c r="E20">
        <f t="shared" si="1"/>
        <v>0</v>
      </c>
      <c r="F20">
        <f>IF(D20="","",MIN(E20+F19,MAX(Gehaltstabelle_neu!Entlohnungs_Stufe)))</f>
        <v>4</v>
      </c>
      <c r="G20">
        <f>IF(A20="","",HLOOKUP(D20,Gehaltstabelle_neu!$B$2:$AA$13,GEHALT_NEU_V2!F20+1,FALSE))</f>
        <v>2468</v>
      </c>
      <c r="H20">
        <f t="shared" si="2"/>
        <v>2879.333333333333</v>
      </c>
    </row>
    <row r="21" spans="1:8" x14ac:dyDescent="0.25">
      <c r="A21">
        <f>IF(GEHALT_ALT_V2!A21="","",GEHALT_ALT_V2!A21)</f>
        <v>2023</v>
      </c>
      <c r="B21" s="18">
        <f>IF(GEHALT_ALT_V2!B21="","",GEHALT_ALT_V2!B21)</f>
        <v>44927</v>
      </c>
      <c r="C21" s="19">
        <f t="shared" si="0"/>
        <v>0</v>
      </c>
      <c r="D21">
        <f>IF(B21="","",$I$3+IF(OR(YEAR(B21)&gt;YEAR($F$3)+10,AND(YEAR(B21)=YEAR($F$3)+10,MONTH(B21)&gt;=MONTH($F$3))),SUM($C$9:C21),0)*IF(OR(YEAR(B21)&gt;YEAR($F$3)+25,AND(YEAR(B21)=YEAR($F$3)+25,MONTH(B21)&gt;=MONTH($F$3))),2,1))</f>
        <v>5</v>
      </c>
      <c r="E21">
        <f t="shared" si="1"/>
        <v>0</v>
      </c>
      <c r="F21">
        <f>IF(D21="","",MIN(E21+F20,MAX(Gehaltstabelle_neu!Entlohnungs_Stufe)))</f>
        <v>4</v>
      </c>
      <c r="G21">
        <f>IF(A21="","",HLOOKUP(D21,Gehaltstabelle_neu!$B$2:$AA$13,GEHALT_NEU_V2!F21+1,FALSE))</f>
        <v>2468</v>
      </c>
      <c r="H21">
        <f t="shared" si="2"/>
        <v>2879.333333333333</v>
      </c>
    </row>
    <row r="22" spans="1:8" x14ac:dyDescent="0.25">
      <c r="A22">
        <f>IF(GEHALT_ALT_V2!A22="","",GEHALT_ALT_V2!A22)</f>
        <v>2023</v>
      </c>
      <c r="B22" s="18">
        <f>IF(GEHALT_ALT_V2!B22="","",GEHALT_ALT_V2!B22)</f>
        <v>44958</v>
      </c>
      <c r="C22" s="19">
        <f t="shared" si="0"/>
        <v>0</v>
      </c>
      <c r="D22">
        <f>IF(B22="","",$I$3+IF(OR(YEAR(B22)&gt;YEAR($F$3)+10,AND(YEAR(B22)=YEAR($F$3)+10,MONTH(B22)&gt;=MONTH($F$3))),SUM($C$9:C22),0)*IF(OR(YEAR(B22)&gt;YEAR($F$3)+25,AND(YEAR(B22)=YEAR($F$3)+25,MONTH(B22)&gt;=MONTH($F$3))),2,1))</f>
        <v>5</v>
      </c>
      <c r="E22">
        <f t="shared" si="1"/>
        <v>0</v>
      </c>
      <c r="F22">
        <f>IF(D22="","",MIN(E22+F21,MAX(Gehaltstabelle_neu!Entlohnungs_Stufe)))</f>
        <v>4</v>
      </c>
      <c r="G22">
        <f>IF(A22="","",HLOOKUP(D22,Gehaltstabelle_neu!$B$2:$AA$13,GEHALT_NEU_V2!F22+1,FALSE))</f>
        <v>2468</v>
      </c>
      <c r="H22">
        <f t="shared" si="2"/>
        <v>2879.333333333333</v>
      </c>
    </row>
    <row r="23" spans="1:8" x14ac:dyDescent="0.25">
      <c r="A23">
        <f>IF(GEHALT_ALT_V2!A23="","",GEHALT_ALT_V2!A23)</f>
        <v>2023</v>
      </c>
      <c r="B23" s="18">
        <f>IF(GEHALT_ALT_V2!B23="","",GEHALT_ALT_V2!B23)</f>
        <v>44986</v>
      </c>
      <c r="C23" s="19">
        <f t="shared" si="0"/>
        <v>0</v>
      </c>
      <c r="D23">
        <f>IF(B23="","",$I$3+IF(OR(YEAR(B23)&gt;YEAR($F$3)+10,AND(YEAR(B23)=YEAR($F$3)+10,MONTH(B23)&gt;=MONTH($F$3))),SUM($C$9:C23),0)*IF(OR(YEAR(B23)&gt;YEAR($F$3)+25,AND(YEAR(B23)=YEAR($F$3)+25,MONTH(B23)&gt;=MONTH($F$3))),2,1))</f>
        <v>5</v>
      </c>
      <c r="E23">
        <f t="shared" si="1"/>
        <v>0</v>
      </c>
      <c r="F23">
        <f>IF(D23="","",MIN(E23+F22,MAX(Gehaltstabelle_neu!Entlohnungs_Stufe)))</f>
        <v>4</v>
      </c>
      <c r="G23">
        <f>IF(A23="","",HLOOKUP(D23,Gehaltstabelle_neu!$B$2:$AA$13,GEHALT_NEU_V2!F23+1,FALSE))</f>
        <v>2468</v>
      </c>
      <c r="H23">
        <f t="shared" si="2"/>
        <v>2879.333333333333</v>
      </c>
    </row>
    <row r="24" spans="1:8" x14ac:dyDescent="0.25">
      <c r="A24">
        <f>IF(GEHALT_ALT_V2!A24="","",GEHALT_ALT_V2!A24)</f>
        <v>2023</v>
      </c>
      <c r="B24" s="18">
        <f>IF(GEHALT_ALT_V2!B24="","",GEHALT_ALT_V2!B24)</f>
        <v>45017</v>
      </c>
      <c r="C24" s="19">
        <f t="shared" si="0"/>
        <v>0</v>
      </c>
      <c r="D24">
        <f>IF(B24="","",$I$3+IF(OR(YEAR(B24)&gt;YEAR($F$3)+10,AND(YEAR(B24)=YEAR($F$3)+10,MONTH(B24)&gt;=MONTH($F$3))),SUM($C$9:C24),0)*IF(OR(YEAR(B24)&gt;YEAR($F$3)+25,AND(YEAR(B24)=YEAR($F$3)+25,MONTH(B24)&gt;=MONTH($F$3))),2,1))</f>
        <v>5</v>
      </c>
      <c r="E24">
        <f t="shared" si="1"/>
        <v>0</v>
      </c>
      <c r="F24">
        <f>IF(D24="","",MIN(E24+F23,MAX(Gehaltstabelle_neu!Entlohnungs_Stufe)))</f>
        <v>4</v>
      </c>
      <c r="G24">
        <f>IF(A24="","",HLOOKUP(D24,Gehaltstabelle_neu!$B$2:$AA$13,GEHALT_NEU_V2!F24+1,FALSE))</f>
        <v>2468</v>
      </c>
      <c r="H24">
        <f t="shared" si="2"/>
        <v>2879.333333333333</v>
      </c>
    </row>
    <row r="25" spans="1:8" x14ac:dyDescent="0.25">
      <c r="A25">
        <f>IF(GEHALT_ALT_V2!A25="","",GEHALT_ALT_V2!A25)</f>
        <v>2023</v>
      </c>
      <c r="B25" s="18">
        <f>IF(GEHALT_ALT_V2!B25="","",GEHALT_ALT_V2!B25)</f>
        <v>45047</v>
      </c>
      <c r="C25" s="19">
        <f t="shared" si="0"/>
        <v>0</v>
      </c>
      <c r="D25">
        <f>IF(B25="","",$I$3+IF(OR(YEAR(B25)&gt;YEAR($F$3)+10,AND(YEAR(B25)=YEAR($F$3)+10,MONTH(B25)&gt;=MONTH($F$3))),SUM($C$9:C25),0)*IF(OR(YEAR(B25)&gt;YEAR($F$3)+25,AND(YEAR(B25)=YEAR($F$3)+25,MONTH(B25)&gt;=MONTH($F$3))),2,1))</f>
        <v>5</v>
      </c>
      <c r="E25">
        <f t="shared" si="1"/>
        <v>0</v>
      </c>
      <c r="F25">
        <f>IF(D25="","",MIN(E25+F24,MAX(Gehaltstabelle_neu!Entlohnungs_Stufe)))</f>
        <v>4</v>
      </c>
      <c r="G25">
        <f>IF(A25="","",HLOOKUP(D25,Gehaltstabelle_neu!$B$2:$AA$13,GEHALT_NEU_V2!F25+1,FALSE))</f>
        <v>2468</v>
      </c>
      <c r="H25">
        <f t="shared" si="2"/>
        <v>2879.333333333333</v>
      </c>
    </row>
    <row r="26" spans="1:8" x14ac:dyDescent="0.25">
      <c r="A26">
        <f>IF(GEHALT_ALT_V2!A26="","",GEHALT_ALT_V2!A26)</f>
        <v>2023</v>
      </c>
      <c r="B26" s="18">
        <f>IF(GEHALT_ALT_V2!B26="","",GEHALT_ALT_V2!B26)</f>
        <v>45078</v>
      </c>
      <c r="C26" s="19">
        <f t="shared" si="0"/>
        <v>0</v>
      </c>
      <c r="D26">
        <f>IF(B26="","",$I$3+IF(OR(YEAR(B26)&gt;YEAR($F$3)+10,AND(YEAR(B26)=YEAR($F$3)+10,MONTH(B26)&gt;=MONTH($F$3))),SUM($C$9:C26),0)*IF(OR(YEAR(B26)&gt;YEAR($F$3)+25,AND(YEAR(B26)=YEAR($F$3)+25,MONTH(B26)&gt;=MONTH($F$3))),2,1))</f>
        <v>5</v>
      </c>
      <c r="E26">
        <f t="shared" si="1"/>
        <v>0</v>
      </c>
      <c r="F26">
        <f>IF(D26="","",MIN(E26+F25,MAX(Gehaltstabelle_neu!Entlohnungs_Stufe)))</f>
        <v>4</v>
      </c>
      <c r="G26">
        <f>IF(A26="","",HLOOKUP(D26,Gehaltstabelle_neu!$B$2:$AA$13,GEHALT_NEU_V2!F26+1,FALSE))</f>
        <v>2468</v>
      </c>
      <c r="H26">
        <f t="shared" si="2"/>
        <v>2879.333333333333</v>
      </c>
    </row>
    <row r="27" spans="1:8" x14ac:dyDescent="0.25">
      <c r="A27">
        <f>IF(GEHALT_ALT_V2!A27="","",GEHALT_ALT_V2!A27)</f>
        <v>2023</v>
      </c>
      <c r="B27" s="18">
        <f>IF(GEHALT_ALT_V2!B27="","",GEHALT_ALT_V2!B27)</f>
        <v>45108</v>
      </c>
      <c r="C27" s="19">
        <f t="shared" si="0"/>
        <v>0</v>
      </c>
      <c r="D27">
        <f>IF(B27="","",$I$3+IF(OR(YEAR(B27)&gt;YEAR($F$3)+10,AND(YEAR(B27)=YEAR($F$3)+10,MONTH(B27)&gt;=MONTH($F$3))),SUM($C$9:C27),0)*IF(OR(YEAR(B27)&gt;YEAR($F$3)+25,AND(YEAR(B27)=YEAR($F$3)+25,MONTH(B27)&gt;=MONTH($F$3))),2,1))</f>
        <v>5</v>
      </c>
      <c r="E27">
        <f t="shared" si="1"/>
        <v>0</v>
      </c>
      <c r="F27">
        <f>IF(D27="","",MIN(E27+F26,MAX(Gehaltstabelle_neu!Entlohnungs_Stufe)))</f>
        <v>4</v>
      </c>
      <c r="G27">
        <f>IF(A27="","",HLOOKUP(D27,Gehaltstabelle_neu!$B$2:$AA$13,GEHALT_NEU_V2!F27+1,FALSE))</f>
        <v>2468</v>
      </c>
      <c r="H27">
        <f t="shared" si="2"/>
        <v>2879.333333333333</v>
      </c>
    </row>
    <row r="28" spans="1:8" x14ac:dyDescent="0.25">
      <c r="A28">
        <f>IF(GEHALT_ALT_V2!A28="","",GEHALT_ALT_V2!A28)</f>
        <v>2023</v>
      </c>
      <c r="B28" s="18">
        <f>IF(GEHALT_ALT_V2!B28="","",GEHALT_ALT_V2!B28)</f>
        <v>45139</v>
      </c>
      <c r="C28" s="19">
        <f t="shared" si="0"/>
        <v>0</v>
      </c>
      <c r="D28">
        <f>IF(B28="","",$I$3+IF(OR(YEAR(B28)&gt;YEAR($F$3)+10,AND(YEAR(B28)=YEAR($F$3)+10,MONTH(B28)&gt;=MONTH($F$3))),SUM($C$9:C28),0)*IF(OR(YEAR(B28)&gt;YEAR($F$3)+25,AND(YEAR(B28)=YEAR($F$3)+25,MONTH(B28)&gt;=MONTH($F$3))),2,1))</f>
        <v>5</v>
      </c>
      <c r="E28">
        <f t="shared" si="1"/>
        <v>0</v>
      </c>
      <c r="F28">
        <f>IF(D28="","",MIN(E28+F27,MAX(Gehaltstabelle_neu!Entlohnungs_Stufe)))</f>
        <v>4</v>
      </c>
      <c r="G28">
        <f>IF(A28="","",HLOOKUP(D28,Gehaltstabelle_neu!$B$2:$AA$13,GEHALT_NEU_V2!F28+1,FALSE))</f>
        <v>2468</v>
      </c>
      <c r="H28">
        <f t="shared" si="2"/>
        <v>2879.333333333333</v>
      </c>
    </row>
    <row r="29" spans="1:8" x14ac:dyDescent="0.25">
      <c r="A29">
        <f>IF(GEHALT_ALT_V2!A29="","",GEHALT_ALT_V2!A29)</f>
        <v>2023</v>
      </c>
      <c r="B29" s="18">
        <f>IF(GEHALT_ALT_V2!B29="","",GEHALT_ALT_V2!B29)</f>
        <v>45170</v>
      </c>
      <c r="C29" s="19">
        <f t="shared" si="0"/>
        <v>0</v>
      </c>
      <c r="D29">
        <f>IF(B29="","",$I$3+IF(OR(YEAR(B29)&gt;YEAR($F$3)+10,AND(YEAR(B29)=YEAR($F$3)+10,MONTH(B29)&gt;=MONTH($F$3))),SUM($C$9:C29),0)*IF(OR(YEAR(B29)&gt;YEAR($F$3)+25,AND(YEAR(B29)=YEAR($F$3)+25,MONTH(B29)&gt;=MONTH($F$3))),2,1))</f>
        <v>5</v>
      </c>
      <c r="E29">
        <f t="shared" si="1"/>
        <v>0</v>
      </c>
      <c r="F29">
        <f>IF(D29="","",MIN(E29+F28,MAX(Gehaltstabelle_neu!Entlohnungs_Stufe)))</f>
        <v>4</v>
      </c>
      <c r="G29">
        <f>IF(A29="","",HLOOKUP(D29,Gehaltstabelle_neu!$B$2:$AA$13,GEHALT_NEU_V2!F29+1,FALSE))</f>
        <v>2468</v>
      </c>
      <c r="H29">
        <f t="shared" si="2"/>
        <v>2879.333333333333</v>
      </c>
    </row>
    <row r="30" spans="1:8" x14ac:dyDescent="0.25">
      <c r="A30">
        <f>IF(GEHALT_ALT_V2!A30="","",GEHALT_ALT_V2!A30)</f>
        <v>2023</v>
      </c>
      <c r="B30" s="18">
        <f>IF(GEHALT_ALT_V2!B30="","",GEHALT_ALT_V2!B30)</f>
        <v>45200</v>
      </c>
      <c r="C30" s="19">
        <f t="shared" si="0"/>
        <v>0</v>
      </c>
      <c r="D30">
        <f>IF(B30="","",$I$3+IF(OR(YEAR(B30)&gt;YEAR($F$3)+10,AND(YEAR(B30)=YEAR($F$3)+10,MONTH(B30)&gt;=MONTH($F$3))),SUM($C$9:C30),0)*IF(OR(YEAR(B30)&gt;YEAR($F$3)+25,AND(YEAR(B30)=YEAR($F$3)+25,MONTH(B30)&gt;=MONTH($F$3))),2,1))</f>
        <v>5</v>
      </c>
      <c r="E30">
        <f t="shared" si="1"/>
        <v>0</v>
      </c>
      <c r="F30">
        <f>IF(D30="","",MIN(E30+F29,MAX(Gehaltstabelle_neu!Entlohnungs_Stufe)))</f>
        <v>4</v>
      </c>
      <c r="G30">
        <f>IF(A30="","",HLOOKUP(D30,Gehaltstabelle_neu!$B$2:$AA$13,GEHALT_NEU_V2!F30+1,FALSE))</f>
        <v>2468</v>
      </c>
      <c r="H30">
        <f t="shared" si="2"/>
        <v>2879.333333333333</v>
      </c>
    </row>
    <row r="31" spans="1:8" x14ac:dyDescent="0.25">
      <c r="A31">
        <f>IF(GEHALT_ALT_V2!A31="","",GEHALT_ALT_V2!A31)</f>
        <v>2023</v>
      </c>
      <c r="B31" s="18">
        <f>IF(GEHALT_ALT_V2!B31="","",GEHALT_ALT_V2!B31)</f>
        <v>45231</v>
      </c>
      <c r="C31" s="19">
        <f t="shared" si="0"/>
        <v>0</v>
      </c>
      <c r="D31">
        <f>IF(B31="","",$I$3+IF(OR(YEAR(B31)&gt;YEAR($F$3)+10,AND(YEAR(B31)=YEAR($F$3)+10,MONTH(B31)&gt;=MONTH($F$3))),SUM($C$9:C31),0)*IF(OR(YEAR(B31)&gt;YEAR($F$3)+25,AND(YEAR(B31)=YEAR($F$3)+25,MONTH(B31)&gt;=MONTH($F$3))),2,1))</f>
        <v>5</v>
      </c>
      <c r="E31">
        <f t="shared" si="1"/>
        <v>0</v>
      </c>
      <c r="F31">
        <f>IF(D31="","",MIN(E31+F30,MAX(Gehaltstabelle_neu!Entlohnungs_Stufe)))</f>
        <v>4</v>
      </c>
      <c r="G31">
        <f>IF(A31="","",HLOOKUP(D31,Gehaltstabelle_neu!$B$2:$AA$13,GEHALT_NEU_V2!F31+1,FALSE))</f>
        <v>2468</v>
      </c>
      <c r="H31">
        <f t="shared" si="2"/>
        <v>2879.333333333333</v>
      </c>
    </row>
    <row r="32" spans="1:8" x14ac:dyDescent="0.25">
      <c r="A32">
        <f>IF(GEHALT_ALT_V2!A32="","",GEHALT_ALT_V2!A32)</f>
        <v>2023</v>
      </c>
      <c r="B32" s="18">
        <f>IF(GEHALT_ALT_V2!B32="","",GEHALT_ALT_V2!B32)</f>
        <v>45261</v>
      </c>
      <c r="C32" s="19">
        <f t="shared" si="0"/>
        <v>0</v>
      </c>
      <c r="D32">
        <f>IF(B32="","",$I$3+IF(OR(YEAR(B32)&gt;YEAR($F$3)+10,AND(YEAR(B32)=YEAR($F$3)+10,MONTH(B32)&gt;=MONTH($F$3))),SUM($C$9:C32),0)*IF(OR(YEAR(B32)&gt;YEAR($F$3)+25,AND(YEAR(B32)=YEAR($F$3)+25,MONTH(B32)&gt;=MONTH($F$3))),2,1))</f>
        <v>5</v>
      </c>
      <c r="E32">
        <f t="shared" si="1"/>
        <v>0</v>
      </c>
      <c r="F32">
        <f>IF(D32="","",MIN(E32+F31,MAX(Gehaltstabelle_neu!Entlohnungs_Stufe)))</f>
        <v>4</v>
      </c>
      <c r="G32">
        <f>IF(A32="","",HLOOKUP(D32,Gehaltstabelle_neu!$B$2:$AA$13,GEHALT_NEU_V2!F32+1,FALSE))</f>
        <v>2468</v>
      </c>
      <c r="H32">
        <f t="shared" si="2"/>
        <v>2879.333333333333</v>
      </c>
    </row>
    <row r="33" spans="1:8" x14ac:dyDescent="0.25">
      <c r="A33">
        <f>IF(GEHALT_ALT_V2!A33="","",GEHALT_ALT_V2!A33)</f>
        <v>2024</v>
      </c>
      <c r="B33" s="18">
        <f>IF(GEHALT_ALT_V2!B33="","",GEHALT_ALT_V2!B33)</f>
        <v>45292</v>
      </c>
      <c r="C33" s="19">
        <f t="shared" si="0"/>
        <v>0</v>
      </c>
      <c r="D33">
        <f>IF(B33="","",$I$3+IF(OR(YEAR(B33)&gt;YEAR($F$3)+10,AND(YEAR(B33)=YEAR($F$3)+10,MONTH(B33)&gt;=MONTH($F$3))),SUM($C$9:C33),0)*IF(OR(YEAR(B33)&gt;YEAR($F$3)+25,AND(YEAR(B33)=YEAR($F$3)+25,MONTH(B33)&gt;=MONTH($F$3))),2,1))</f>
        <v>5</v>
      </c>
      <c r="E33">
        <f t="shared" si="1"/>
        <v>0</v>
      </c>
      <c r="F33">
        <f>IF(D33="","",MIN(E33+F32,MAX(Gehaltstabelle_neu!Entlohnungs_Stufe)))</f>
        <v>4</v>
      </c>
      <c r="G33">
        <f>IF(A33="","",HLOOKUP(D33,Gehaltstabelle_neu!$B$2:$AA$13,GEHALT_NEU_V2!F33+1,FALSE))</f>
        <v>2468</v>
      </c>
      <c r="H33">
        <f t="shared" si="2"/>
        <v>2879.333333333333</v>
      </c>
    </row>
    <row r="34" spans="1:8" x14ac:dyDescent="0.25">
      <c r="A34">
        <f>IF(GEHALT_ALT_V2!A34="","",GEHALT_ALT_V2!A34)</f>
        <v>2024</v>
      </c>
      <c r="B34" s="18">
        <f>IF(GEHALT_ALT_V2!B34="","",GEHALT_ALT_V2!B34)</f>
        <v>45323</v>
      </c>
      <c r="C34" s="19">
        <f t="shared" si="0"/>
        <v>0</v>
      </c>
      <c r="D34">
        <f>IF(B34="","",$I$3+IF(OR(YEAR(B34)&gt;YEAR($F$3)+10,AND(YEAR(B34)=YEAR($F$3)+10,MONTH(B34)&gt;=MONTH($F$3))),SUM($C$9:C34),0)*IF(OR(YEAR(B34)&gt;YEAR($F$3)+25,AND(YEAR(B34)=YEAR($F$3)+25,MONTH(B34)&gt;=MONTH($F$3))),2,1))</f>
        <v>5</v>
      </c>
      <c r="E34">
        <f t="shared" si="1"/>
        <v>0</v>
      </c>
      <c r="F34">
        <f>IF(D34="","",MIN(E34+F33,MAX(Gehaltstabelle_neu!Entlohnungs_Stufe)))</f>
        <v>4</v>
      </c>
      <c r="G34">
        <f>IF(A34="","",HLOOKUP(D34,Gehaltstabelle_neu!$B$2:$AA$13,GEHALT_NEU_V2!F34+1,FALSE))</f>
        <v>2468</v>
      </c>
      <c r="H34">
        <f t="shared" si="2"/>
        <v>2879.333333333333</v>
      </c>
    </row>
    <row r="35" spans="1:8" x14ac:dyDescent="0.25">
      <c r="A35">
        <f>IF(GEHALT_ALT_V2!A35="","",GEHALT_ALT_V2!A35)</f>
        <v>2024</v>
      </c>
      <c r="B35" s="18">
        <f>IF(GEHALT_ALT_V2!B35="","",GEHALT_ALT_V2!B35)</f>
        <v>45352</v>
      </c>
      <c r="C35" s="19">
        <f t="shared" si="0"/>
        <v>0</v>
      </c>
      <c r="D35">
        <f>IF(B35="","",$I$3+IF(OR(YEAR(B35)&gt;YEAR($F$3)+10,AND(YEAR(B35)=YEAR($F$3)+10,MONTH(B35)&gt;=MONTH($F$3))),SUM($C$9:C35),0)*IF(OR(YEAR(B35)&gt;YEAR($F$3)+25,AND(YEAR(B35)=YEAR($F$3)+25,MONTH(B35)&gt;=MONTH($F$3))),2,1))</f>
        <v>5</v>
      </c>
      <c r="E35">
        <f t="shared" si="1"/>
        <v>0</v>
      </c>
      <c r="F35">
        <f>IF(D35="","",MIN(E35+F34,MAX(Gehaltstabelle_neu!Entlohnungs_Stufe)))</f>
        <v>4</v>
      </c>
      <c r="G35">
        <f>IF(A35="","",HLOOKUP(D35,Gehaltstabelle_neu!$B$2:$AA$13,GEHALT_NEU_V2!F35+1,FALSE))</f>
        <v>2468</v>
      </c>
      <c r="H35">
        <f t="shared" si="2"/>
        <v>2879.333333333333</v>
      </c>
    </row>
    <row r="36" spans="1:8" x14ac:dyDescent="0.25">
      <c r="A36">
        <f>IF(GEHALT_ALT_V2!A36="","",GEHALT_ALT_V2!A36)</f>
        <v>2024</v>
      </c>
      <c r="B36" s="18">
        <f>IF(GEHALT_ALT_V2!B36="","",GEHALT_ALT_V2!B36)</f>
        <v>45383</v>
      </c>
      <c r="C36" s="19">
        <f t="shared" si="0"/>
        <v>0</v>
      </c>
      <c r="D36">
        <f>IF(B36="","",$I$3+IF(OR(YEAR(B36)&gt;YEAR($F$3)+10,AND(YEAR(B36)=YEAR($F$3)+10,MONTH(B36)&gt;=MONTH($F$3))),SUM($C$9:C36),0)*IF(OR(YEAR(B36)&gt;YEAR($F$3)+25,AND(YEAR(B36)=YEAR($F$3)+25,MONTH(B36)&gt;=MONTH($F$3))),2,1))</f>
        <v>5</v>
      </c>
      <c r="E36">
        <f t="shared" si="1"/>
        <v>0</v>
      </c>
      <c r="F36">
        <f>IF(D36="","",MIN(E36+F35,MAX(Gehaltstabelle_neu!Entlohnungs_Stufe)))</f>
        <v>4</v>
      </c>
      <c r="G36">
        <f>IF(A36="","",HLOOKUP(D36,Gehaltstabelle_neu!$B$2:$AA$13,GEHALT_NEU_V2!F36+1,FALSE))</f>
        <v>2468</v>
      </c>
      <c r="H36">
        <f t="shared" si="2"/>
        <v>2879.333333333333</v>
      </c>
    </row>
    <row r="37" spans="1:8" x14ac:dyDescent="0.25">
      <c r="A37">
        <f>IF(GEHALT_ALT_V2!A37="","",GEHALT_ALT_V2!A37)</f>
        <v>2024</v>
      </c>
      <c r="B37" s="18">
        <f>IF(GEHALT_ALT_V2!B37="","",GEHALT_ALT_V2!B37)</f>
        <v>45413</v>
      </c>
      <c r="C37" s="19">
        <f t="shared" si="0"/>
        <v>0</v>
      </c>
      <c r="D37">
        <f>IF(B37="","",$I$3+IF(OR(YEAR(B37)&gt;YEAR($F$3)+10,AND(YEAR(B37)=YEAR($F$3)+10,MONTH(B37)&gt;=MONTH($F$3))),SUM($C$9:C37),0)*IF(OR(YEAR(B37)&gt;YEAR($F$3)+25,AND(YEAR(B37)=YEAR($F$3)+25,MONTH(B37)&gt;=MONTH($F$3))),2,1))</f>
        <v>5</v>
      </c>
      <c r="E37">
        <f t="shared" si="1"/>
        <v>0</v>
      </c>
      <c r="F37">
        <f>IF(D37="","",MIN(E37+F36,MAX(Gehaltstabelle_neu!Entlohnungs_Stufe)))</f>
        <v>4</v>
      </c>
      <c r="G37">
        <f>IF(A37="","",HLOOKUP(D37,Gehaltstabelle_neu!$B$2:$AA$13,GEHALT_NEU_V2!F37+1,FALSE))</f>
        <v>2468</v>
      </c>
      <c r="H37">
        <f t="shared" si="2"/>
        <v>2879.333333333333</v>
      </c>
    </row>
    <row r="38" spans="1:8" x14ac:dyDescent="0.25">
      <c r="A38">
        <f>IF(GEHALT_ALT_V2!A38="","",GEHALT_ALT_V2!A38)</f>
        <v>2024</v>
      </c>
      <c r="B38" s="18">
        <f>IF(GEHALT_ALT_V2!B38="","",GEHALT_ALT_V2!B38)</f>
        <v>45444</v>
      </c>
      <c r="C38" s="19">
        <f t="shared" si="0"/>
        <v>0</v>
      </c>
      <c r="D38">
        <f>IF(B38="","",$I$3+IF(OR(YEAR(B38)&gt;YEAR($F$3)+10,AND(YEAR(B38)=YEAR($F$3)+10,MONTH(B38)&gt;=MONTH($F$3))),SUM($C$9:C38),0)*IF(OR(YEAR(B38)&gt;YEAR($F$3)+25,AND(YEAR(B38)=YEAR($F$3)+25,MONTH(B38)&gt;=MONTH($F$3))),2,1))</f>
        <v>5</v>
      </c>
      <c r="E38">
        <f t="shared" si="1"/>
        <v>0</v>
      </c>
      <c r="F38">
        <f>IF(D38="","",MIN(E38+F37,MAX(Gehaltstabelle_neu!Entlohnungs_Stufe)))</f>
        <v>4</v>
      </c>
      <c r="G38">
        <f>IF(A38="","",HLOOKUP(D38,Gehaltstabelle_neu!$B$2:$AA$13,GEHALT_NEU_V2!F38+1,FALSE))</f>
        <v>2468</v>
      </c>
      <c r="H38">
        <f t="shared" si="2"/>
        <v>2879.333333333333</v>
      </c>
    </row>
    <row r="39" spans="1:8" x14ac:dyDescent="0.25">
      <c r="A39">
        <f>IF(GEHALT_ALT_V2!A39="","",GEHALT_ALT_V2!A39)</f>
        <v>2024</v>
      </c>
      <c r="B39" s="18">
        <f>IF(GEHALT_ALT_V2!B39="","",GEHALT_ALT_V2!B39)</f>
        <v>45474</v>
      </c>
      <c r="C39" s="19">
        <f t="shared" si="0"/>
        <v>0</v>
      </c>
      <c r="D39">
        <f>IF(B39="","",$I$3+IF(OR(YEAR(B39)&gt;YEAR($F$3)+10,AND(YEAR(B39)=YEAR($F$3)+10,MONTH(B39)&gt;=MONTH($F$3))),SUM($C$9:C39),0)*IF(OR(YEAR(B39)&gt;YEAR($F$3)+25,AND(YEAR(B39)=YEAR($F$3)+25,MONTH(B39)&gt;=MONTH($F$3))),2,1))</f>
        <v>5</v>
      </c>
      <c r="E39">
        <f t="shared" si="1"/>
        <v>1</v>
      </c>
      <c r="F39">
        <f>IF(D39="","",MIN(E39+F38,MAX(Gehaltstabelle_neu!Entlohnungs_Stufe)))</f>
        <v>5</v>
      </c>
      <c r="G39">
        <f>IF(A39="","",HLOOKUP(D39,Gehaltstabelle_neu!$B$2:$AA$13,GEHALT_NEU_V2!F39+1,FALSE))</f>
        <v>2514</v>
      </c>
      <c r="H39">
        <f t="shared" si="2"/>
        <v>2933</v>
      </c>
    </row>
    <row r="40" spans="1:8" x14ac:dyDescent="0.25">
      <c r="A40">
        <f>IF(GEHALT_ALT_V2!A40="","",GEHALT_ALT_V2!A40)</f>
        <v>2024</v>
      </c>
      <c r="B40" s="18">
        <f>IF(GEHALT_ALT_V2!B40="","",GEHALT_ALT_V2!B40)</f>
        <v>45505</v>
      </c>
      <c r="C40" s="19">
        <f t="shared" si="0"/>
        <v>0</v>
      </c>
      <c r="D40">
        <f>IF(B40="","",$I$3+IF(OR(YEAR(B40)&gt;YEAR($F$3)+10,AND(YEAR(B40)=YEAR($F$3)+10,MONTH(B40)&gt;=MONTH($F$3))),SUM($C$9:C40),0)*IF(OR(YEAR(B40)&gt;YEAR($F$3)+25,AND(YEAR(B40)=YEAR($F$3)+25,MONTH(B40)&gt;=MONTH($F$3))),2,1))</f>
        <v>5</v>
      </c>
      <c r="E40">
        <f t="shared" si="1"/>
        <v>0</v>
      </c>
      <c r="F40">
        <f>IF(D40="","",MIN(E40+F39,MAX(Gehaltstabelle_neu!Entlohnungs_Stufe)))</f>
        <v>5</v>
      </c>
      <c r="G40">
        <f>IF(A40="","",HLOOKUP(D40,Gehaltstabelle_neu!$B$2:$AA$13,GEHALT_NEU_V2!F40+1,FALSE))</f>
        <v>2514</v>
      </c>
      <c r="H40">
        <f t="shared" si="2"/>
        <v>2933</v>
      </c>
    </row>
    <row r="41" spans="1:8" x14ac:dyDescent="0.25">
      <c r="A41">
        <f>IF(GEHALT_ALT_V2!A41="","",GEHALT_ALT_V2!A41)</f>
        <v>2024</v>
      </c>
      <c r="B41" s="18">
        <f>IF(GEHALT_ALT_V2!B41="","",GEHALT_ALT_V2!B41)</f>
        <v>45536</v>
      </c>
      <c r="C41" s="19">
        <f t="shared" si="0"/>
        <v>0</v>
      </c>
      <c r="D41">
        <f>IF(B41="","",$I$3+IF(OR(YEAR(B41)&gt;YEAR($F$3)+10,AND(YEAR(B41)=YEAR($F$3)+10,MONTH(B41)&gt;=MONTH($F$3))),SUM($C$9:C41),0)*IF(OR(YEAR(B41)&gt;YEAR($F$3)+25,AND(YEAR(B41)=YEAR($F$3)+25,MONTH(B41)&gt;=MONTH($F$3))),2,1))</f>
        <v>5</v>
      </c>
      <c r="E41">
        <f t="shared" si="1"/>
        <v>0</v>
      </c>
      <c r="F41">
        <f>IF(D41="","",MIN(E41+F40,MAX(Gehaltstabelle_neu!Entlohnungs_Stufe)))</f>
        <v>5</v>
      </c>
      <c r="G41">
        <f>IF(A41="","",HLOOKUP(D41,Gehaltstabelle_neu!$B$2:$AA$13,GEHALT_NEU_V2!F41+1,FALSE))</f>
        <v>2514</v>
      </c>
      <c r="H41">
        <f t="shared" si="2"/>
        <v>2933</v>
      </c>
    </row>
    <row r="42" spans="1:8" x14ac:dyDescent="0.25">
      <c r="A42">
        <f>IF(GEHALT_ALT_V2!A42="","",GEHALT_ALT_V2!A42)</f>
        <v>2024</v>
      </c>
      <c r="B42" s="18">
        <f>IF(GEHALT_ALT_V2!B42="","",GEHALT_ALT_V2!B42)</f>
        <v>45566</v>
      </c>
      <c r="C42" s="19">
        <f t="shared" si="0"/>
        <v>0</v>
      </c>
      <c r="D42">
        <f>IF(B42="","",$I$3+IF(OR(YEAR(B42)&gt;YEAR($F$3)+10,AND(YEAR(B42)=YEAR($F$3)+10,MONTH(B42)&gt;=MONTH($F$3))),SUM($C$9:C42),0)*IF(OR(YEAR(B42)&gt;YEAR($F$3)+25,AND(YEAR(B42)=YEAR($F$3)+25,MONTH(B42)&gt;=MONTH($F$3))),2,1))</f>
        <v>5</v>
      </c>
      <c r="E42">
        <f t="shared" si="1"/>
        <v>0</v>
      </c>
      <c r="F42">
        <f>IF(D42="","",MIN(E42+F41,MAX(Gehaltstabelle_neu!Entlohnungs_Stufe)))</f>
        <v>5</v>
      </c>
      <c r="G42">
        <f>IF(A42="","",HLOOKUP(D42,Gehaltstabelle_neu!$B$2:$AA$13,GEHALT_NEU_V2!F42+1,FALSE))</f>
        <v>2514</v>
      </c>
      <c r="H42">
        <f t="shared" si="2"/>
        <v>2933</v>
      </c>
    </row>
    <row r="43" spans="1:8" x14ac:dyDescent="0.25">
      <c r="A43">
        <f>IF(GEHALT_ALT_V2!A43="","",GEHALT_ALT_V2!A43)</f>
        <v>2024</v>
      </c>
      <c r="B43" s="18">
        <f>IF(GEHALT_ALT_V2!B43="","",GEHALT_ALT_V2!B43)</f>
        <v>45597</v>
      </c>
      <c r="C43" s="19">
        <f t="shared" si="0"/>
        <v>0</v>
      </c>
      <c r="D43">
        <f>IF(B43="","",$I$3+IF(OR(YEAR(B43)&gt;YEAR($F$3)+10,AND(YEAR(B43)=YEAR($F$3)+10,MONTH(B43)&gt;=MONTH($F$3))),SUM($C$9:C43),0)*IF(OR(YEAR(B43)&gt;YEAR($F$3)+25,AND(YEAR(B43)=YEAR($F$3)+25,MONTH(B43)&gt;=MONTH($F$3))),2,1))</f>
        <v>5</v>
      </c>
      <c r="E43">
        <f t="shared" si="1"/>
        <v>0</v>
      </c>
      <c r="F43">
        <f>IF(D43="","",MIN(E43+F42,MAX(Gehaltstabelle_neu!Entlohnungs_Stufe)))</f>
        <v>5</v>
      </c>
      <c r="G43">
        <f>IF(A43="","",HLOOKUP(D43,Gehaltstabelle_neu!$B$2:$AA$13,GEHALT_NEU_V2!F43+1,FALSE))</f>
        <v>2514</v>
      </c>
      <c r="H43">
        <f t="shared" si="2"/>
        <v>2933</v>
      </c>
    </row>
    <row r="44" spans="1:8" x14ac:dyDescent="0.25">
      <c r="A44">
        <f>IF(GEHALT_ALT_V2!A44="","",GEHALT_ALT_V2!A44)</f>
        <v>2024</v>
      </c>
      <c r="B44" s="18">
        <f>IF(GEHALT_ALT_V2!B44="","",GEHALT_ALT_V2!B44)</f>
        <v>45627</v>
      </c>
      <c r="C44" s="19">
        <f t="shared" si="0"/>
        <v>0</v>
      </c>
      <c r="D44">
        <f>IF(B44="","",$I$3+IF(OR(YEAR(B44)&gt;YEAR($F$3)+10,AND(YEAR(B44)=YEAR($F$3)+10,MONTH(B44)&gt;=MONTH($F$3))),SUM($C$9:C44),0)*IF(OR(YEAR(B44)&gt;YEAR($F$3)+25,AND(YEAR(B44)=YEAR($F$3)+25,MONTH(B44)&gt;=MONTH($F$3))),2,1))</f>
        <v>5</v>
      </c>
      <c r="E44">
        <f t="shared" si="1"/>
        <v>0</v>
      </c>
      <c r="F44">
        <f>IF(D44="","",MIN(E44+F43,MAX(Gehaltstabelle_neu!Entlohnungs_Stufe)))</f>
        <v>5</v>
      </c>
      <c r="G44">
        <f>IF(A44="","",HLOOKUP(D44,Gehaltstabelle_neu!$B$2:$AA$13,GEHALT_NEU_V2!F44+1,FALSE))</f>
        <v>2514</v>
      </c>
      <c r="H44">
        <f t="shared" si="2"/>
        <v>2933</v>
      </c>
    </row>
    <row r="45" spans="1:8" x14ac:dyDescent="0.25">
      <c r="A45">
        <f>IF(GEHALT_ALT_V2!A45="","",GEHALT_ALT_V2!A45)</f>
        <v>2025</v>
      </c>
      <c r="B45" s="18">
        <f>IF(GEHALT_ALT_V2!B45="","",GEHALT_ALT_V2!B45)</f>
        <v>45658</v>
      </c>
      <c r="C45" s="19">
        <f t="shared" si="0"/>
        <v>0</v>
      </c>
      <c r="D45">
        <f>IF(B45="","",$I$3+IF(OR(YEAR(B45)&gt;YEAR($F$3)+10,AND(YEAR(B45)=YEAR($F$3)+10,MONTH(B45)&gt;=MONTH($F$3))),SUM($C$9:C45),0)*IF(OR(YEAR(B45)&gt;YEAR($F$3)+25,AND(YEAR(B45)=YEAR($F$3)+25,MONTH(B45)&gt;=MONTH($F$3))),2,1))</f>
        <v>5</v>
      </c>
      <c r="E45">
        <f t="shared" si="1"/>
        <v>0</v>
      </c>
      <c r="F45">
        <f>IF(D45="","",MIN(E45+F44,MAX(Gehaltstabelle_neu!Entlohnungs_Stufe)))</f>
        <v>5</v>
      </c>
      <c r="G45">
        <f>IF(A45="","",HLOOKUP(D45,Gehaltstabelle_neu!$B$2:$AA$13,GEHALT_NEU_V2!F45+1,FALSE))</f>
        <v>2514</v>
      </c>
      <c r="H45">
        <f t="shared" si="2"/>
        <v>2933</v>
      </c>
    </row>
    <row r="46" spans="1:8" x14ac:dyDescent="0.25">
      <c r="A46">
        <f>IF(GEHALT_ALT_V2!A46="","",GEHALT_ALT_V2!A46)</f>
        <v>2025</v>
      </c>
      <c r="B46" s="18">
        <f>IF(GEHALT_ALT_V2!B46="","",GEHALT_ALT_V2!B46)</f>
        <v>45689</v>
      </c>
      <c r="C46" s="19">
        <f t="shared" si="0"/>
        <v>0</v>
      </c>
      <c r="D46">
        <f>IF(B46="","",$I$3+IF(OR(YEAR(B46)&gt;YEAR($F$3)+10,AND(YEAR(B46)=YEAR($F$3)+10,MONTH(B46)&gt;=MONTH($F$3))),SUM($C$9:C46),0)*IF(OR(YEAR(B46)&gt;YEAR($F$3)+25,AND(YEAR(B46)=YEAR($F$3)+25,MONTH(B46)&gt;=MONTH($F$3))),2,1))</f>
        <v>5</v>
      </c>
      <c r="E46">
        <f t="shared" si="1"/>
        <v>0</v>
      </c>
      <c r="F46">
        <f>IF(D46="","",MIN(E46+F45,MAX(Gehaltstabelle_neu!Entlohnungs_Stufe)))</f>
        <v>5</v>
      </c>
      <c r="G46">
        <f>IF(A46="","",HLOOKUP(D46,Gehaltstabelle_neu!$B$2:$AA$13,GEHALT_NEU_V2!F46+1,FALSE))</f>
        <v>2514</v>
      </c>
      <c r="H46">
        <f t="shared" si="2"/>
        <v>2933</v>
      </c>
    </row>
    <row r="47" spans="1:8" x14ac:dyDescent="0.25">
      <c r="A47">
        <f>IF(GEHALT_ALT_V2!A47="","",GEHALT_ALT_V2!A47)</f>
        <v>2025</v>
      </c>
      <c r="B47" s="18">
        <f>IF(GEHALT_ALT_V2!B47="","",GEHALT_ALT_V2!B47)</f>
        <v>45717</v>
      </c>
      <c r="C47" s="19">
        <f t="shared" si="0"/>
        <v>0</v>
      </c>
      <c r="D47">
        <f>IF(B47="","",$I$3+IF(OR(YEAR(B47)&gt;YEAR($F$3)+10,AND(YEAR(B47)=YEAR($F$3)+10,MONTH(B47)&gt;=MONTH($F$3))),SUM($C$9:C47),0)*IF(OR(YEAR(B47)&gt;YEAR($F$3)+25,AND(YEAR(B47)=YEAR($F$3)+25,MONTH(B47)&gt;=MONTH($F$3))),2,1))</f>
        <v>5</v>
      </c>
      <c r="E47">
        <f t="shared" si="1"/>
        <v>0</v>
      </c>
      <c r="F47">
        <f>IF(D47="","",MIN(E47+F46,MAX(Gehaltstabelle_neu!Entlohnungs_Stufe)))</f>
        <v>5</v>
      </c>
      <c r="G47">
        <f>IF(A47="","",HLOOKUP(D47,Gehaltstabelle_neu!$B$2:$AA$13,GEHALT_NEU_V2!F47+1,FALSE))</f>
        <v>2514</v>
      </c>
      <c r="H47">
        <f t="shared" si="2"/>
        <v>2933</v>
      </c>
    </row>
    <row r="48" spans="1:8" x14ac:dyDescent="0.25">
      <c r="A48">
        <f>IF(GEHALT_ALT_V2!A48="","",GEHALT_ALT_V2!A48)</f>
        <v>2025</v>
      </c>
      <c r="B48" s="18">
        <f>IF(GEHALT_ALT_V2!B48="","",GEHALT_ALT_V2!B48)</f>
        <v>45748</v>
      </c>
      <c r="C48" s="19">
        <f t="shared" si="0"/>
        <v>0</v>
      </c>
      <c r="D48">
        <f>IF(B48="","",$I$3+IF(OR(YEAR(B48)&gt;YEAR($F$3)+10,AND(YEAR(B48)=YEAR($F$3)+10,MONTH(B48)&gt;=MONTH($F$3))),SUM($C$9:C48),0)*IF(OR(YEAR(B48)&gt;YEAR($F$3)+25,AND(YEAR(B48)=YEAR($F$3)+25,MONTH(B48)&gt;=MONTH($F$3))),2,1))</f>
        <v>5</v>
      </c>
      <c r="E48">
        <f t="shared" si="1"/>
        <v>0</v>
      </c>
      <c r="F48">
        <f>IF(D48="","",MIN(E48+F47,MAX(Gehaltstabelle_neu!Entlohnungs_Stufe)))</f>
        <v>5</v>
      </c>
      <c r="G48">
        <f>IF(A48="","",HLOOKUP(D48,Gehaltstabelle_neu!$B$2:$AA$13,GEHALT_NEU_V2!F48+1,FALSE))</f>
        <v>2514</v>
      </c>
      <c r="H48">
        <f t="shared" si="2"/>
        <v>2933</v>
      </c>
    </row>
    <row r="49" spans="1:8" x14ac:dyDescent="0.25">
      <c r="A49">
        <f>IF(GEHALT_ALT_V2!A49="","",GEHALT_ALT_V2!A49)</f>
        <v>2025</v>
      </c>
      <c r="B49" s="18">
        <f>IF(GEHALT_ALT_V2!B49="","",GEHALT_ALT_V2!B49)</f>
        <v>45778</v>
      </c>
      <c r="C49" s="19">
        <f t="shared" si="0"/>
        <v>0</v>
      </c>
      <c r="D49">
        <f>IF(B49="","",$I$3+IF(OR(YEAR(B49)&gt;YEAR($F$3)+10,AND(YEAR(B49)=YEAR($F$3)+10,MONTH(B49)&gt;=MONTH($F$3))),SUM($C$9:C49),0)*IF(OR(YEAR(B49)&gt;YEAR($F$3)+25,AND(YEAR(B49)=YEAR($F$3)+25,MONTH(B49)&gt;=MONTH($F$3))),2,1))</f>
        <v>5</v>
      </c>
      <c r="E49">
        <f t="shared" si="1"/>
        <v>0</v>
      </c>
      <c r="F49">
        <f>IF(D49="","",MIN(E49+F48,MAX(Gehaltstabelle_neu!Entlohnungs_Stufe)))</f>
        <v>5</v>
      </c>
      <c r="G49">
        <f>IF(A49="","",HLOOKUP(D49,Gehaltstabelle_neu!$B$2:$AA$13,GEHALT_NEU_V2!F49+1,FALSE))</f>
        <v>2514</v>
      </c>
      <c r="H49">
        <f t="shared" si="2"/>
        <v>2933</v>
      </c>
    </row>
    <row r="50" spans="1:8" x14ac:dyDescent="0.25">
      <c r="A50">
        <f>IF(GEHALT_ALT_V2!A50="","",GEHALT_ALT_V2!A50)</f>
        <v>2025</v>
      </c>
      <c r="B50" s="18">
        <f>IF(GEHALT_ALT_V2!B50="","",GEHALT_ALT_V2!B50)</f>
        <v>45809</v>
      </c>
      <c r="C50" s="19">
        <f t="shared" si="0"/>
        <v>0</v>
      </c>
      <c r="D50">
        <f>IF(B50="","",$I$3+IF(OR(YEAR(B50)&gt;YEAR($F$3)+10,AND(YEAR(B50)=YEAR($F$3)+10,MONTH(B50)&gt;=MONTH($F$3))),SUM($C$9:C50),0)*IF(OR(YEAR(B50)&gt;YEAR($F$3)+25,AND(YEAR(B50)=YEAR($F$3)+25,MONTH(B50)&gt;=MONTH($F$3))),2,1))</f>
        <v>5</v>
      </c>
      <c r="E50">
        <f t="shared" si="1"/>
        <v>0</v>
      </c>
      <c r="F50">
        <f>IF(D50="","",MIN(E50+F49,MAX(Gehaltstabelle_neu!Entlohnungs_Stufe)))</f>
        <v>5</v>
      </c>
      <c r="G50">
        <f>IF(A50="","",HLOOKUP(D50,Gehaltstabelle_neu!$B$2:$AA$13,GEHALT_NEU_V2!F50+1,FALSE))</f>
        <v>2514</v>
      </c>
      <c r="H50">
        <f t="shared" si="2"/>
        <v>2933</v>
      </c>
    </row>
    <row r="51" spans="1:8" x14ac:dyDescent="0.25">
      <c r="A51">
        <f>IF(GEHALT_ALT_V2!A51="","",GEHALT_ALT_V2!A51)</f>
        <v>2025</v>
      </c>
      <c r="B51" s="18">
        <f>IF(GEHALT_ALT_V2!B51="","",GEHALT_ALT_V2!B51)</f>
        <v>45839</v>
      </c>
      <c r="C51" s="19">
        <f t="shared" si="0"/>
        <v>0</v>
      </c>
      <c r="D51">
        <f>IF(B51="","",$I$3+IF(OR(YEAR(B51)&gt;YEAR($F$3)+10,AND(YEAR(B51)=YEAR($F$3)+10,MONTH(B51)&gt;=MONTH($F$3))),SUM($C$9:C51),0)*IF(OR(YEAR(B51)&gt;YEAR($F$3)+25,AND(YEAR(B51)=YEAR($F$3)+25,MONTH(B51)&gt;=MONTH($F$3))),2,1))</f>
        <v>5</v>
      </c>
      <c r="E51">
        <f t="shared" si="1"/>
        <v>0</v>
      </c>
      <c r="F51">
        <f>IF(D51="","",MIN(E51+F50,MAX(Gehaltstabelle_neu!Entlohnungs_Stufe)))</f>
        <v>5</v>
      </c>
      <c r="G51">
        <f>IF(A51="","",HLOOKUP(D51,Gehaltstabelle_neu!$B$2:$AA$13,GEHALT_NEU_V2!F51+1,FALSE))</f>
        <v>2514</v>
      </c>
      <c r="H51">
        <f t="shared" si="2"/>
        <v>2933</v>
      </c>
    </row>
    <row r="52" spans="1:8" x14ac:dyDescent="0.25">
      <c r="A52">
        <f>IF(GEHALT_ALT_V2!A52="","",GEHALT_ALT_V2!A52)</f>
        <v>2025</v>
      </c>
      <c r="B52" s="18">
        <f>IF(GEHALT_ALT_V2!B52="","",GEHALT_ALT_V2!B52)</f>
        <v>45870</v>
      </c>
      <c r="C52" s="19">
        <f t="shared" si="0"/>
        <v>0</v>
      </c>
      <c r="D52">
        <f>IF(B52="","",$I$3+IF(OR(YEAR(B52)&gt;YEAR($F$3)+10,AND(YEAR(B52)=YEAR($F$3)+10,MONTH(B52)&gt;=MONTH($F$3))),SUM($C$9:C52),0)*IF(OR(YEAR(B52)&gt;YEAR($F$3)+25,AND(YEAR(B52)=YEAR($F$3)+25,MONTH(B52)&gt;=MONTH($F$3))),2,1))</f>
        <v>5</v>
      </c>
      <c r="E52">
        <f t="shared" si="1"/>
        <v>0</v>
      </c>
      <c r="F52">
        <f>IF(D52="","",MIN(E52+F51,MAX(Gehaltstabelle_neu!Entlohnungs_Stufe)))</f>
        <v>5</v>
      </c>
      <c r="G52">
        <f>IF(A52="","",HLOOKUP(D52,Gehaltstabelle_neu!$B$2:$AA$13,GEHALT_NEU_V2!F52+1,FALSE))</f>
        <v>2514</v>
      </c>
      <c r="H52">
        <f t="shared" si="2"/>
        <v>2933</v>
      </c>
    </row>
    <row r="53" spans="1:8" x14ac:dyDescent="0.25">
      <c r="A53">
        <f>IF(GEHALT_ALT_V2!A53="","",GEHALT_ALT_V2!A53)</f>
        <v>2025</v>
      </c>
      <c r="B53" s="18">
        <f>IF(GEHALT_ALT_V2!B53="","",GEHALT_ALT_V2!B53)</f>
        <v>45901</v>
      </c>
      <c r="C53" s="19">
        <f t="shared" si="0"/>
        <v>0</v>
      </c>
      <c r="D53">
        <f>IF(B53="","",$I$3+IF(OR(YEAR(B53)&gt;YEAR($F$3)+10,AND(YEAR(B53)=YEAR($F$3)+10,MONTH(B53)&gt;=MONTH($F$3))),SUM($C$9:C53),0)*IF(OR(YEAR(B53)&gt;YEAR($F$3)+25,AND(YEAR(B53)=YEAR($F$3)+25,MONTH(B53)&gt;=MONTH($F$3))),2,1))</f>
        <v>5</v>
      </c>
      <c r="E53">
        <f t="shared" si="1"/>
        <v>0</v>
      </c>
      <c r="F53">
        <f>IF(D53="","",MIN(E53+F52,MAX(Gehaltstabelle_neu!Entlohnungs_Stufe)))</f>
        <v>5</v>
      </c>
      <c r="G53">
        <f>IF(A53="","",HLOOKUP(D53,Gehaltstabelle_neu!$B$2:$AA$13,GEHALT_NEU_V2!F53+1,FALSE))</f>
        <v>2514</v>
      </c>
      <c r="H53">
        <f t="shared" si="2"/>
        <v>2933</v>
      </c>
    </row>
    <row r="54" spans="1:8" x14ac:dyDescent="0.25">
      <c r="A54">
        <f>IF(GEHALT_ALT_V2!A54="","",GEHALT_ALT_V2!A54)</f>
        <v>2025</v>
      </c>
      <c r="B54" s="18">
        <f>IF(GEHALT_ALT_V2!B54="","",GEHALT_ALT_V2!B54)</f>
        <v>45931</v>
      </c>
      <c r="C54" s="19">
        <f t="shared" si="0"/>
        <v>0</v>
      </c>
      <c r="D54">
        <f>IF(B54="","",$I$3+IF(OR(YEAR(B54)&gt;YEAR($F$3)+10,AND(YEAR(B54)=YEAR($F$3)+10,MONTH(B54)&gt;=MONTH($F$3))),SUM($C$9:C54),0)*IF(OR(YEAR(B54)&gt;YEAR($F$3)+25,AND(YEAR(B54)=YEAR($F$3)+25,MONTH(B54)&gt;=MONTH($F$3))),2,1))</f>
        <v>5</v>
      </c>
      <c r="E54">
        <f t="shared" si="1"/>
        <v>0</v>
      </c>
      <c r="F54">
        <f>IF(D54="","",MIN(E54+F53,MAX(Gehaltstabelle_neu!Entlohnungs_Stufe)))</f>
        <v>5</v>
      </c>
      <c r="G54">
        <f>IF(A54="","",HLOOKUP(D54,Gehaltstabelle_neu!$B$2:$AA$13,GEHALT_NEU_V2!F54+1,FALSE))</f>
        <v>2514</v>
      </c>
      <c r="H54">
        <f t="shared" si="2"/>
        <v>2933</v>
      </c>
    </row>
    <row r="55" spans="1:8" x14ac:dyDescent="0.25">
      <c r="A55">
        <f>IF(GEHALT_ALT_V2!A55="","",GEHALT_ALT_V2!A55)</f>
        <v>2025</v>
      </c>
      <c r="B55" s="18">
        <f>IF(GEHALT_ALT_V2!B55="","",GEHALT_ALT_V2!B55)</f>
        <v>45962</v>
      </c>
      <c r="C55" s="19">
        <f t="shared" si="0"/>
        <v>0</v>
      </c>
      <c r="D55">
        <f>IF(B55="","",$I$3+IF(OR(YEAR(B55)&gt;YEAR($F$3)+10,AND(YEAR(B55)=YEAR($F$3)+10,MONTH(B55)&gt;=MONTH($F$3))),SUM($C$9:C55),0)*IF(OR(YEAR(B55)&gt;YEAR($F$3)+25,AND(YEAR(B55)=YEAR($F$3)+25,MONTH(B55)&gt;=MONTH($F$3))),2,1))</f>
        <v>5</v>
      </c>
      <c r="E55">
        <f t="shared" si="1"/>
        <v>0</v>
      </c>
      <c r="F55">
        <f>IF(D55="","",MIN(E55+F54,MAX(Gehaltstabelle_neu!Entlohnungs_Stufe)))</f>
        <v>5</v>
      </c>
      <c r="G55">
        <f>IF(A55="","",HLOOKUP(D55,Gehaltstabelle_neu!$B$2:$AA$13,GEHALT_NEU_V2!F55+1,FALSE))</f>
        <v>2514</v>
      </c>
      <c r="H55">
        <f t="shared" si="2"/>
        <v>2933</v>
      </c>
    </row>
    <row r="56" spans="1:8" x14ac:dyDescent="0.25">
      <c r="A56">
        <f>IF(GEHALT_ALT_V2!A56="","",GEHALT_ALT_V2!A56)</f>
        <v>2025</v>
      </c>
      <c r="B56" s="18">
        <f>IF(GEHALT_ALT_V2!B56="","",GEHALT_ALT_V2!B56)</f>
        <v>45992</v>
      </c>
      <c r="C56" s="19">
        <f t="shared" si="0"/>
        <v>0</v>
      </c>
      <c r="D56">
        <f>IF(B56="","",$I$3+IF(OR(YEAR(B56)&gt;YEAR($F$3)+10,AND(YEAR(B56)=YEAR($F$3)+10,MONTH(B56)&gt;=MONTH($F$3))),SUM($C$9:C56),0)*IF(OR(YEAR(B56)&gt;YEAR($F$3)+25,AND(YEAR(B56)=YEAR($F$3)+25,MONTH(B56)&gt;=MONTH($F$3))),2,1))</f>
        <v>5</v>
      </c>
      <c r="E56">
        <f t="shared" si="1"/>
        <v>0</v>
      </c>
      <c r="F56">
        <f>IF(D56="","",MIN(E56+F55,MAX(Gehaltstabelle_neu!Entlohnungs_Stufe)))</f>
        <v>5</v>
      </c>
      <c r="G56">
        <f>IF(A56="","",HLOOKUP(D56,Gehaltstabelle_neu!$B$2:$AA$13,GEHALT_NEU_V2!F56+1,FALSE))</f>
        <v>2514</v>
      </c>
      <c r="H56">
        <f t="shared" si="2"/>
        <v>2933</v>
      </c>
    </row>
    <row r="57" spans="1:8" x14ac:dyDescent="0.25">
      <c r="A57">
        <f>IF(GEHALT_ALT_V2!A57="","",GEHALT_ALT_V2!A57)</f>
        <v>2026</v>
      </c>
      <c r="B57" s="18">
        <f>IF(GEHALT_ALT_V2!B57="","",GEHALT_ALT_V2!B57)</f>
        <v>46023</v>
      </c>
      <c r="C57" s="19">
        <f t="shared" si="0"/>
        <v>0</v>
      </c>
      <c r="D57">
        <f>IF(B57="","",$I$3+IF(OR(YEAR(B57)&gt;YEAR($F$3)+10,AND(YEAR(B57)=YEAR($F$3)+10,MONTH(B57)&gt;=MONTH($F$3))),SUM($C$9:C57),0)*IF(OR(YEAR(B57)&gt;YEAR($F$3)+25,AND(YEAR(B57)=YEAR($F$3)+25,MONTH(B57)&gt;=MONTH($F$3))),2,1))</f>
        <v>5</v>
      </c>
      <c r="E57">
        <f t="shared" si="1"/>
        <v>0</v>
      </c>
      <c r="F57">
        <f>IF(D57="","",MIN(E57+F56,MAX(Gehaltstabelle_neu!Entlohnungs_Stufe)))</f>
        <v>5</v>
      </c>
      <c r="G57">
        <f>IF(A57="","",HLOOKUP(D57,Gehaltstabelle_neu!$B$2:$AA$13,GEHALT_NEU_V2!F57+1,FALSE))</f>
        <v>2514</v>
      </c>
      <c r="H57">
        <f t="shared" si="2"/>
        <v>2933</v>
      </c>
    </row>
    <row r="58" spans="1:8" x14ac:dyDescent="0.25">
      <c r="A58">
        <f>IF(GEHALT_ALT_V2!A58="","",GEHALT_ALT_V2!A58)</f>
        <v>2026</v>
      </c>
      <c r="B58" s="18">
        <f>IF(GEHALT_ALT_V2!B58="","",GEHALT_ALT_V2!B58)</f>
        <v>46054</v>
      </c>
      <c r="C58" s="19">
        <f t="shared" si="0"/>
        <v>0</v>
      </c>
      <c r="D58">
        <f>IF(B58="","",$I$3+IF(OR(YEAR(B58)&gt;YEAR($F$3)+10,AND(YEAR(B58)=YEAR($F$3)+10,MONTH(B58)&gt;=MONTH($F$3))),SUM($C$9:C58),0)*IF(OR(YEAR(B58)&gt;YEAR($F$3)+25,AND(YEAR(B58)=YEAR($F$3)+25,MONTH(B58)&gt;=MONTH($F$3))),2,1))</f>
        <v>5</v>
      </c>
      <c r="E58">
        <f t="shared" si="1"/>
        <v>0</v>
      </c>
      <c r="F58">
        <f>IF(D58="","",MIN(E58+F57,MAX(Gehaltstabelle_neu!Entlohnungs_Stufe)))</f>
        <v>5</v>
      </c>
      <c r="G58">
        <f>IF(A58="","",HLOOKUP(D58,Gehaltstabelle_neu!$B$2:$AA$13,GEHALT_NEU_V2!F58+1,FALSE))</f>
        <v>2514</v>
      </c>
      <c r="H58">
        <f t="shared" si="2"/>
        <v>2933</v>
      </c>
    </row>
    <row r="59" spans="1:8" x14ac:dyDescent="0.25">
      <c r="A59">
        <f>IF(GEHALT_ALT_V2!A59="","",GEHALT_ALT_V2!A59)</f>
        <v>2026</v>
      </c>
      <c r="B59" s="18">
        <f>IF(GEHALT_ALT_V2!B59="","",GEHALT_ALT_V2!B59)</f>
        <v>46082</v>
      </c>
      <c r="C59" s="19">
        <f t="shared" si="0"/>
        <v>0</v>
      </c>
      <c r="D59">
        <f>IF(B59="","",$I$3+IF(OR(YEAR(B59)&gt;YEAR($F$3)+10,AND(YEAR(B59)=YEAR($F$3)+10,MONTH(B59)&gt;=MONTH($F$3))),SUM($C$9:C59),0)*IF(OR(YEAR(B59)&gt;YEAR($F$3)+25,AND(YEAR(B59)=YEAR($F$3)+25,MONTH(B59)&gt;=MONTH($F$3))),2,1))</f>
        <v>5</v>
      </c>
      <c r="E59">
        <f t="shared" si="1"/>
        <v>0</v>
      </c>
      <c r="F59">
        <f>IF(D59="","",MIN(E59+F58,MAX(Gehaltstabelle_neu!Entlohnungs_Stufe)))</f>
        <v>5</v>
      </c>
      <c r="G59">
        <f>IF(A59="","",HLOOKUP(D59,Gehaltstabelle_neu!$B$2:$AA$13,GEHALT_NEU_V2!F59+1,FALSE))</f>
        <v>2514</v>
      </c>
      <c r="H59">
        <f t="shared" si="2"/>
        <v>2933</v>
      </c>
    </row>
    <row r="60" spans="1:8" x14ac:dyDescent="0.25">
      <c r="A60">
        <f>IF(GEHALT_ALT_V2!A60="","",GEHALT_ALT_V2!A60)</f>
        <v>2026</v>
      </c>
      <c r="B60" s="18">
        <f>IF(GEHALT_ALT_V2!B60="","",GEHALT_ALT_V2!B60)</f>
        <v>46113</v>
      </c>
      <c r="C60" s="19">
        <f t="shared" si="0"/>
        <v>0</v>
      </c>
      <c r="D60">
        <f>IF(B60="","",$I$3+IF(OR(YEAR(B60)&gt;YEAR($F$3)+10,AND(YEAR(B60)=YEAR($F$3)+10,MONTH(B60)&gt;=MONTH($F$3))),SUM($C$9:C60),0)*IF(OR(YEAR(B60)&gt;YEAR($F$3)+25,AND(YEAR(B60)=YEAR($F$3)+25,MONTH(B60)&gt;=MONTH($F$3))),2,1))</f>
        <v>5</v>
      </c>
      <c r="E60">
        <f t="shared" si="1"/>
        <v>0</v>
      </c>
      <c r="F60">
        <f>IF(D60="","",MIN(E60+F59,MAX(Gehaltstabelle_neu!Entlohnungs_Stufe)))</f>
        <v>5</v>
      </c>
      <c r="G60">
        <f>IF(A60="","",HLOOKUP(D60,Gehaltstabelle_neu!$B$2:$AA$13,GEHALT_NEU_V2!F60+1,FALSE))</f>
        <v>2514</v>
      </c>
      <c r="H60">
        <f t="shared" si="2"/>
        <v>2933</v>
      </c>
    </row>
    <row r="61" spans="1:8" x14ac:dyDescent="0.25">
      <c r="A61">
        <f>IF(GEHALT_ALT_V2!A61="","",GEHALT_ALT_V2!A61)</f>
        <v>2026</v>
      </c>
      <c r="B61" s="18">
        <f>IF(GEHALT_ALT_V2!B61="","",GEHALT_ALT_V2!B61)</f>
        <v>46143</v>
      </c>
      <c r="C61" s="19">
        <f t="shared" si="0"/>
        <v>0</v>
      </c>
      <c r="D61">
        <f>IF(B61="","",$I$3+IF(OR(YEAR(B61)&gt;YEAR($F$3)+10,AND(YEAR(B61)=YEAR($F$3)+10,MONTH(B61)&gt;=MONTH($F$3))),SUM($C$9:C61),0)*IF(OR(YEAR(B61)&gt;YEAR($F$3)+25,AND(YEAR(B61)=YEAR($F$3)+25,MONTH(B61)&gt;=MONTH($F$3))),2,1))</f>
        <v>5</v>
      </c>
      <c r="E61">
        <f t="shared" si="1"/>
        <v>0</v>
      </c>
      <c r="F61">
        <f>IF(D61="","",MIN(E61+F60,MAX(Gehaltstabelle_neu!Entlohnungs_Stufe)))</f>
        <v>5</v>
      </c>
      <c r="G61">
        <f>IF(A61="","",HLOOKUP(D61,Gehaltstabelle_neu!$B$2:$AA$13,GEHALT_NEU_V2!F61+1,FALSE))</f>
        <v>2514</v>
      </c>
      <c r="H61">
        <f t="shared" si="2"/>
        <v>2933</v>
      </c>
    </row>
    <row r="62" spans="1:8" x14ac:dyDescent="0.25">
      <c r="A62">
        <f>IF(GEHALT_ALT_V2!A62="","",GEHALT_ALT_V2!A62)</f>
        <v>2026</v>
      </c>
      <c r="B62" s="18">
        <f>IF(GEHALT_ALT_V2!B62="","",GEHALT_ALT_V2!B62)</f>
        <v>46174</v>
      </c>
      <c r="C62" s="19">
        <f t="shared" si="0"/>
        <v>0</v>
      </c>
      <c r="D62">
        <f>IF(B62="","",$I$3+IF(OR(YEAR(B62)&gt;YEAR($F$3)+10,AND(YEAR(B62)=YEAR($F$3)+10,MONTH(B62)&gt;=MONTH($F$3))),SUM($C$9:C62),0)*IF(OR(YEAR(B62)&gt;YEAR($F$3)+25,AND(YEAR(B62)=YEAR($F$3)+25,MONTH(B62)&gt;=MONTH($F$3))),2,1))</f>
        <v>5</v>
      </c>
      <c r="E62">
        <f t="shared" si="1"/>
        <v>0</v>
      </c>
      <c r="F62">
        <f>IF(D62="","",MIN(E62+F61,MAX(Gehaltstabelle_neu!Entlohnungs_Stufe)))</f>
        <v>5</v>
      </c>
      <c r="G62">
        <f>IF(A62="","",HLOOKUP(D62,Gehaltstabelle_neu!$B$2:$AA$13,GEHALT_NEU_V2!F62+1,FALSE))</f>
        <v>2514</v>
      </c>
      <c r="H62">
        <f t="shared" si="2"/>
        <v>2933</v>
      </c>
    </row>
    <row r="63" spans="1:8" x14ac:dyDescent="0.25">
      <c r="A63">
        <f>IF(GEHALT_ALT_V2!A63="","",GEHALT_ALT_V2!A63)</f>
        <v>2026</v>
      </c>
      <c r="B63" s="18">
        <f>IF(GEHALT_ALT_V2!B63="","",GEHALT_ALT_V2!B63)</f>
        <v>46204</v>
      </c>
      <c r="C63" s="19">
        <f t="shared" si="0"/>
        <v>0</v>
      </c>
      <c r="D63">
        <f>IF(B63="","",$I$3+IF(OR(YEAR(B63)&gt;YEAR($F$3)+10,AND(YEAR(B63)=YEAR($F$3)+10,MONTH(B63)&gt;=MONTH($F$3))),SUM($C$9:C63),0)*IF(OR(YEAR(B63)&gt;YEAR($F$3)+25,AND(YEAR(B63)=YEAR($F$3)+25,MONTH(B63)&gt;=MONTH($F$3))),2,1))</f>
        <v>5</v>
      </c>
      <c r="E63">
        <f t="shared" si="1"/>
        <v>1</v>
      </c>
      <c r="F63">
        <f>IF(D63="","",MIN(E63+F62,MAX(Gehaltstabelle_neu!Entlohnungs_Stufe)))</f>
        <v>6</v>
      </c>
      <c r="G63">
        <f>IF(A63="","",HLOOKUP(D63,Gehaltstabelle_neu!$B$2:$AA$13,GEHALT_NEU_V2!F63+1,FALSE))</f>
        <v>2560</v>
      </c>
      <c r="H63">
        <f t="shared" si="2"/>
        <v>2986.666666666667</v>
      </c>
    </row>
    <row r="64" spans="1:8" x14ac:dyDescent="0.25">
      <c r="A64">
        <f>IF(GEHALT_ALT_V2!A64="","",GEHALT_ALT_V2!A64)</f>
        <v>2026</v>
      </c>
      <c r="B64" s="18">
        <f>IF(GEHALT_ALT_V2!B64="","",GEHALT_ALT_V2!B64)</f>
        <v>46235</v>
      </c>
      <c r="C64" s="19">
        <f t="shared" si="0"/>
        <v>0</v>
      </c>
      <c r="D64">
        <f>IF(B64="","",$I$3+IF(OR(YEAR(B64)&gt;YEAR($F$3)+10,AND(YEAR(B64)=YEAR($F$3)+10,MONTH(B64)&gt;=MONTH($F$3))),SUM($C$9:C64),0)*IF(OR(YEAR(B64)&gt;YEAR($F$3)+25,AND(YEAR(B64)=YEAR($F$3)+25,MONTH(B64)&gt;=MONTH($F$3))),2,1))</f>
        <v>5</v>
      </c>
      <c r="E64">
        <f t="shared" si="1"/>
        <v>0</v>
      </c>
      <c r="F64">
        <f>IF(D64="","",MIN(E64+F63,MAX(Gehaltstabelle_neu!Entlohnungs_Stufe)))</f>
        <v>6</v>
      </c>
      <c r="G64">
        <f>IF(A64="","",HLOOKUP(D64,Gehaltstabelle_neu!$B$2:$AA$13,GEHALT_NEU_V2!F64+1,FALSE))</f>
        <v>2560</v>
      </c>
      <c r="H64">
        <f t="shared" si="2"/>
        <v>2986.666666666667</v>
      </c>
    </row>
    <row r="65" spans="1:8" x14ac:dyDescent="0.25">
      <c r="A65">
        <f>IF(GEHALT_ALT_V2!A65="","",GEHALT_ALT_V2!A65)</f>
        <v>2026</v>
      </c>
      <c r="B65" s="18">
        <f>IF(GEHALT_ALT_V2!B65="","",GEHALT_ALT_V2!B65)</f>
        <v>46266</v>
      </c>
      <c r="C65" s="19">
        <f t="shared" si="0"/>
        <v>0</v>
      </c>
      <c r="D65">
        <f>IF(B65="","",$I$3+IF(OR(YEAR(B65)&gt;YEAR($F$3)+10,AND(YEAR(B65)=YEAR($F$3)+10,MONTH(B65)&gt;=MONTH($F$3))),SUM($C$9:C65),0)*IF(OR(YEAR(B65)&gt;YEAR($F$3)+25,AND(YEAR(B65)=YEAR($F$3)+25,MONTH(B65)&gt;=MONTH($F$3))),2,1))</f>
        <v>5</v>
      </c>
      <c r="E65">
        <f t="shared" si="1"/>
        <v>0</v>
      </c>
      <c r="F65">
        <f>IF(D65="","",MIN(E65+F64,MAX(Gehaltstabelle_neu!Entlohnungs_Stufe)))</f>
        <v>6</v>
      </c>
      <c r="G65">
        <f>IF(A65="","",HLOOKUP(D65,Gehaltstabelle_neu!$B$2:$AA$13,GEHALT_NEU_V2!F65+1,FALSE))</f>
        <v>2560</v>
      </c>
      <c r="H65">
        <f t="shared" si="2"/>
        <v>2986.666666666667</v>
      </c>
    </row>
    <row r="66" spans="1:8" x14ac:dyDescent="0.25">
      <c r="A66">
        <f>IF(GEHALT_ALT_V2!A66="","",GEHALT_ALT_V2!A66)</f>
        <v>2026</v>
      </c>
      <c r="B66" s="18">
        <f>IF(GEHALT_ALT_V2!B66="","",GEHALT_ALT_V2!B66)</f>
        <v>46296</v>
      </c>
      <c r="C66" s="19">
        <f t="shared" si="0"/>
        <v>0</v>
      </c>
      <c r="D66">
        <f>IF(B66="","",$I$3+IF(OR(YEAR(B66)&gt;YEAR($F$3)+10,AND(YEAR(B66)=YEAR($F$3)+10,MONTH(B66)&gt;=MONTH($F$3))),SUM($C$9:C66),0)*IF(OR(YEAR(B66)&gt;YEAR($F$3)+25,AND(YEAR(B66)=YEAR($F$3)+25,MONTH(B66)&gt;=MONTH($F$3))),2,1))</f>
        <v>5</v>
      </c>
      <c r="E66">
        <f t="shared" si="1"/>
        <v>0</v>
      </c>
      <c r="F66">
        <f>IF(D66="","",MIN(E66+F65,MAX(Gehaltstabelle_neu!Entlohnungs_Stufe)))</f>
        <v>6</v>
      </c>
      <c r="G66">
        <f>IF(A66="","",HLOOKUP(D66,Gehaltstabelle_neu!$B$2:$AA$13,GEHALT_NEU_V2!F66+1,FALSE))</f>
        <v>2560</v>
      </c>
      <c r="H66">
        <f t="shared" si="2"/>
        <v>2986.666666666667</v>
      </c>
    </row>
    <row r="67" spans="1:8" x14ac:dyDescent="0.25">
      <c r="A67">
        <f>IF(GEHALT_ALT_V2!A67="","",GEHALT_ALT_V2!A67)</f>
        <v>2026</v>
      </c>
      <c r="B67" s="18">
        <f>IF(GEHALT_ALT_V2!B67="","",GEHALT_ALT_V2!B67)</f>
        <v>46327</v>
      </c>
      <c r="C67" s="19">
        <f t="shared" si="0"/>
        <v>0</v>
      </c>
      <c r="D67">
        <f>IF(B67="","",$I$3+IF(OR(YEAR(B67)&gt;YEAR($F$3)+10,AND(YEAR(B67)=YEAR($F$3)+10,MONTH(B67)&gt;=MONTH($F$3))),SUM($C$9:C67),0)*IF(OR(YEAR(B67)&gt;YEAR($F$3)+25,AND(YEAR(B67)=YEAR($F$3)+25,MONTH(B67)&gt;=MONTH($F$3))),2,1))</f>
        <v>5</v>
      </c>
      <c r="E67">
        <f t="shared" si="1"/>
        <v>0</v>
      </c>
      <c r="F67">
        <f>IF(D67="","",MIN(E67+F66,MAX(Gehaltstabelle_neu!Entlohnungs_Stufe)))</f>
        <v>6</v>
      </c>
      <c r="G67">
        <f>IF(A67="","",HLOOKUP(D67,Gehaltstabelle_neu!$B$2:$AA$13,GEHALT_NEU_V2!F67+1,FALSE))</f>
        <v>2560</v>
      </c>
      <c r="H67">
        <f t="shared" si="2"/>
        <v>2986.666666666667</v>
      </c>
    </row>
    <row r="68" spans="1:8" x14ac:dyDescent="0.25">
      <c r="A68">
        <f>IF(GEHALT_ALT_V2!A68="","",GEHALT_ALT_V2!A68)</f>
        <v>2026</v>
      </c>
      <c r="B68" s="18">
        <f>IF(GEHALT_ALT_V2!B68="","",GEHALT_ALT_V2!B68)</f>
        <v>46357</v>
      </c>
      <c r="C68" s="19">
        <f t="shared" si="0"/>
        <v>0</v>
      </c>
      <c r="D68">
        <f>IF(B68="","",$I$3+IF(OR(YEAR(B68)&gt;YEAR($F$3)+10,AND(YEAR(B68)=YEAR($F$3)+10,MONTH(B68)&gt;=MONTH($F$3))),SUM($C$9:C68),0)*IF(OR(YEAR(B68)&gt;YEAR($F$3)+25,AND(YEAR(B68)=YEAR($F$3)+25,MONTH(B68)&gt;=MONTH($F$3))),2,1))</f>
        <v>5</v>
      </c>
      <c r="E68">
        <f t="shared" si="1"/>
        <v>0</v>
      </c>
      <c r="F68">
        <f>IF(D68="","",MIN(E68+F67,MAX(Gehaltstabelle_neu!Entlohnungs_Stufe)))</f>
        <v>6</v>
      </c>
      <c r="G68">
        <f>IF(A68="","",HLOOKUP(D68,Gehaltstabelle_neu!$B$2:$AA$13,GEHALT_NEU_V2!F68+1,FALSE))</f>
        <v>2560</v>
      </c>
      <c r="H68">
        <f t="shared" si="2"/>
        <v>2986.666666666667</v>
      </c>
    </row>
    <row r="69" spans="1:8" x14ac:dyDescent="0.25">
      <c r="A69">
        <f>IF(GEHALT_ALT_V2!A69="","",GEHALT_ALT_V2!A69)</f>
        <v>2027</v>
      </c>
      <c r="B69" s="18">
        <f>IF(GEHALT_ALT_V2!B69="","",GEHALT_ALT_V2!B69)</f>
        <v>46388</v>
      </c>
      <c r="C69" s="19">
        <f t="shared" si="0"/>
        <v>0</v>
      </c>
      <c r="D69">
        <f>IF(B69="","",$I$3+IF(OR(YEAR(B69)&gt;YEAR($F$3)+10,AND(YEAR(B69)=YEAR($F$3)+10,MONTH(B69)&gt;=MONTH($F$3))),SUM($C$9:C69),0)*IF(OR(YEAR(B69)&gt;YEAR($F$3)+25,AND(YEAR(B69)=YEAR($F$3)+25,MONTH(B69)&gt;=MONTH($F$3))),2,1))</f>
        <v>5</v>
      </c>
      <c r="E69">
        <f t="shared" si="1"/>
        <v>0</v>
      </c>
      <c r="F69">
        <f>IF(D69="","",MIN(E69+F68,MAX(Gehaltstabelle_neu!Entlohnungs_Stufe)))</f>
        <v>6</v>
      </c>
      <c r="G69">
        <f>IF(A69="","",HLOOKUP(D69,Gehaltstabelle_neu!$B$2:$AA$13,GEHALT_NEU_V2!F69+1,FALSE))</f>
        <v>2560</v>
      </c>
      <c r="H69">
        <f t="shared" si="2"/>
        <v>2986.666666666667</v>
      </c>
    </row>
    <row r="70" spans="1:8" x14ac:dyDescent="0.25">
      <c r="A70">
        <f>IF(GEHALT_ALT_V2!A70="","",GEHALT_ALT_V2!A70)</f>
        <v>2027</v>
      </c>
      <c r="B70" s="18">
        <f>IF(GEHALT_ALT_V2!B70="","",GEHALT_ALT_V2!B70)</f>
        <v>46419</v>
      </c>
      <c r="C70" s="19">
        <f t="shared" si="0"/>
        <v>0</v>
      </c>
      <c r="D70">
        <f>IF(B70="","",$I$3+IF(OR(YEAR(B70)&gt;YEAR($F$3)+10,AND(YEAR(B70)=YEAR($F$3)+10,MONTH(B70)&gt;=MONTH($F$3))),SUM($C$9:C70),0)*IF(OR(YEAR(B70)&gt;YEAR($F$3)+25,AND(YEAR(B70)=YEAR($F$3)+25,MONTH(B70)&gt;=MONTH($F$3))),2,1))</f>
        <v>5</v>
      </c>
      <c r="E70">
        <f t="shared" si="1"/>
        <v>0</v>
      </c>
      <c r="F70">
        <f>IF(D70="","",MIN(E70+F69,MAX(Gehaltstabelle_neu!Entlohnungs_Stufe)))</f>
        <v>6</v>
      </c>
      <c r="G70">
        <f>IF(A70="","",HLOOKUP(D70,Gehaltstabelle_neu!$B$2:$AA$13,GEHALT_NEU_V2!F70+1,FALSE))</f>
        <v>2560</v>
      </c>
      <c r="H70">
        <f t="shared" si="2"/>
        <v>2986.666666666667</v>
      </c>
    </row>
    <row r="71" spans="1:8" x14ac:dyDescent="0.25">
      <c r="A71">
        <f>IF(GEHALT_ALT_V2!A71="","",GEHALT_ALT_V2!A71)</f>
        <v>2027</v>
      </c>
      <c r="B71" s="18">
        <f>IF(GEHALT_ALT_V2!B71="","",GEHALT_ALT_V2!B71)</f>
        <v>46447</v>
      </c>
      <c r="C71" s="19">
        <f t="shared" si="0"/>
        <v>0</v>
      </c>
      <c r="D71">
        <f>IF(B71="","",$I$3+IF(OR(YEAR(B71)&gt;YEAR($F$3)+10,AND(YEAR(B71)=YEAR($F$3)+10,MONTH(B71)&gt;=MONTH($F$3))),SUM($C$9:C71),0)*IF(OR(YEAR(B71)&gt;YEAR($F$3)+25,AND(YEAR(B71)=YEAR($F$3)+25,MONTH(B71)&gt;=MONTH($F$3))),2,1))</f>
        <v>5</v>
      </c>
      <c r="E71">
        <f t="shared" si="1"/>
        <v>0</v>
      </c>
      <c r="F71">
        <f>IF(D71="","",MIN(E71+F70,MAX(Gehaltstabelle_neu!Entlohnungs_Stufe)))</f>
        <v>6</v>
      </c>
      <c r="G71">
        <f>IF(A71="","",HLOOKUP(D71,Gehaltstabelle_neu!$B$2:$AA$13,GEHALT_NEU_V2!F71+1,FALSE))</f>
        <v>2560</v>
      </c>
      <c r="H71">
        <f t="shared" si="2"/>
        <v>2986.666666666667</v>
      </c>
    </row>
    <row r="72" spans="1:8" x14ac:dyDescent="0.25">
      <c r="A72">
        <f>IF(GEHALT_ALT_V2!A72="","",GEHALT_ALT_V2!A72)</f>
        <v>2027</v>
      </c>
      <c r="B72" s="18">
        <f>IF(GEHALT_ALT_V2!B72="","",GEHALT_ALT_V2!B72)</f>
        <v>46478</v>
      </c>
      <c r="C72" s="19">
        <f t="shared" si="0"/>
        <v>0</v>
      </c>
      <c r="D72">
        <f>IF(B72="","",$I$3+IF(OR(YEAR(B72)&gt;YEAR($F$3)+10,AND(YEAR(B72)=YEAR($F$3)+10,MONTH(B72)&gt;=MONTH($F$3))),SUM($C$9:C72),0)*IF(OR(YEAR(B72)&gt;YEAR($F$3)+25,AND(YEAR(B72)=YEAR($F$3)+25,MONTH(B72)&gt;=MONTH($F$3))),2,1))</f>
        <v>5</v>
      </c>
      <c r="E72">
        <f t="shared" si="1"/>
        <v>0</v>
      </c>
      <c r="F72">
        <f>IF(D72="","",MIN(E72+F71,MAX(Gehaltstabelle_neu!Entlohnungs_Stufe)))</f>
        <v>6</v>
      </c>
      <c r="G72">
        <f>IF(A72="","",HLOOKUP(D72,Gehaltstabelle_neu!$B$2:$AA$13,GEHALT_NEU_V2!F72+1,FALSE))</f>
        <v>2560</v>
      </c>
      <c r="H72">
        <f t="shared" si="2"/>
        <v>2986.666666666667</v>
      </c>
    </row>
    <row r="73" spans="1:8" x14ac:dyDescent="0.25">
      <c r="A73">
        <f>IF(GEHALT_ALT_V2!A73="","",GEHALT_ALT_V2!A73)</f>
        <v>2027</v>
      </c>
      <c r="B73" s="18">
        <f>IF(GEHALT_ALT_V2!B73="","",GEHALT_ALT_V2!B73)</f>
        <v>46508</v>
      </c>
      <c r="C73" s="19">
        <f t="shared" si="0"/>
        <v>0</v>
      </c>
      <c r="D73">
        <f>IF(B73="","",$I$3+IF(OR(YEAR(B73)&gt;YEAR($F$3)+10,AND(YEAR(B73)=YEAR($F$3)+10,MONTH(B73)&gt;=MONTH($F$3))),SUM($C$9:C73),0)*IF(OR(YEAR(B73)&gt;YEAR($F$3)+25,AND(YEAR(B73)=YEAR($F$3)+25,MONTH(B73)&gt;=MONTH($F$3))),2,1))</f>
        <v>5</v>
      </c>
      <c r="E73">
        <f t="shared" si="1"/>
        <v>0</v>
      </c>
      <c r="F73">
        <f>IF(D73="","",MIN(E73+F72,MAX(Gehaltstabelle_neu!Entlohnungs_Stufe)))</f>
        <v>6</v>
      </c>
      <c r="G73">
        <f>IF(A73="","",HLOOKUP(D73,Gehaltstabelle_neu!$B$2:$AA$13,GEHALT_NEU_V2!F73+1,FALSE))</f>
        <v>2560</v>
      </c>
      <c r="H73">
        <f t="shared" si="2"/>
        <v>2986.666666666667</v>
      </c>
    </row>
    <row r="74" spans="1:8" x14ac:dyDescent="0.25">
      <c r="A74">
        <f>IF(GEHALT_ALT_V2!A74="","",GEHALT_ALT_V2!A74)</f>
        <v>2027</v>
      </c>
      <c r="B74" s="18">
        <f>IF(GEHALT_ALT_V2!B74="","",GEHALT_ALT_V2!B74)</f>
        <v>46539</v>
      </c>
      <c r="C74" s="19">
        <f t="shared" ref="C74:C137" si="3">IF(A74="","",IF(AND($F$4,YEAR(B74)=YEAR($F$5),MONTH(B74)=MONTH($F$5)),1,0))</f>
        <v>0</v>
      </c>
      <c r="D74">
        <f>IF(B74="","",$I$3+IF(OR(YEAR(B74)&gt;YEAR($F$3)+10,AND(YEAR(B74)=YEAR($F$3)+10,MONTH(B74)&gt;=MONTH($F$3))),SUM($C$9:C74),0)*IF(OR(YEAR(B74)&gt;YEAR($F$3)+25,AND(YEAR(B74)=YEAR($F$3)+25,MONTH(B74)&gt;=MONTH($F$3))),2,1))</f>
        <v>5</v>
      </c>
      <c r="E74">
        <f t="shared" ref="E74:E137" si="4">IF(B74="","",IF(B74&lt;$F$6,0,IF(AND(MOD(YEAR(B74)-YEAR($F$6),2)=0,MONTH($F$6)=MONTH(B74)),1,0)))</f>
        <v>0</v>
      </c>
      <c r="F74">
        <f>IF(D74="","",MIN(E74+F73,MAX(Gehaltstabelle_neu!Entlohnungs_Stufe)))</f>
        <v>6</v>
      </c>
      <c r="G74">
        <f>IF(A74="","",HLOOKUP(D74,Gehaltstabelle_neu!$B$2:$AA$13,GEHALT_NEU_V2!F74+1,FALSE))</f>
        <v>2560</v>
      </c>
      <c r="H74">
        <f t="shared" ref="H74:H137" si="5">IF(G74="","",G74/12*14)</f>
        <v>2986.666666666667</v>
      </c>
    </row>
    <row r="75" spans="1:8" x14ac:dyDescent="0.25">
      <c r="A75">
        <f>IF(GEHALT_ALT_V2!A75="","",GEHALT_ALT_V2!A75)</f>
        <v>2027</v>
      </c>
      <c r="B75" s="18">
        <f>IF(GEHALT_ALT_V2!B75="","",GEHALT_ALT_V2!B75)</f>
        <v>46569</v>
      </c>
      <c r="C75" s="19">
        <f t="shared" si="3"/>
        <v>0</v>
      </c>
      <c r="D75">
        <f>IF(B75="","",$I$3+IF(OR(YEAR(B75)&gt;YEAR($F$3)+10,AND(YEAR(B75)=YEAR($F$3)+10,MONTH(B75)&gt;=MONTH($F$3))),SUM($C$9:C75),0)*IF(OR(YEAR(B75)&gt;YEAR($F$3)+25,AND(YEAR(B75)=YEAR($F$3)+25,MONTH(B75)&gt;=MONTH($F$3))),2,1))</f>
        <v>5</v>
      </c>
      <c r="E75">
        <f t="shared" si="4"/>
        <v>0</v>
      </c>
      <c r="F75">
        <f>IF(D75="","",MIN(E75+F74,MAX(Gehaltstabelle_neu!Entlohnungs_Stufe)))</f>
        <v>6</v>
      </c>
      <c r="G75">
        <f>IF(A75="","",HLOOKUP(D75,Gehaltstabelle_neu!$B$2:$AA$13,GEHALT_NEU_V2!F75+1,FALSE))</f>
        <v>2560</v>
      </c>
      <c r="H75">
        <f t="shared" si="5"/>
        <v>2986.666666666667</v>
      </c>
    </row>
    <row r="76" spans="1:8" x14ac:dyDescent="0.25">
      <c r="A76">
        <f>IF(GEHALT_ALT_V2!A76="","",GEHALT_ALT_V2!A76)</f>
        <v>2027</v>
      </c>
      <c r="B76" s="18">
        <f>IF(GEHALT_ALT_V2!B76="","",GEHALT_ALT_V2!B76)</f>
        <v>46600</v>
      </c>
      <c r="C76" s="19">
        <f t="shared" si="3"/>
        <v>0</v>
      </c>
      <c r="D76">
        <f>IF(B76="","",$I$3+IF(OR(YEAR(B76)&gt;YEAR($F$3)+10,AND(YEAR(B76)=YEAR($F$3)+10,MONTH(B76)&gt;=MONTH($F$3))),SUM($C$9:C76),0)*IF(OR(YEAR(B76)&gt;YEAR($F$3)+25,AND(YEAR(B76)=YEAR($F$3)+25,MONTH(B76)&gt;=MONTH($F$3))),2,1))</f>
        <v>5</v>
      </c>
      <c r="E76">
        <f t="shared" si="4"/>
        <v>0</v>
      </c>
      <c r="F76">
        <f>IF(D76="","",MIN(E76+F75,MAX(Gehaltstabelle_neu!Entlohnungs_Stufe)))</f>
        <v>6</v>
      </c>
      <c r="G76">
        <f>IF(A76="","",HLOOKUP(D76,Gehaltstabelle_neu!$B$2:$AA$13,GEHALT_NEU_V2!F76+1,FALSE))</f>
        <v>2560</v>
      </c>
      <c r="H76">
        <f t="shared" si="5"/>
        <v>2986.666666666667</v>
      </c>
    </row>
    <row r="77" spans="1:8" x14ac:dyDescent="0.25">
      <c r="A77">
        <f>IF(GEHALT_ALT_V2!A77="","",GEHALT_ALT_V2!A77)</f>
        <v>2027</v>
      </c>
      <c r="B77" s="18">
        <f>IF(GEHALT_ALT_V2!B77="","",GEHALT_ALT_V2!B77)</f>
        <v>46631</v>
      </c>
      <c r="C77" s="19">
        <f t="shared" si="3"/>
        <v>0</v>
      </c>
      <c r="D77">
        <f>IF(B77="","",$I$3+IF(OR(YEAR(B77)&gt;YEAR($F$3)+10,AND(YEAR(B77)=YEAR($F$3)+10,MONTH(B77)&gt;=MONTH($F$3))),SUM($C$9:C77),0)*IF(OR(YEAR(B77)&gt;YEAR($F$3)+25,AND(YEAR(B77)=YEAR($F$3)+25,MONTH(B77)&gt;=MONTH($F$3))),2,1))</f>
        <v>5</v>
      </c>
      <c r="E77">
        <f t="shared" si="4"/>
        <v>0</v>
      </c>
      <c r="F77">
        <f>IF(D77="","",MIN(E77+F76,MAX(Gehaltstabelle_neu!Entlohnungs_Stufe)))</f>
        <v>6</v>
      </c>
      <c r="G77">
        <f>IF(A77="","",HLOOKUP(D77,Gehaltstabelle_neu!$B$2:$AA$13,GEHALT_NEU_V2!F77+1,FALSE))</f>
        <v>2560</v>
      </c>
      <c r="H77">
        <f t="shared" si="5"/>
        <v>2986.666666666667</v>
      </c>
    </row>
    <row r="78" spans="1:8" x14ac:dyDescent="0.25">
      <c r="A78">
        <f>IF(GEHALT_ALT_V2!A78="","",GEHALT_ALT_V2!A78)</f>
        <v>2027</v>
      </c>
      <c r="B78" s="18">
        <f>IF(GEHALT_ALT_V2!B78="","",GEHALT_ALT_V2!B78)</f>
        <v>46661</v>
      </c>
      <c r="C78" s="19">
        <f t="shared" si="3"/>
        <v>0</v>
      </c>
      <c r="D78">
        <f>IF(B78="","",$I$3+IF(OR(YEAR(B78)&gt;YEAR($F$3)+10,AND(YEAR(B78)=YEAR($F$3)+10,MONTH(B78)&gt;=MONTH($F$3))),SUM($C$9:C78),0)*IF(OR(YEAR(B78)&gt;YEAR($F$3)+25,AND(YEAR(B78)=YEAR($F$3)+25,MONTH(B78)&gt;=MONTH($F$3))),2,1))</f>
        <v>5</v>
      </c>
      <c r="E78">
        <f t="shared" si="4"/>
        <v>0</v>
      </c>
      <c r="F78">
        <f>IF(D78="","",MIN(E78+F77,MAX(Gehaltstabelle_neu!Entlohnungs_Stufe)))</f>
        <v>6</v>
      </c>
      <c r="G78">
        <f>IF(A78="","",HLOOKUP(D78,Gehaltstabelle_neu!$B$2:$AA$13,GEHALT_NEU_V2!F78+1,FALSE))</f>
        <v>2560</v>
      </c>
      <c r="H78">
        <f t="shared" si="5"/>
        <v>2986.666666666667</v>
      </c>
    </row>
    <row r="79" spans="1:8" x14ac:dyDescent="0.25">
      <c r="A79">
        <f>IF(GEHALT_ALT_V2!A79="","",GEHALT_ALT_V2!A79)</f>
        <v>2027</v>
      </c>
      <c r="B79" s="18">
        <f>IF(GEHALT_ALT_V2!B79="","",GEHALT_ALT_V2!B79)</f>
        <v>46692</v>
      </c>
      <c r="C79" s="19">
        <f t="shared" si="3"/>
        <v>0</v>
      </c>
      <c r="D79">
        <f>IF(B79="","",$I$3+IF(OR(YEAR(B79)&gt;YEAR($F$3)+10,AND(YEAR(B79)=YEAR($F$3)+10,MONTH(B79)&gt;=MONTH($F$3))),SUM($C$9:C79),0)*IF(OR(YEAR(B79)&gt;YEAR($F$3)+25,AND(YEAR(B79)=YEAR($F$3)+25,MONTH(B79)&gt;=MONTH($F$3))),2,1))</f>
        <v>5</v>
      </c>
      <c r="E79">
        <f t="shared" si="4"/>
        <v>0</v>
      </c>
      <c r="F79">
        <f>IF(D79="","",MIN(E79+F78,MAX(Gehaltstabelle_neu!Entlohnungs_Stufe)))</f>
        <v>6</v>
      </c>
      <c r="G79">
        <f>IF(A79="","",HLOOKUP(D79,Gehaltstabelle_neu!$B$2:$AA$13,GEHALT_NEU_V2!F79+1,FALSE))</f>
        <v>2560</v>
      </c>
      <c r="H79">
        <f t="shared" si="5"/>
        <v>2986.666666666667</v>
      </c>
    </row>
    <row r="80" spans="1:8" x14ac:dyDescent="0.25">
      <c r="A80">
        <f>IF(GEHALT_ALT_V2!A80="","",GEHALT_ALT_V2!A80)</f>
        <v>2027</v>
      </c>
      <c r="B80" s="18">
        <f>IF(GEHALT_ALT_V2!B80="","",GEHALT_ALT_V2!B80)</f>
        <v>46722</v>
      </c>
      <c r="C80" s="19">
        <f t="shared" si="3"/>
        <v>0</v>
      </c>
      <c r="D80">
        <f>IF(B80="","",$I$3+IF(OR(YEAR(B80)&gt;YEAR($F$3)+10,AND(YEAR(B80)=YEAR($F$3)+10,MONTH(B80)&gt;=MONTH($F$3))),SUM($C$9:C80),0)*IF(OR(YEAR(B80)&gt;YEAR($F$3)+25,AND(YEAR(B80)=YEAR($F$3)+25,MONTH(B80)&gt;=MONTH($F$3))),2,1))</f>
        <v>5</v>
      </c>
      <c r="E80">
        <f t="shared" si="4"/>
        <v>0</v>
      </c>
      <c r="F80">
        <f>IF(D80="","",MIN(E80+F79,MAX(Gehaltstabelle_neu!Entlohnungs_Stufe)))</f>
        <v>6</v>
      </c>
      <c r="G80">
        <f>IF(A80="","",HLOOKUP(D80,Gehaltstabelle_neu!$B$2:$AA$13,GEHALT_NEU_V2!F80+1,FALSE))</f>
        <v>2560</v>
      </c>
      <c r="H80">
        <f t="shared" si="5"/>
        <v>2986.666666666667</v>
      </c>
    </row>
    <row r="81" spans="1:8" x14ac:dyDescent="0.25">
      <c r="A81">
        <f>IF(GEHALT_ALT_V2!A81="","",GEHALT_ALT_V2!A81)</f>
        <v>2028</v>
      </c>
      <c r="B81" s="18">
        <f>IF(GEHALT_ALT_V2!B81="","",GEHALT_ALT_V2!B81)</f>
        <v>46753</v>
      </c>
      <c r="C81" s="19">
        <f t="shared" si="3"/>
        <v>0</v>
      </c>
      <c r="D81">
        <f>IF(B81="","",$I$3+IF(OR(YEAR(B81)&gt;YEAR($F$3)+10,AND(YEAR(B81)=YEAR($F$3)+10,MONTH(B81)&gt;=MONTH($F$3))),SUM($C$9:C81),0)*IF(OR(YEAR(B81)&gt;YEAR($F$3)+25,AND(YEAR(B81)=YEAR($F$3)+25,MONTH(B81)&gt;=MONTH($F$3))),2,1))</f>
        <v>5</v>
      </c>
      <c r="E81">
        <f t="shared" si="4"/>
        <v>0</v>
      </c>
      <c r="F81">
        <f>IF(D81="","",MIN(E81+F80,MAX(Gehaltstabelle_neu!Entlohnungs_Stufe)))</f>
        <v>6</v>
      </c>
      <c r="G81">
        <f>IF(A81="","",HLOOKUP(D81,Gehaltstabelle_neu!$B$2:$AA$13,GEHALT_NEU_V2!F81+1,FALSE))</f>
        <v>2560</v>
      </c>
      <c r="H81">
        <f t="shared" si="5"/>
        <v>2986.666666666667</v>
      </c>
    </row>
    <row r="82" spans="1:8" x14ac:dyDescent="0.25">
      <c r="A82">
        <f>IF(GEHALT_ALT_V2!A82="","",GEHALT_ALT_V2!A82)</f>
        <v>2028</v>
      </c>
      <c r="B82" s="18">
        <f>IF(GEHALT_ALT_V2!B82="","",GEHALT_ALT_V2!B82)</f>
        <v>46784</v>
      </c>
      <c r="C82" s="19">
        <f t="shared" si="3"/>
        <v>0</v>
      </c>
      <c r="D82">
        <f>IF(B82="","",$I$3+IF(OR(YEAR(B82)&gt;YEAR($F$3)+10,AND(YEAR(B82)=YEAR($F$3)+10,MONTH(B82)&gt;=MONTH($F$3))),SUM($C$9:C82),0)*IF(OR(YEAR(B82)&gt;YEAR($F$3)+25,AND(YEAR(B82)=YEAR($F$3)+25,MONTH(B82)&gt;=MONTH($F$3))),2,1))</f>
        <v>5</v>
      </c>
      <c r="E82">
        <f t="shared" si="4"/>
        <v>0</v>
      </c>
      <c r="F82">
        <f>IF(D82="","",MIN(E82+F81,MAX(Gehaltstabelle_neu!Entlohnungs_Stufe)))</f>
        <v>6</v>
      </c>
      <c r="G82">
        <f>IF(A82="","",HLOOKUP(D82,Gehaltstabelle_neu!$B$2:$AA$13,GEHALT_NEU_V2!F82+1,FALSE))</f>
        <v>2560</v>
      </c>
      <c r="H82">
        <f t="shared" si="5"/>
        <v>2986.666666666667</v>
      </c>
    </row>
    <row r="83" spans="1:8" x14ac:dyDescent="0.25">
      <c r="A83">
        <f>IF(GEHALT_ALT_V2!A83="","",GEHALT_ALT_V2!A83)</f>
        <v>2028</v>
      </c>
      <c r="B83" s="18">
        <f>IF(GEHALT_ALT_V2!B83="","",GEHALT_ALT_V2!B83)</f>
        <v>46813</v>
      </c>
      <c r="C83" s="19">
        <f t="shared" si="3"/>
        <v>0</v>
      </c>
      <c r="D83">
        <f>IF(B83="","",$I$3+IF(OR(YEAR(B83)&gt;YEAR($F$3)+10,AND(YEAR(B83)=YEAR($F$3)+10,MONTH(B83)&gt;=MONTH($F$3))),SUM($C$9:C83),0)*IF(OR(YEAR(B83)&gt;YEAR($F$3)+25,AND(YEAR(B83)=YEAR($F$3)+25,MONTH(B83)&gt;=MONTH($F$3))),2,1))</f>
        <v>5</v>
      </c>
      <c r="E83">
        <f t="shared" si="4"/>
        <v>0</v>
      </c>
      <c r="F83">
        <f>IF(D83="","",MIN(E83+F82,MAX(Gehaltstabelle_neu!Entlohnungs_Stufe)))</f>
        <v>6</v>
      </c>
      <c r="G83">
        <f>IF(A83="","",HLOOKUP(D83,Gehaltstabelle_neu!$B$2:$AA$13,GEHALT_NEU_V2!F83+1,FALSE))</f>
        <v>2560</v>
      </c>
      <c r="H83">
        <f t="shared" si="5"/>
        <v>2986.666666666667</v>
      </c>
    </row>
    <row r="84" spans="1:8" x14ac:dyDescent="0.25">
      <c r="A84">
        <f>IF(GEHALT_ALT_V2!A84="","",GEHALT_ALT_V2!A84)</f>
        <v>2028</v>
      </c>
      <c r="B84" s="18">
        <f>IF(GEHALT_ALT_V2!B84="","",GEHALT_ALT_V2!B84)</f>
        <v>46844</v>
      </c>
      <c r="C84" s="19">
        <f t="shared" si="3"/>
        <v>0</v>
      </c>
      <c r="D84">
        <f>IF(B84="","",$I$3+IF(OR(YEAR(B84)&gt;YEAR($F$3)+10,AND(YEAR(B84)=YEAR($F$3)+10,MONTH(B84)&gt;=MONTH($F$3))),SUM($C$9:C84),0)*IF(OR(YEAR(B84)&gt;YEAR($F$3)+25,AND(YEAR(B84)=YEAR($F$3)+25,MONTH(B84)&gt;=MONTH($F$3))),2,1))</f>
        <v>5</v>
      </c>
      <c r="E84">
        <f t="shared" si="4"/>
        <v>0</v>
      </c>
      <c r="F84">
        <f>IF(D84="","",MIN(E84+F83,MAX(Gehaltstabelle_neu!Entlohnungs_Stufe)))</f>
        <v>6</v>
      </c>
      <c r="G84">
        <f>IF(A84="","",HLOOKUP(D84,Gehaltstabelle_neu!$B$2:$AA$13,GEHALT_NEU_V2!F84+1,FALSE))</f>
        <v>2560</v>
      </c>
      <c r="H84">
        <f t="shared" si="5"/>
        <v>2986.666666666667</v>
      </c>
    </row>
    <row r="85" spans="1:8" x14ac:dyDescent="0.25">
      <c r="A85">
        <f>IF(GEHALT_ALT_V2!A85="","",GEHALT_ALT_V2!A85)</f>
        <v>2028</v>
      </c>
      <c r="B85" s="18">
        <f>IF(GEHALT_ALT_V2!B85="","",GEHALT_ALT_V2!B85)</f>
        <v>46874</v>
      </c>
      <c r="C85" s="19">
        <f t="shared" si="3"/>
        <v>0</v>
      </c>
      <c r="D85">
        <f>IF(B85="","",$I$3+IF(OR(YEAR(B85)&gt;YEAR($F$3)+10,AND(YEAR(B85)=YEAR($F$3)+10,MONTH(B85)&gt;=MONTH($F$3))),SUM($C$9:C85),0)*IF(OR(YEAR(B85)&gt;YEAR($F$3)+25,AND(YEAR(B85)=YEAR($F$3)+25,MONTH(B85)&gt;=MONTH($F$3))),2,1))</f>
        <v>5</v>
      </c>
      <c r="E85">
        <f t="shared" si="4"/>
        <v>0</v>
      </c>
      <c r="F85">
        <f>IF(D85="","",MIN(E85+F84,MAX(Gehaltstabelle_neu!Entlohnungs_Stufe)))</f>
        <v>6</v>
      </c>
      <c r="G85">
        <f>IF(A85="","",HLOOKUP(D85,Gehaltstabelle_neu!$B$2:$AA$13,GEHALT_NEU_V2!F85+1,FALSE))</f>
        <v>2560</v>
      </c>
      <c r="H85">
        <f t="shared" si="5"/>
        <v>2986.666666666667</v>
      </c>
    </row>
    <row r="86" spans="1:8" x14ac:dyDescent="0.25">
      <c r="A86">
        <f>IF(GEHALT_ALT_V2!A86="","",GEHALT_ALT_V2!A86)</f>
        <v>2028</v>
      </c>
      <c r="B86" s="18">
        <f>IF(GEHALT_ALT_V2!B86="","",GEHALT_ALT_V2!B86)</f>
        <v>46905</v>
      </c>
      <c r="C86" s="19">
        <f t="shared" si="3"/>
        <v>0</v>
      </c>
      <c r="D86">
        <f>IF(B86="","",$I$3+IF(OR(YEAR(B86)&gt;YEAR($F$3)+10,AND(YEAR(B86)=YEAR($F$3)+10,MONTH(B86)&gt;=MONTH($F$3))),SUM($C$9:C86),0)*IF(OR(YEAR(B86)&gt;YEAR($F$3)+25,AND(YEAR(B86)=YEAR($F$3)+25,MONTH(B86)&gt;=MONTH($F$3))),2,1))</f>
        <v>5</v>
      </c>
      <c r="E86">
        <f t="shared" si="4"/>
        <v>0</v>
      </c>
      <c r="F86">
        <f>IF(D86="","",MIN(E86+F85,MAX(Gehaltstabelle_neu!Entlohnungs_Stufe)))</f>
        <v>6</v>
      </c>
      <c r="G86">
        <f>IF(A86="","",HLOOKUP(D86,Gehaltstabelle_neu!$B$2:$AA$13,GEHALT_NEU_V2!F86+1,FALSE))</f>
        <v>2560</v>
      </c>
      <c r="H86">
        <f t="shared" si="5"/>
        <v>2986.666666666667</v>
      </c>
    </row>
    <row r="87" spans="1:8" x14ac:dyDescent="0.25">
      <c r="A87">
        <f>IF(GEHALT_ALT_V2!A87="","",GEHALT_ALT_V2!A87)</f>
        <v>2028</v>
      </c>
      <c r="B87" s="18">
        <f>IF(GEHALT_ALT_V2!B87="","",GEHALT_ALT_V2!B87)</f>
        <v>46935</v>
      </c>
      <c r="C87" s="19">
        <f t="shared" si="3"/>
        <v>0</v>
      </c>
      <c r="D87">
        <f>IF(B87="","",$I$3+IF(OR(YEAR(B87)&gt;YEAR($F$3)+10,AND(YEAR(B87)=YEAR($F$3)+10,MONTH(B87)&gt;=MONTH($F$3))),SUM($C$9:C87),0)*IF(OR(YEAR(B87)&gt;YEAR($F$3)+25,AND(YEAR(B87)=YEAR($F$3)+25,MONTH(B87)&gt;=MONTH($F$3))),2,1))</f>
        <v>5</v>
      </c>
      <c r="E87">
        <f t="shared" si="4"/>
        <v>1</v>
      </c>
      <c r="F87">
        <f>IF(D87="","",MIN(E87+F86,MAX(Gehaltstabelle_neu!Entlohnungs_Stufe)))</f>
        <v>7</v>
      </c>
      <c r="G87">
        <f>IF(A87="","",HLOOKUP(D87,Gehaltstabelle_neu!$B$2:$AA$13,GEHALT_NEU_V2!F87+1,FALSE))</f>
        <v>2583</v>
      </c>
      <c r="H87">
        <f t="shared" si="5"/>
        <v>3013.5</v>
      </c>
    </row>
    <row r="88" spans="1:8" x14ac:dyDescent="0.25">
      <c r="A88">
        <f>IF(GEHALT_ALT_V2!A88="","",GEHALT_ALT_V2!A88)</f>
        <v>2028</v>
      </c>
      <c r="B88" s="18">
        <f>IF(GEHALT_ALT_V2!B88="","",GEHALT_ALT_V2!B88)</f>
        <v>46966</v>
      </c>
      <c r="C88" s="19">
        <f t="shared" si="3"/>
        <v>0</v>
      </c>
      <c r="D88">
        <f>IF(B88="","",$I$3+IF(OR(YEAR(B88)&gt;YEAR($F$3)+10,AND(YEAR(B88)=YEAR($F$3)+10,MONTH(B88)&gt;=MONTH($F$3))),SUM($C$9:C88),0)*IF(OR(YEAR(B88)&gt;YEAR($F$3)+25,AND(YEAR(B88)=YEAR($F$3)+25,MONTH(B88)&gt;=MONTH($F$3))),2,1))</f>
        <v>5</v>
      </c>
      <c r="E88">
        <f t="shared" si="4"/>
        <v>0</v>
      </c>
      <c r="F88">
        <f>IF(D88="","",MIN(E88+F87,MAX(Gehaltstabelle_neu!Entlohnungs_Stufe)))</f>
        <v>7</v>
      </c>
      <c r="G88">
        <f>IF(A88="","",HLOOKUP(D88,Gehaltstabelle_neu!$B$2:$AA$13,GEHALT_NEU_V2!F88+1,FALSE))</f>
        <v>2583</v>
      </c>
      <c r="H88">
        <f t="shared" si="5"/>
        <v>3013.5</v>
      </c>
    </row>
    <row r="89" spans="1:8" x14ac:dyDescent="0.25">
      <c r="A89">
        <f>IF(GEHALT_ALT_V2!A89="","",GEHALT_ALT_V2!A89)</f>
        <v>2028</v>
      </c>
      <c r="B89" s="18">
        <f>IF(GEHALT_ALT_V2!B89="","",GEHALT_ALT_V2!B89)</f>
        <v>46997</v>
      </c>
      <c r="C89" s="19">
        <f t="shared" si="3"/>
        <v>0</v>
      </c>
      <c r="D89">
        <f>IF(B89="","",$I$3+IF(OR(YEAR(B89)&gt;YEAR($F$3)+10,AND(YEAR(B89)=YEAR($F$3)+10,MONTH(B89)&gt;=MONTH($F$3))),SUM($C$9:C89),0)*IF(OR(YEAR(B89)&gt;YEAR($F$3)+25,AND(YEAR(B89)=YEAR($F$3)+25,MONTH(B89)&gt;=MONTH($F$3))),2,1))</f>
        <v>5</v>
      </c>
      <c r="E89">
        <f t="shared" si="4"/>
        <v>0</v>
      </c>
      <c r="F89">
        <f>IF(D89="","",MIN(E89+F88,MAX(Gehaltstabelle_neu!Entlohnungs_Stufe)))</f>
        <v>7</v>
      </c>
      <c r="G89">
        <f>IF(A89="","",HLOOKUP(D89,Gehaltstabelle_neu!$B$2:$AA$13,GEHALT_NEU_V2!F89+1,FALSE))</f>
        <v>2583</v>
      </c>
      <c r="H89">
        <f t="shared" si="5"/>
        <v>3013.5</v>
      </c>
    </row>
    <row r="90" spans="1:8" x14ac:dyDescent="0.25">
      <c r="A90">
        <f>IF(GEHALT_ALT_V2!A90="","",GEHALT_ALT_V2!A90)</f>
        <v>2028</v>
      </c>
      <c r="B90" s="18">
        <f>IF(GEHALT_ALT_V2!B90="","",GEHALT_ALT_V2!B90)</f>
        <v>47027</v>
      </c>
      <c r="C90" s="19">
        <f t="shared" si="3"/>
        <v>0</v>
      </c>
      <c r="D90">
        <f>IF(B90="","",$I$3+IF(OR(YEAR(B90)&gt;YEAR($F$3)+10,AND(YEAR(B90)=YEAR($F$3)+10,MONTH(B90)&gt;=MONTH($F$3))),SUM($C$9:C90),0)*IF(OR(YEAR(B90)&gt;YEAR($F$3)+25,AND(YEAR(B90)=YEAR($F$3)+25,MONTH(B90)&gt;=MONTH($F$3))),2,1))</f>
        <v>5</v>
      </c>
      <c r="E90">
        <f t="shared" si="4"/>
        <v>0</v>
      </c>
      <c r="F90">
        <f>IF(D90="","",MIN(E90+F89,MAX(Gehaltstabelle_neu!Entlohnungs_Stufe)))</f>
        <v>7</v>
      </c>
      <c r="G90">
        <f>IF(A90="","",HLOOKUP(D90,Gehaltstabelle_neu!$B$2:$AA$13,GEHALT_NEU_V2!F90+1,FALSE))</f>
        <v>2583</v>
      </c>
      <c r="H90">
        <f t="shared" si="5"/>
        <v>3013.5</v>
      </c>
    </row>
    <row r="91" spans="1:8" x14ac:dyDescent="0.25">
      <c r="A91">
        <f>IF(GEHALT_ALT_V2!A91="","",GEHALT_ALT_V2!A91)</f>
        <v>2028</v>
      </c>
      <c r="B91" s="18">
        <f>IF(GEHALT_ALT_V2!B91="","",GEHALT_ALT_V2!B91)</f>
        <v>47058</v>
      </c>
      <c r="C91" s="19">
        <f t="shared" si="3"/>
        <v>0</v>
      </c>
      <c r="D91">
        <f>IF(B91="","",$I$3+IF(OR(YEAR(B91)&gt;YEAR($F$3)+10,AND(YEAR(B91)=YEAR($F$3)+10,MONTH(B91)&gt;=MONTH($F$3))),SUM($C$9:C91),0)*IF(OR(YEAR(B91)&gt;YEAR($F$3)+25,AND(YEAR(B91)=YEAR($F$3)+25,MONTH(B91)&gt;=MONTH($F$3))),2,1))</f>
        <v>5</v>
      </c>
      <c r="E91">
        <f t="shared" si="4"/>
        <v>0</v>
      </c>
      <c r="F91">
        <f>IF(D91="","",MIN(E91+F90,MAX(Gehaltstabelle_neu!Entlohnungs_Stufe)))</f>
        <v>7</v>
      </c>
      <c r="G91">
        <f>IF(A91="","",HLOOKUP(D91,Gehaltstabelle_neu!$B$2:$AA$13,GEHALT_NEU_V2!F91+1,FALSE))</f>
        <v>2583</v>
      </c>
      <c r="H91">
        <f t="shared" si="5"/>
        <v>3013.5</v>
      </c>
    </row>
    <row r="92" spans="1:8" x14ac:dyDescent="0.25">
      <c r="A92">
        <f>IF(GEHALT_ALT_V2!A92="","",GEHALT_ALT_V2!A92)</f>
        <v>2028</v>
      </c>
      <c r="B92" s="18">
        <f>IF(GEHALT_ALT_V2!B92="","",GEHALT_ALT_V2!B92)</f>
        <v>47088</v>
      </c>
      <c r="C92" s="19">
        <f t="shared" si="3"/>
        <v>0</v>
      </c>
      <c r="D92">
        <f>IF(B92="","",$I$3+IF(OR(YEAR(B92)&gt;YEAR($F$3)+10,AND(YEAR(B92)=YEAR($F$3)+10,MONTH(B92)&gt;=MONTH($F$3))),SUM($C$9:C92),0)*IF(OR(YEAR(B92)&gt;YEAR($F$3)+25,AND(YEAR(B92)=YEAR($F$3)+25,MONTH(B92)&gt;=MONTH($F$3))),2,1))</f>
        <v>5</v>
      </c>
      <c r="E92">
        <f t="shared" si="4"/>
        <v>0</v>
      </c>
      <c r="F92">
        <f>IF(D92="","",MIN(E92+F91,MAX(Gehaltstabelle_neu!Entlohnungs_Stufe)))</f>
        <v>7</v>
      </c>
      <c r="G92">
        <f>IF(A92="","",HLOOKUP(D92,Gehaltstabelle_neu!$B$2:$AA$13,GEHALT_NEU_V2!F92+1,FALSE))</f>
        <v>2583</v>
      </c>
      <c r="H92">
        <f t="shared" si="5"/>
        <v>3013.5</v>
      </c>
    </row>
    <row r="93" spans="1:8" x14ac:dyDescent="0.25">
      <c r="A93">
        <f>IF(GEHALT_ALT_V2!A93="","",GEHALT_ALT_V2!A93)</f>
        <v>2029</v>
      </c>
      <c r="B93" s="18">
        <f>IF(GEHALT_ALT_V2!B93="","",GEHALT_ALT_V2!B93)</f>
        <v>47119</v>
      </c>
      <c r="C93" s="19">
        <f t="shared" si="3"/>
        <v>0</v>
      </c>
      <c r="D93">
        <f>IF(B93="","",$I$3+IF(OR(YEAR(B93)&gt;YEAR($F$3)+10,AND(YEAR(B93)=YEAR($F$3)+10,MONTH(B93)&gt;=MONTH($F$3))),SUM($C$9:C93),0)*IF(OR(YEAR(B93)&gt;YEAR($F$3)+25,AND(YEAR(B93)=YEAR($F$3)+25,MONTH(B93)&gt;=MONTH($F$3))),2,1))</f>
        <v>5</v>
      </c>
      <c r="E93">
        <f t="shared" si="4"/>
        <v>0</v>
      </c>
      <c r="F93">
        <f>IF(D93="","",MIN(E93+F92,MAX(Gehaltstabelle_neu!Entlohnungs_Stufe)))</f>
        <v>7</v>
      </c>
      <c r="G93">
        <f>IF(A93="","",HLOOKUP(D93,Gehaltstabelle_neu!$B$2:$AA$13,GEHALT_NEU_V2!F93+1,FALSE))</f>
        <v>2583</v>
      </c>
      <c r="H93">
        <f t="shared" si="5"/>
        <v>3013.5</v>
      </c>
    </row>
    <row r="94" spans="1:8" x14ac:dyDescent="0.25">
      <c r="A94">
        <f>IF(GEHALT_ALT_V2!A94="","",GEHALT_ALT_V2!A94)</f>
        <v>2029</v>
      </c>
      <c r="B94" s="18">
        <f>IF(GEHALT_ALT_V2!B94="","",GEHALT_ALT_V2!B94)</f>
        <v>47150</v>
      </c>
      <c r="C94" s="19">
        <f t="shared" si="3"/>
        <v>0</v>
      </c>
      <c r="D94">
        <f>IF(B94="","",$I$3+IF(OR(YEAR(B94)&gt;YEAR($F$3)+10,AND(YEAR(B94)=YEAR($F$3)+10,MONTH(B94)&gt;=MONTH($F$3))),SUM($C$9:C94),0)*IF(OR(YEAR(B94)&gt;YEAR($F$3)+25,AND(YEAR(B94)=YEAR($F$3)+25,MONTH(B94)&gt;=MONTH($F$3))),2,1))</f>
        <v>5</v>
      </c>
      <c r="E94">
        <f t="shared" si="4"/>
        <v>0</v>
      </c>
      <c r="F94">
        <f>IF(D94="","",MIN(E94+F93,MAX(Gehaltstabelle_neu!Entlohnungs_Stufe)))</f>
        <v>7</v>
      </c>
      <c r="G94">
        <f>IF(A94="","",HLOOKUP(D94,Gehaltstabelle_neu!$B$2:$AA$13,GEHALT_NEU_V2!F94+1,FALSE))</f>
        <v>2583</v>
      </c>
      <c r="H94">
        <f t="shared" si="5"/>
        <v>3013.5</v>
      </c>
    </row>
    <row r="95" spans="1:8" x14ac:dyDescent="0.25">
      <c r="A95">
        <f>IF(GEHALT_ALT_V2!A95="","",GEHALT_ALT_V2!A95)</f>
        <v>2029</v>
      </c>
      <c r="B95" s="18">
        <f>IF(GEHALT_ALT_V2!B95="","",GEHALT_ALT_V2!B95)</f>
        <v>47178</v>
      </c>
      <c r="C95" s="19">
        <f t="shared" si="3"/>
        <v>0</v>
      </c>
      <c r="D95">
        <f>IF(B95="","",$I$3+IF(OR(YEAR(B95)&gt;YEAR($F$3)+10,AND(YEAR(B95)=YEAR($F$3)+10,MONTH(B95)&gt;=MONTH($F$3))),SUM($C$9:C95),0)*IF(OR(YEAR(B95)&gt;YEAR($F$3)+25,AND(YEAR(B95)=YEAR($F$3)+25,MONTH(B95)&gt;=MONTH($F$3))),2,1))</f>
        <v>5</v>
      </c>
      <c r="E95">
        <f t="shared" si="4"/>
        <v>0</v>
      </c>
      <c r="F95">
        <f>IF(D95="","",MIN(E95+F94,MAX(Gehaltstabelle_neu!Entlohnungs_Stufe)))</f>
        <v>7</v>
      </c>
      <c r="G95">
        <f>IF(A95="","",HLOOKUP(D95,Gehaltstabelle_neu!$B$2:$AA$13,GEHALT_NEU_V2!F95+1,FALSE))</f>
        <v>2583</v>
      </c>
      <c r="H95">
        <f t="shared" si="5"/>
        <v>3013.5</v>
      </c>
    </row>
    <row r="96" spans="1:8" x14ac:dyDescent="0.25">
      <c r="A96">
        <f>IF(GEHALT_ALT_V2!A96="","",GEHALT_ALT_V2!A96)</f>
        <v>2029</v>
      </c>
      <c r="B96" s="18">
        <f>IF(GEHALT_ALT_V2!B96="","",GEHALT_ALT_V2!B96)</f>
        <v>47209</v>
      </c>
      <c r="C96" s="19">
        <f t="shared" si="3"/>
        <v>0</v>
      </c>
      <c r="D96">
        <f>IF(B96="","",$I$3+IF(OR(YEAR(B96)&gt;YEAR($F$3)+10,AND(YEAR(B96)=YEAR($F$3)+10,MONTH(B96)&gt;=MONTH($F$3))),SUM($C$9:C96),0)*IF(OR(YEAR(B96)&gt;YEAR($F$3)+25,AND(YEAR(B96)=YEAR($F$3)+25,MONTH(B96)&gt;=MONTH($F$3))),2,1))</f>
        <v>5</v>
      </c>
      <c r="E96">
        <f t="shared" si="4"/>
        <v>0</v>
      </c>
      <c r="F96">
        <f>IF(D96="","",MIN(E96+F95,MAX(Gehaltstabelle_neu!Entlohnungs_Stufe)))</f>
        <v>7</v>
      </c>
      <c r="G96">
        <f>IF(A96="","",HLOOKUP(D96,Gehaltstabelle_neu!$B$2:$AA$13,GEHALT_NEU_V2!F96+1,FALSE))</f>
        <v>2583</v>
      </c>
      <c r="H96">
        <f t="shared" si="5"/>
        <v>3013.5</v>
      </c>
    </row>
    <row r="97" spans="1:8" x14ac:dyDescent="0.25">
      <c r="A97">
        <f>IF(GEHALT_ALT_V2!A97="","",GEHALT_ALT_V2!A97)</f>
        <v>2029</v>
      </c>
      <c r="B97" s="18">
        <f>IF(GEHALT_ALT_V2!B97="","",GEHALT_ALT_V2!B97)</f>
        <v>47239</v>
      </c>
      <c r="C97" s="19">
        <f t="shared" si="3"/>
        <v>0</v>
      </c>
      <c r="D97">
        <f>IF(B97="","",$I$3+IF(OR(YEAR(B97)&gt;YEAR($F$3)+10,AND(YEAR(B97)=YEAR($F$3)+10,MONTH(B97)&gt;=MONTH($F$3))),SUM($C$9:C97),0)*IF(OR(YEAR(B97)&gt;YEAR($F$3)+25,AND(YEAR(B97)=YEAR($F$3)+25,MONTH(B97)&gt;=MONTH($F$3))),2,1))</f>
        <v>5</v>
      </c>
      <c r="E97">
        <f t="shared" si="4"/>
        <v>0</v>
      </c>
      <c r="F97">
        <f>IF(D97="","",MIN(E97+F96,MAX(Gehaltstabelle_neu!Entlohnungs_Stufe)))</f>
        <v>7</v>
      </c>
      <c r="G97">
        <f>IF(A97="","",HLOOKUP(D97,Gehaltstabelle_neu!$B$2:$AA$13,GEHALT_NEU_V2!F97+1,FALSE))</f>
        <v>2583</v>
      </c>
      <c r="H97">
        <f t="shared" si="5"/>
        <v>3013.5</v>
      </c>
    </row>
    <row r="98" spans="1:8" x14ac:dyDescent="0.25">
      <c r="A98">
        <f>IF(GEHALT_ALT_V2!A98="","",GEHALT_ALT_V2!A98)</f>
        <v>2029</v>
      </c>
      <c r="B98" s="18">
        <f>IF(GEHALT_ALT_V2!B98="","",GEHALT_ALT_V2!B98)</f>
        <v>47270</v>
      </c>
      <c r="C98" s="19">
        <f t="shared" si="3"/>
        <v>0</v>
      </c>
      <c r="D98">
        <f>IF(B98="","",$I$3+IF(OR(YEAR(B98)&gt;YEAR($F$3)+10,AND(YEAR(B98)=YEAR($F$3)+10,MONTH(B98)&gt;=MONTH($F$3))),SUM($C$9:C98),0)*IF(OR(YEAR(B98)&gt;YEAR($F$3)+25,AND(YEAR(B98)=YEAR($F$3)+25,MONTH(B98)&gt;=MONTH($F$3))),2,1))</f>
        <v>5</v>
      </c>
      <c r="E98">
        <f t="shared" si="4"/>
        <v>0</v>
      </c>
      <c r="F98">
        <f>IF(D98="","",MIN(E98+F97,MAX(Gehaltstabelle_neu!Entlohnungs_Stufe)))</f>
        <v>7</v>
      </c>
      <c r="G98">
        <f>IF(A98="","",HLOOKUP(D98,Gehaltstabelle_neu!$B$2:$AA$13,GEHALT_NEU_V2!F98+1,FALSE))</f>
        <v>2583</v>
      </c>
      <c r="H98">
        <f t="shared" si="5"/>
        <v>3013.5</v>
      </c>
    </row>
    <row r="99" spans="1:8" x14ac:dyDescent="0.25">
      <c r="A99">
        <f>IF(GEHALT_ALT_V2!A99="","",GEHALT_ALT_V2!A99)</f>
        <v>2029</v>
      </c>
      <c r="B99" s="18">
        <f>IF(GEHALT_ALT_V2!B99="","",GEHALT_ALT_V2!B99)</f>
        <v>47300</v>
      </c>
      <c r="C99" s="19">
        <f t="shared" si="3"/>
        <v>0</v>
      </c>
      <c r="D99">
        <f>IF(B99="","",$I$3+IF(OR(YEAR(B99)&gt;YEAR($F$3)+10,AND(YEAR(B99)=YEAR($F$3)+10,MONTH(B99)&gt;=MONTH($F$3))),SUM($C$9:C99),0)*IF(OR(YEAR(B99)&gt;YEAR($F$3)+25,AND(YEAR(B99)=YEAR($F$3)+25,MONTH(B99)&gt;=MONTH($F$3))),2,1))</f>
        <v>5</v>
      </c>
      <c r="E99">
        <f t="shared" si="4"/>
        <v>0</v>
      </c>
      <c r="F99">
        <f>IF(D99="","",MIN(E99+F98,MAX(Gehaltstabelle_neu!Entlohnungs_Stufe)))</f>
        <v>7</v>
      </c>
      <c r="G99">
        <f>IF(A99="","",HLOOKUP(D99,Gehaltstabelle_neu!$B$2:$AA$13,GEHALT_NEU_V2!F99+1,FALSE))</f>
        <v>2583</v>
      </c>
      <c r="H99">
        <f t="shared" si="5"/>
        <v>3013.5</v>
      </c>
    </row>
    <row r="100" spans="1:8" x14ac:dyDescent="0.25">
      <c r="A100">
        <f>IF(GEHALT_ALT_V2!A100="","",GEHALT_ALT_V2!A100)</f>
        <v>2029</v>
      </c>
      <c r="B100" s="18">
        <f>IF(GEHALT_ALT_V2!B100="","",GEHALT_ALT_V2!B100)</f>
        <v>47331</v>
      </c>
      <c r="C100" s="19">
        <f t="shared" si="3"/>
        <v>0</v>
      </c>
      <c r="D100">
        <f>IF(B100="","",$I$3+IF(OR(YEAR(B100)&gt;YEAR($F$3)+10,AND(YEAR(B100)=YEAR($F$3)+10,MONTH(B100)&gt;=MONTH($F$3))),SUM($C$9:C100),0)*IF(OR(YEAR(B100)&gt;YEAR($F$3)+25,AND(YEAR(B100)=YEAR($F$3)+25,MONTH(B100)&gt;=MONTH($F$3))),2,1))</f>
        <v>5</v>
      </c>
      <c r="E100">
        <f t="shared" si="4"/>
        <v>0</v>
      </c>
      <c r="F100">
        <f>IF(D100="","",MIN(E100+F99,MAX(Gehaltstabelle_neu!Entlohnungs_Stufe)))</f>
        <v>7</v>
      </c>
      <c r="G100">
        <f>IF(A100="","",HLOOKUP(D100,Gehaltstabelle_neu!$B$2:$AA$13,GEHALT_NEU_V2!F100+1,FALSE))</f>
        <v>2583</v>
      </c>
      <c r="H100">
        <f t="shared" si="5"/>
        <v>3013.5</v>
      </c>
    </row>
    <row r="101" spans="1:8" x14ac:dyDescent="0.25">
      <c r="A101">
        <f>IF(GEHALT_ALT_V2!A101="","",GEHALT_ALT_V2!A101)</f>
        <v>2029</v>
      </c>
      <c r="B101" s="18">
        <f>IF(GEHALT_ALT_V2!B101="","",GEHALT_ALT_V2!B101)</f>
        <v>47362</v>
      </c>
      <c r="C101" s="19">
        <f t="shared" si="3"/>
        <v>0</v>
      </c>
      <c r="D101">
        <f>IF(B101="","",$I$3+IF(OR(YEAR(B101)&gt;YEAR($F$3)+10,AND(YEAR(B101)=YEAR($F$3)+10,MONTH(B101)&gt;=MONTH($F$3))),SUM($C$9:C101),0)*IF(OR(YEAR(B101)&gt;YEAR($F$3)+25,AND(YEAR(B101)=YEAR($F$3)+25,MONTH(B101)&gt;=MONTH($F$3))),2,1))</f>
        <v>5</v>
      </c>
      <c r="E101">
        <f t="shared" si="4"/>
        <v>0</v>
      </c>
      <c r="F101">
        <f>IF(D101="","",MIN(E101+F100,MAX(Gehaltstabelle_neu!Entlohnungs_Stufe)))</f>
        <v>7</v>
      </c>
      <c r="G101">
        <f>IF(A101="","",HLOOKUP(D101,Gehaltstabelle_neu!$B$2:$AA$13,GEHALT_NEU_V2!F101+1,FALSE))</f>
        <v>2583</v>
      </c>
      <c r="H101">
        <f t="shared" si="5"/>
        <v>3013.5</v>
      </c>
    </row>
    <row r="102" spans="1:8" x14ac:dyDescent="0.25">
      <c r="A102">
        <f>IF(GEHALT_ALT_V2!A102="","",GEHALT_ALT_V2!A102)</f>
        <v>2029</v>
      </c>
      <c r="B102" s="18">
        <f>IF(GEHALT_ALT_V2!B102="","",GEHALT_ALT_V2!B102)</f>
        <v>47392</v>
      </c>
      <c r="C102" s="19">
        <f t="shared" si="3"/>
        <v>0</v>
      </c>
      <c r="D102">
        <f>IF(B102="","",$I$3+IF(OR(YEAR(B102)&gt;YEAR($F$3)+10,AND(YEAR(B102)=YEAR($F$3)+10,MONTH(B102)&gt;=MONTH($F$3))),SUM($C$9:C102),0)*IF(OR(YEAR(B102)&gt;YEAR($F$3)+25,AND(YEAR(B102)=YEAR($F$3)+25,MONTH(B102)&gt;=MONTH($F$3))),2,1))</f>
        <v>5</v>
      </c>
      <c r="E102">
        <f t="shared" si="4"/>
        <v>0</v>
      </c>
      <c r="F102">
        <f>IF(D102="","",MIN(E102+F101,MAX(Gehaltstabelle_neu!Entlohnungs_Stufe)))</f>
        <v>7</v>
      </c>
      <c r="G102">
        <f>IF(A102="","",HLOOKUP(D102,Gehaltstabelle_neu!$B$2:$AA$13,GEHALT_NEU_V2!F102+1,FALSE))</f>
        <v>2583</v>
      </c>
      <c r="H102">
        <f t="shared" si="5"/>
        <v>3013.5</v>
      </c>
    </row>
    <row r="103" spans="1:8" x14ac:dyDescent="0.25">
      <c r="A103">
        <f>IF(GEHALT_ALT_V2!A103="","",GEHALT_ALT_V2!A103)</f>
        <v>2029</v>
      </c>
      <c r="B103" s="18">
        <f>IF(GEHALT_ALT_V2!B103="","",GEHALT_ALT_V2!B103)</f>
        <v>47423</v>
      </c>
      <c r="C103" s="19">
        <f t="shared" si="3"/>
        <v>0</v>
      </c>
      <c r="D103">
        <f>IF(B103="","",$I$3+IF(OR(YEAR(B103)&gt;YEAR($F$3)+10,AND(YEAR(B103)=YEAR($F$3)+10,MONTH(B103)&gt;=MONTH($F$3))),SUM($C$9:C103),0)*IF(OR(YEAR(B103)&gt;YEAR($F$3)+25,AND(YEAR(B103)=YEAR($F$3)+25,MONTH(B103)&gt;=MONTH($F$3))),2,1))</f>
        <v>5</v>
      </c>
      <c r="E103">
        <f t="shared" si="4"/>
        <v>0</v>
      </c>
      <c r="F103">
        <f>IF(D103="","",MIN(E103+F102,MAX(Gehaltstabelle_neu!Entlohnungs_Stufe)))</f>
        <v>7</v>
      </c>
      <c r="G103">
        <f>IF(A103="","",HLOOKUP(D103,Gehaltstabelle_neu!$B$2:$AA$13,GEHALT_NEU_V2!F103+1,FALSE))</f>
        <v>2583</v>
      </c>
      <c r="H103">
        <f t="shared" si="5"/>
        <v>3013.5</v>
      </c>
    </row>
    <row r="104" spans="1:8" x14ac:dyDescent="0.25">
      <c r="A104">
        <f>IF(GEHALT_ALT_V2!A104="","",GEHALT_ALT_V2!A104)</f>
        <v>2029</v>
      </c>
      <c r="B104" s="18">
        <f>IF(GEHALT_ALT_V2!B104="","",GEHALT_ALT_V2!B104)</f>
        <v>47453</v>
      </c>
      <c r="C104" s="19">
        <f t="shared" si="3"/>
        <v>0</v>
      </c>
      <c r="D104">
        <f>IF(B104="","",$I$3+IF(OR(YEAR(B104)&gt;YEAR($F$3)+10,AND(YEAR(B104)=YEAR($F$3)+10,MONTH(B104)&gt;=MONTH($F$3))),SUM($C$9:C104),0)*IF(OR(YEAR(B104)&gt;YEAR($F$3)+25,AND(YEAR(B104)=YEAR($F$3)+25,MONTH(B104)&gt;=MONTH($F$3))),2,1))</f>
        <v>5</v>
      </c>
      <c r="E104">
        <f t="shared" si="4"/>
        <v>0</v>
      </c>
      <c r="F104">
        <f>IF(D104="","",MIN(E104+F103,MAX(Gehaltstabelle_neu!Entlohnungs_Stufe)))</f>
        <v>7</v>
      </c>
      <c r="G104">
        <f>IF(A104="","",HLOOKUP(D104,Gehaltstabelle_neu!$B$2:$AA$13,GEHALT_NEU_V2!F104+1,FALSE))</f>
        <v>2583</v>
      </c>
      <c r="H104">
        <f t="shared" si="5"/>
        <v>3013.5</v>
      </c>
    </row>
    <row r="105" spans="1:8" x14ac:dyDescent="0.25">
      <c r="A105">
        <f>IF(GEHALT_ALT_V2!A105="","",GEHALT_ALT_V2!A105)</f>
        <v>2030</v>
      </c>
      <c r="B105" s="18">
        <f>IF(GEHALT_ALT_V2!B105="","",GEHALT_ALT_V2!B105)</f>
        <v>47484</v>
      </c>
      <c r="C105" s="19">
        <f t="shared" si="3"/>
        <v>0</v>
      </c>
      <c r="D105">
        <f>IF(B105="","",$I$3+IF(OR(YEAR(B105)&gt;YEAR($F$3)+10,AND(YEAR(B105)=YEAR($F$3)+10,MONTH(B105)&gt;=MONTH($F$3))),SUM($C$9:C105),0)*IF(OR(YEAR(B105)&gt;YEAR($F$3)+25,AND(YEAR(B105)=YEAR($F$3)+25,MONTH(B105)&gt;=MONTH($F$3))),2,1))</f>
        <v>5</v>
      </c>
      <c r="E105">
        <f t="shared" si="4"/>
        <v>0</v>
      </c>
      <c r="F105">
        <f>IF(D105="","",MIN(E105+F104,MAX(Gehaltstabelle_neu!Entlohnungs_Stufe)))</f>
        <v>7</v>
      </c>
      <c r="G105">
        <f>IF(A105="","",HLOOKUP(D105,Gehaltstabelle_neu!$B$2:$AA$13,GEHALT_NEU_V2!F105+1,FALSE))</f>
        <v>2583</v>
      </c>
      <c r="H105">
        <f t="shared" si="5"/>
        <v>3013.5</v>
      </c>
    </row>
    <row r="106" spans="1:8" x14ac:dyDescent="0.25">
      <c r="A106">
        <f>IF(GEHALT_ALT_V2!A106="","",GEHALT_ALT_V2!A106)</f>
        <v>2030</v>
      </c>
      <c r="B106" s="18">
        <f>IF(GEHALT_ALT_V2!B106="","",GEHALT_ALT_V2!B106)</f>
        <v>47515</v>
      </c>
      <c r="C106" s="19">
        <f t="shared" si="3"/>
        <v>0</v>
      </c>
      <c r="D106">
        <f>IF(B106="","",$I$3+IF(OR(YEAR(B106)&gt;YEAR($F$3)+10,AND(YEAR(B106)=YEAR($F$3)+10,MONTH(B106)&gt;=MONTH($F$3))),SUM($C$9:C106),0)*IF(OR(YEAR(B106)&gt;YEAR($F$3)+25,AND(YEAR(B106)=YEAR($F$3)+25,MONTH(B106)&gt;=MONTH($F$3))),2,1))</f>
        <v>5</v>
      </c>
      <c r="E106">
        <f t="shared" si="4"/>
        <v>0</v>
      </c>
      <c r="F106">
        <f>IF(D106="","",MIN(E106+F105,MAX(Gehaltstabelle_neu!Entlohnungs_Stufe)))</f>
        <v>7</v>
      </c>
      <c r="G106">
        <f>IF(A106="","",HLOOKUP(D106,Gehaltstabelle_neu!$B$2:$AA$13,GEHALT_NEU_V2!F106+1,FALSE))</f>
        <v>2583</v>
      </c>
      <c r="H106">
        <f t="shared" si="5"/>
        <v>3013.5</v>
      </c>
    </row>
    <row r="107" spans="1:8" x14ac:dyDescent="0.25">
      <c r="A107">
        <f>IF(GEHALT_ALT_V2!A107="","",GEHALT_ALT_V2!A107)</f>
        <v>2030</v>
      </c>
      <c r="B107" s="18">
        <f>IF(GEHALT_ALT_V2!B107="","",GEHALT_ALT_V2!B107)</f>
        <v>47543</v>
      </c>
      <c r="C107" s="19">
        <f t="shared" si="3"/>
        <v>0</v>
      </c>
      <c r="D107">
        <f>IF(B107="","",$I$3+IF(OR(YEAR(B107)&gt;YEAR($F$3)+10,AND(YEAR(B107)=YEAR($F$3)+10,MONTH(B107)&gt;=MONTH($F$3))),SUM($C$9:C107),0)*IF(OR(YEAR(B107)&gt;YEAR($F$3)+25,AND(YEAR(B107)=YEAR($F$3)+25,MONTH(B107)&gt;=MONTH($F$3))),2,1))</f>
        <v>5</v>
      </c>
      <c r="E107">
        <f t="shared" si="4"/>
        <v>0</v>
      </c>
      <c r="F107">
        <f>IF(D107="","",MIN(E107+F106,MAX(Gehaltstabelle_neu!Entlohnungs_Stufe)))</f>
        <v>7</v>
      </c>
      <c r="G107">
        <f>IF(A107="","",HLOOKUP(D107,Gehaltstabelle_neu!$B$2:$AA$13,GEHALT_NEU_V2!F107+1,FALSE))</f>
        <v>2583</v>
      </c>
      <c r="H107">
        <f t="shared" si="5"/>
        <v>3013.5</v>
      </c>
    </row>
    <row r="108" spans="1:8" x14ac:dyDescent="0.25">
      <c r="A108">
        <f>IF(GEHALT_ALT_V2!A108="","",GEHALT_ALT_V2!A108)</f>
        <v>2030</v>
      </c>
      <c r="B108" s="18">
        <f>IF(GEHALT_ALT_V2!B108="","",GEHALT_ALT_V2!B108)</f>
        <v>47574</v>
      </c>
      <c r="C108" s="19">
        <f t="shared" si="3"/>
        <v>0</v>
      </c>
      <c r="D108">
        <f>IF(B108="","",$I$3+IF(OR(YEAR(B108)&gt;YEAR($F$3)+10,AND(YEAR(B108)=YEAR($F$3)+10,MONTH(B108)&gt;=MONTH($F$3))),SUM($C$9:C108),0)*IF(OR(YEAR(B108)&gt;YEAR($F$3)+25,AND(YEAR(B108)=YEAR($F$3)+25,MONTH(B108)&gt;=MONTH($F$3))),2,1))</f>
        <v>5</v>
      </c>
      <c r="E108">
        <f t="shared" si="4"/>
        <v>0</v>
      </c>
      <c r="F108">
        <f>IF(D108="","",MIN(E108+F107,MAX(Gehaltstabelle_neu!Entlohnungs_Stufe)))</f>
        <v>7</v>
      </c>
      <c r="G108">
        <f>IF(A108="","",HLOOKUP(D108,Gehaltstabelle_neu!$B$2:$AA$13,GEHALT_NEU_V2!F108+1,FALSE))</f>
        <v>2583</v>
      </c>
      <c r="H108">
        <f t="shared" si="5"/>
        <v>3013.5</v>
      </c>
    </row>
    <row r="109" spans="1:8" x14ac:dyDescent="0.25">
      <c r="A109">
        <f>IF(GEHALT_ALT_V2!A109="","",GEHALT_ALT_V2!A109)</f>
        <v>2030</v>
      </c>
      <c r="B109" s="18">
        <f>IF(GEHALT_ALT_V2!B109="","",GEHALT_ALT_V2!B109)</f>
        <v>47604</v>
      </c>
      <c r="C109" s="19">
        <f t="shared" si="3"/>
        <v>0</v>
      </c>
      <c r="D109">
        <f>IF(B109="","",$I$3+IF(OR(YEAR(B109)&gt;YEAR($F$3)+10,AND(YEAR(B109)=YEAR($F$3)+10,MONTH(B109)&gt;=MONTH($F$3))),SUM($C$9:C109),0)*IF(OR(YEAR(B109)&gt;YEAR($F$3)+25,AND(YEAR(B109)=YEAR($F$3)+25,MONTH(B109)&gt;=MONTH($F$3))),2,1))</f>
        <v>5</v>
      </c>
      <c r="E109">
        <f t="shared" si="4"/>
        <v>0</v>
      </c>
      <c r="F109">
        <f>IF(D109="","",MIN(E109+F108,MAX(Gehaltstabelle_neu!Entlohnungs_Stufe)))</f>
        <v>7</v>
      </c>
      <c r="G109">
        <f>IF(A109="","",HLOOKUP(D109,Gehaltstabelle_neu!$B$2:$AA$13,GEHALT_NEU_V2!F109+1,FALSE))</f>
        <v>2583</v>
      </c>
      <c r="H109">
        <f t="shared" si="5"/>
        <v>3013.5</v>
      </c>
    </row>
    <row r="110" spans="1:8" x14ac:dyDescent="0.25">
      <c r="A110">
        <f>IF(GEHALT_ALT_V2!A110="","",GEHALT_ALT_V2!A110)</f>
        <v>2030</v>
      </c>
      <c r="B110" s="18">
        <f>IF(GEHALT_ALT_V2!B110="","",GEHALT_ALT_V2!B110)</f>
        <v>47635</v>
      </c>
      <c r="C110" s="19">
        <f t="shared" si="3"/>
        <v>0</v>
      </c>
      <c r="D110">
        <f>IF(B110="","",$I$3+IF(OR(YEAR(B110)&gt;YEAR($F$3)+10,AND(YEAR(B110)=YEAR($F$3)+10,MONTH(B110)&gt;=MONTH($F$3))),SUM($C$9:C110),0)*IF(OR(YEAR(B110)&gt;YEAR($F$3)+25,AND(YEAR(B110)=YEAR($F$3)+25,MONTH(B110)&gt;=MONTH($F$3))),2,1))</f>
        <v>5</v>
      </c>
      <c r="E110">
        <f t="shared" si="4"/>
        <v>0</v>
      </c>
      <c r="F110">
        <f>IF(D110="","",MIN(E110+F109,MAX(Gehaltstabelle_neu!Entlohnungs_Stufe)))</f>
        <v>7</v>
      </c>
      <c r="G110">
        <f>IF(A110="","",HLOOKUP(D110,Gehaltstabelle_neu!$B$2:$AA$13,GEHALT_NEU_V2!F110+1,FALSE))</f>
        <v>2583</v>
      </c>
      <c r="H110">
        <f t="shared" si="5"/>
        <v>3013.5</v>
      </c>
    </row>
    <row r="111" spans="1:8" x14ac:dyDescent="0.25">
      <c r="A111">
        <f>IF(GEHALT_ALT_V2!A111="","",GEHALT_ALT_V2!A111)</f>
        <v>2030</v>
      </c>
      <c r="B111" s="18">
        <f>IF(GEHALT_ALT_V2!B111="","",GEHALT_ALT_V2!B111)</f>
        <v>47665</v>
      </c>
      <c r="C111" s="19">
        <f t="shared" si="3"/>
        <v>0</v>
      </c>
      <c r="D111">
        <f>IF(B111="","",$I$3+IF(OR(YEAR(B111)&gt;YEAR($F$3)+10,AND(YEAR(B111)=YEAR($F$3)+10,MONTH(B111)&gt;=MONTH($F$3))),SUM($C$9:C111),0)*IF(OR(YEAR(B111)&gt;YEAR($F$3)+25,AND(YEAR(B111)=YEAR($F$3)+25,MONTH(B111)&gt;=MONTH($F$3))),2,1))</f>
        <v>5</v>
      </c>
      <c r="E111">
        <f t="shared" si="4"/>
        <v>1</v>
      </c>
      <c r="F111">
        <f>IF(D111="","",MIN(E111+F110,MAX(Gehaltstabelle_neu!Entlohnungs_Stufe)))</f>
        <v>8</v>
      </c>
      <c r="G111">
        <f>IF(A111="","",HLOOKUP(D111,Gehaltstabelle_neu!$B$2:$AA$13,GEHALT_NEU_V2!F111+1,FALSE))</f>
        <v>2583</v>
      </c>
      <c r="H111">
        <f t="shared" si="5"/>
        <v>3013.5</v>
      </c>
    </row>
    <row r="112" spans="1:8" x14ac:dyDescent="0.25">
      <c r="A112">
        <f>IF(GEHALT_ALT_V2!A112="","",GEHALT_ALT_V2!A112)</f>
        <v>2030</v>
      </c>
      <c r="B112" s="18">
        <f>IF(GEHALT_ALT_V2!B112="","",GEHALT_ALT_V2!B112)</f>
        <v>47696</v>
      </c>
      <c r="C112" s="19">
        <f t="shared" si="3"/>
        <v>0</v>
      </c>
      <c r="D112">
        <f>IF(B112="","",$I$3+IF(OR(YEAR(B112)&gt;YEAR($F$3)+10,AND(YEAR(B112)=YEAR($F$3)+10,MONTH(B112)&gt;=MONTH($F$3))),SUM($C$9:C112),0)*IF(OR(YEAR(B112)&gt;YEAR($F$3)+25,AND(YEAR(B112)=YEAR($F$3)+25,MONTH(B112)&gt;=MONTH($F$3))),2,1))</f>
        <v>5</v>
      </c>
      <c r="E112">
        <f t="shared" si="4"/>
        <v>0</v>
      </c>
      <c r="F112">
        <f>IF(D112="","",MIN(E112+F111,MAX(Gehaltstabelle_neu!Entlohnungs_Stufe)))</f>
        <v>8</v>
      </c>
      <c r="G112">
        <f>IF(A112="","",HLOOKUP(D112,Gehaltstabelle_neu!$B$2:$AA$13,GEHALT_NEU_V2!F112+1,FALSE))</f>
        <v>2583</v>
      </c>
      <c r="H112">
        <f t="shared" si="5"/>
        <v>3013.5</v>
      </c>
    </row>
    <row r="113" spans="1:8" x14ac:dyDescent="0.25">
      <c r="A113">
        <f>IF(GEHALT_ALT_V2!A113="","",GEHALT_ALT_V2!A113)</f>
        <v>2030</v>
      </c>
      <c r="B113" s="18">
        <f>IF(GEHALT_ALT_V2!B113="","",GEHALT_ALT_V2!B113)</f>
        <v>47727</v>
      </c>
      <c r="C113" s="19">
        <f t="shared" si="3"/>
        <v>0</v>
      </c>
      <c r="D113">
        <f>IF(B113="","",$I$3+IF(OR(YEAR(B113)&gt;YEAR($F$3)+10,AND(YEAR(B113)=YEAR($F$3)+10,MONTH(B113)&gt;=MONTH($F$3))),SUM($C$9:C113),0)*IF(OR(YEAR(B113)&gt;YEAR($F$3)+25,AND(YEAR(B113)=YEAR($F$3)+25,MONTH(B113)&gt;=MONTH($F$3))),2,1))</f>
        <v>5</v>
      </c>
      <c r="E113">
        <f t="shared" si="4"/>
        <v>0</v>
      </c>
      <c r="F113">
        <f>IF(D113="","",MIN(E113+F112,MAX(Gehaltstabelle_neu!Entlohnungs_Stufe)))</f>
        <v>8</v>
      </c>
      <c r="G113">
        <f>IF(A113="","",HLOOKUP(D113,Gehaltstabelle_neu!$B$2:$AA$13,GEHALT_NEU_V2!F113+1,FALSE))</f>
        <v>2583</v>
      </c>
      <c r="H113">
        <f t="shared" si="5"/>
        <v>3013.5</v>
      </c>
    </row>
    <row r="114" spans="1:8" x14ac:dyDescent="0.25">
      <c r="A114">
        <f>IF(GEHALT_ALT_V2!A114="","",GEHALT_ALT_V2!A114)</f>
        <v>2030</v>
      </c>
      <c r="B114" s="18">
        <f>IF(GEHALT_ALT_V2!B114="","",GEHALT_ALT_V2!B114)</f>
        <v>47757</v>
      </c>
      <c r="C114" s="19">
        <f t="shared" si="3"/>
        <v>0</v>
      </c>
      <c r="D114">
        <f>IF(B114="","",$I$3+IF(OR(YEAR(B114)&gt;YEAR($F$3)+10,AND(YEAR(B114)=YEAR($F$3)+10,MONTH(B114)&gt;=MONTH($F$3))),SUM($C$9:C114),0)*IF(OR(YEAR(B114)&gt;YEAR($F$3)+25,AND(YEAR(B114)=YEAR($F$3)+25,MONTH(B114)&gt;=MONTH($F$3))),2,1))</f>
        <v>5</v>
      </c>
      <c r="E114">
        <f t="shared" si="4"/>
        <v>0</v>
      </c>
      <c r="F114">
        <f>IF(D114="","",MIN(E114+F113,MAX(Gehaltstabelle_neu!Entlohnungs_Stufe)))</f>
        <v>8</v>
      </c>
      <c r="G114">
        <f>IF(A114="","",HLOOKUP(D114,Gehaltstabelle_neu!$B$2:$AA$13,GEHALT_NEU_V2!F114+1,FALSE))</f>
        <v>2583</v>
      </c>
      <c r="H114">
        <f t="shared" si="5"/>
        <v>3013.5</v>
      </c>
    </row>
    <row r="115" spans="1:8" x14ac:dyDescent="0.25">
      <c r="A115">
        <f>IF(GEHALT_ALT_V2!A115="","",GEHALT_ALT_V2!A115)</f>
        <v>2030</v>
      </c>
      <c r="B115" s="18">
        <f>IF(GEHALT_ALT_V2!B115="","",GEHALT_ALT_V2!B115)</f>
        <v>47788</v>
      </c>
      <c r="C115" s="19">
        <f t="shared" si="3"/>
        <v>0</v>
      </c>
      <c r="D115">
        <f>IF(B115="","",$I$3+IF(OR(YEAR(B115)&gt;YEAR($F$3)+10,AND(YEAR(B115)=YEAR($F$3)+10,MONTH(B115)&gt;=MONTH($F$3))),SUM($C$9:C115),0)*IF(OR(YEAR(B115)&gt;YEAR($F$3)+25,AND(YEAR(B115)=YEAR($F$3)+25,MONTH(B115)&gt;=MONTH($F$3))),2,1))</f>
        <v>5</v>
      </c>
      <c r="E115">
        <f t="shared" si="4"/>
        <v>0</v>
      </c>
      <c r="F115">
        <f>IF(D115="","",MIN(E115+F114,MAX(Gehaltstabelle_neu!Entlohnungs_Stufe)))</f>
        <v>8</v>
      </c>
      <c r="G115">
        <f>IF(A115="","",HLOOKUP(D115,Gehaltstabelle_neu!$B$2:$AA$13,GEHALT_NEU_V2!F115+1,FALSE))</f>
        <v>2583</v>
      </c>
      <c r="H115">
        <f t="shared" si="5"/>
        <v>3013.5</v>
      </c>
    </row>
    <row r="116" spans="1:8" x14ac:dyDescent="0.25">
      <c r="A116">
        <f>IF(GEHALT_ALT_V2!A116="","",GEHALT_ALT_V2!A116)</f>
        <v>2030</v>
      </c>
      <c r="B116" s="18">
        <f>IF(GEHALT_ALT_V2!B116="","",GEHALT_ALT_V2!B116)</f>
        <v>47818</v>
      </c>
      <c r="C116" s="19">
        <f t="shared" si="3"/>
        <v>0</v>
      </c>
      <c r="D116">
        <f>IF(B116="","",$I$3+IF(OR(YEAR(B116)&gt;YEAR($F$3)+10,AND(YEAR(B116)=YEAR($F$3)+10,MONTH(B116)&gt;=MONTH($F$3))),SUM($C$9:C116),0)*IF(OR(YEAR(B116)&gt;YEAR($F$3)+25,AND(YEAR(B116)=YEAR($F$3)+25,MONTH(B116)&gt;=MONTH($F$3))),2,1))</f>
        <v>5</v>
      </c>
      <c r="E116">
        <f t="shared" si="4"/>
        <v>0</v>
      </c>
      <c r="F116">
        <f>IF(D116="","",MIN(E116+F115,MAX(Gehaltstabelle_neu!Entlohnungs_Stufe)))</f>
        <v>8</v>
      </c>
      <c r="G116">
        <f>IF(A116="","",HLOOKUP(D116,Gehaltstabelle_neu!$B$2:$AA$13,GEHALT_NEU_V2!F116+1,FALSE))</f>
        <v>2583</v>
      </c>
      <c r="H116">
        <f t="shared" si="5"/>
        <v>3013.5</v>
      </c>
    </row>
    <row r="117" spans="1:8" x14ac:dyDescent="0.25">
      <c r="A117">
        <f>IF(GEHALT_ALT_V2!A117="","",GEHALT_ALT_V2!A117)</f>
        <v>2031</v>
      </c>
      <c r="B117" s="18">
        <f>IF(GEHALT_ALT_V2!B117="","",GEHALT_ALT_V2!B117)</f>
        <v>47849</v>
      </c>
      <c r="C117" s="19">
        <f t="shared" si="3"/>
        <v>0</v>
      </c>
      <c r="D117">
        <f>IF(B117="","",$I$3+IF(OR(YEAR(B117)&gt;YEAR($F$3)+10,AND(YEAR(B117)=YEAR($F$3)+10,MONTH(B117)&gt;=MONTH($F$3))),SUM($C$9:C117),0)*IF(OR(YEAR(B117)&gt;YEAR($F$3)+25,AND(YEAR(B117)=YEAR($F$3)+25,MONTH(B117)&gt;=MONTH($F$3))),2,1))</f>
        <v>5</v>
      </c>
      <c r="E117">
        <f t="shared" si="4"/>
        <v>0</v>
      </c>
      <c r="F117">
        <f>IF(D117="","",MIN(E117+F116,MAX(Gehaltstabelle_neu!Entlohnungs_Stufe)))</f>
        <v>8</v>
      </c>
      <c r="G117">
        <f>IF(A117="","",HLOOKUP(D117,Gehaltstabelle_neu!$B$2:$AA$13,GEHALT_NEU_V2!F117+1,FALSE))</f>
        <v>2583</v>
      </c>
      <c r="H117">
        <f t="shared" si="5"/>
        <v>3013.5</v>
      </c>
    </row>
    <row r="118" spans="1:8" x14ac:dyDescent="0.25">
      <c r="A118">
        <f>IF(GEHALT_ALT_V2!A118="","",GEHALT_ALT_V2!A118)</f>
        <v>2031</v>
      </c>
      <c r="B118" s="18">
        <f>IF(GEHALT_ALT_V2!B118="","",GEHALT_ALT_V2!B118)</f>
        <v>47880</v>
      </c>
      <c r="C118" s="19">
        <f t="shared" si="3"/>
        <v>0</v>
      </c>
      <c r="D118">
        <f>IF(B118="","",$I$3+IF(OR(YEAR(B118)&gt;YEAR($F$3)+10,AND(YEAR(B118)=YEAR($F$3)+10,MONTH(B118)&gt;=MONTH($F$3))),SUM($C$9:C118),0)*IF(OR(YEAR(B118)&gt;YEAR($F$3)+25,AND(YEAR(B118)=YEAR($F$3)+25,MONTH(B118)&gt;=MONTH($F$3))),2,1))</f>
        <v>5</v>
      </c>
      <c r="E118">
        <f t="shared" si="4"/>
        <v>0</v>
      </c>
      <c r="F118">
        <f>IF(D118="","",MIN(E118+F117,MAX(Gehaltstabelle_neu!Entlohnungs_Stufe)))</f>
        <v>8</v>
      </c>
      <c r="G118">
        <f>IF(A118="","",HLOOKUP(D118,Gehaltstabelle_neu!$B$2:$AA$13,GEHALT_NEU_V2!F118+1,FALSE))</f>
        <v>2583</v>
      </c>
      <c r="H118">
        <f t="shared" si="5"/>
        <v>3013.5</v>
      </c>
    </row>
    <row r="119" spans="1:8" x14ac:dyDescent="0.25">
      <c r="A119">
        <f>IF(GEHALT_ALT_V2!A119="","",GEHALT_ALT_V2!A119)</f>
        <v>2031</v>
      </c>
      <c r="B119" s="18">
        <f>IF(GEHALT_ALT_V2!B119="","",GEHALT_ALT_V2!B119)</f>
        <v>47908</v>
      </c>
      <c r="C119" s="19">
        <f t="shared" si="3"/>
        <v>0</v>
      </c>
      <c r="D119">
        <f>IF(B119="","",$I$3+IF(OR(YEAR(B119)&gt;YEAR($F$3)+10,AND(YEAR(B119)=YEAR($F$3)+10,MONTH(B119)&gt;=MONTH($F$3))),SUM($C$9:C119),0)*IF(OR(YEAR(B119)&gt;YEAR($F$3)+25,AND(YEAR(B119)=YEAR($F$3)+25,MONTH(B119)&gt;=MONTH($F$3))),2,1))</f>
        <v>5</v>
      </c>
      <c r="E119">
        <f t="shared" si="4"/>
        <v>0</v>
      </c>
      <c r="F119">
        <f>IF(D119="","",MIN(E119+F118,MAX(Gehaltstabelle_neu!Entlohnungs_Stufe)))</f>
        <v>8</v>
      </c>
      <c r="G119">
        <f>IF(A119="","",HLOOKUP(D119,Gehaltstabelle_neu!$B$2:$AA$13,GEHALT_NEU_V2!F119+1,FALSE))</f>
        <v>2583</v>
      </c>
      <c r="H119">
        <f t="shared" si="5"/>
        <v>3013.5</v>
      </c>
    </row>
    <row r="120" spans="1:8" x14ac:dyDescent="0.25">
      <c r="A120">
        <f>IF(GEHALT_ALT_V2!A120="","",GEHALT_ALT_V2!A120)</f>
        <v>2031</v>
      </c>
      <c r="B120" s="18">
        <f>IF(GEHALT_ALT_V2!B120="","",GEHALT_ALT_V2!B120)</f>
        <v>47939</v>
      </c>
      <c r="C120" s="19">
        <f t="shared" si="3"/>
        <v>0</v>
      </c>
      <c r="D120">
        <f>IF(B120="","",$I$3+IF(OR(YEAR(B120)&gt;YEAR($F$3)+10,AND(YEAR(B120)=YEAR($F$3)+10,MONTH(B120)&gt;=MONTH($F$3))),SUM($C$9:C120),0)*IF(OR(YEAR(B120)&gt;YEAR($F$3)+25,AND(YEAR(B120)=YEAR($F$3)+25,MONTH(B120)&gt;=MONTH($F$3))),2,1))</f>
        <v>5</v>
      </c>
      <c r="E120">
        <f t="shared" si="4"/>
        <v>0</v>
      </c>
      <c r="F120">
        <f>IF(D120="","",MIN(E120+F119,MAX(Gehaltstabelle_neu!Entlohnungs_Stufe)))</f>
        <v>8</v>
      </c>
      <c r="G120">
        <f>IF(A120="","",HLOOKUP(D120,Gehaltstabelle_neu!$B$2:$AA$13,GEHALT_NEU_V2!F120+1,FALSE))</f>
        <v>2583</v>
      </c>
      <c r="H120">
        <f t="shared" si="5"/>
        <v>3013.5</v>
      </c>
    </row>
    <row r="121" spans="1:8" x14ac:dyDescent="0.25">
      <c r="A121">
        <f>IF(GEHALT_ALT_V2!A121="","",GEHALT_ALT_V2!A121)</f>
        <v>2031</v>
      </c>
      <c r="B121" s="18">
        <f>IF(GEHALT_ALT_V2!B121="","",GEHALT_ALT_V2!B121)</f>
        <v>47969</v>
      </c>
      <c r="C121" s="19">
        <f t="shared" si="3"/>
        <v>0</v>
      </c>
      <c r="D121">
        <f>IF(B121="","",$I$3+IF(OR(YEAR(B121)&gt;YEAR($F$3)+10,AND(YEAR(B121)=YEAR($F$3)+10,MONTH(B121)&gt;=MONTH($F$3))),SUM($C$9:C121),0)*IF(OR(YEAR(B121)&gt;YEAR($F$3)+25,AND(YEAR(B121)=YEAR($F$3)+25,MONTH(B121)&gt;=MONTH($F$3))),2,1))</f>
        <v>5</v>
      </c>
      <c r="E121">
        <f t="shared" si="4"/>
        <v>0</v>
      </c>
      <c r="F121">
        <f>IF(D121="","",MIN(E121+F120,MAX(Gehaltstabelle_neu!Entlohnungs_Stufe)))</f>
        <v>8</v>
      </c>
      <c r="G121">
        <f>IF(A121="","",HLOOKUP(D121,Gehaltstabelle_neu!$B$2:$AA$13,GEHALT_NEU_V2!F121+1,FALSE))</f>
        <v>2583</v>
      </c>
      <c r="H121">
        <f t="shared" si="5"/>
        <v>3013.5</v>
      </c>
    </row>
    <row r="122" spans="1:8" x14ac:dyDescent="0.25">
      <c r="A122">
        <f>IF(GEHALT_ALT_V2!A122="","",GEHALT_ALT_V2!A122)</f>
        <v>2031</v>
      </c>
      <c r="B122" s="18">
        <f>IF(GEHALT_ALT_V2!B122="","",GEHALT_ALT_V2!B122)</f>
        <v>48000</v>
      </c>
      <c r="C122" s="19">
        <f t="shared" si="3"/>
        <v>0</v>
      </c>
      <c r="D122">
        <f>IF(B122="","",$I$3+IF(OR(YEAR(B122)&gt;YEAR($F$3)+10,AND(YEAR(B122)=YEAR($F$3)+10,MONTH(B122)&gt;=MONTH($F$3))),SUM($C$9:C122),0)*IF(OR(YEAR(B122)&gt;YEAR($F$3)+25,AND(YEAR(B122)=YEAR($F$3)+25,MONTH(B122)&gt;=MONTH($F$3))),2,1))</f>
        <v>5</v>
      </c>
      <c r="E122">
        <f t="shared" si="4"/>
        <v>0</v>
      </c>
      <c r="F122">
        <f>IF(D122="","",MIN(E122+F121,MAX(Gehaltstabelle_neu!Entlohnungs_Stufe)))</f>
        <v>8</v>
      </c>
      <c r="G122">
        <f>IF(A122="","",HLOOKUP(D122,Gehaltstabelle_neu!$B$2:$AA$13,GEHALT_NEU_V2!F122+1,FALSE))</f>
        <v>2583</v>
      </c>
      <c r="H122">
        <f t="shared" si="5"/>
        <v>3013.5</v>
      </c>
    </row>
    <row r="123" spans="1:8" x14ac:dyDescent="0.25">
      <c r="A123">
        <f>IF(GEHALT_ALT_V2!A123="","",GEHALT_ALT_V2!A123)</f>
        <v>2031</v>
      </c>
      <c r="B123" s="18">
        <f>IF(GEHALT_ALT_V2!B123="","",GEHALT_ALT_V2!B123)</f>
        <v>48030</v>
      </c>
      <c r="C123" s="19">
        <f t="shared" si="3"/>
        <v>0</v>
      </c>
      <c r="D123">
        <f>IF(B123="","",$I$3+IF(OR(YEAR(B123)&gt;YEAR($F$3)+10,AND(YEAR(B123)=YEAR($F$3)+10,MONTH(B123)&gt;=MONTH($F$3))),SUM($C$9:C123),0)*IF(OR(YEAR(B123)&gt;YEAR($F$3)+25,AND(YEAR(B123)=YEAR($F$3)+25,MONTH(B123)&gt;=MONTH($F$3))),2,1))</f>
        <v>5</v>
      </c>
      <c r="E123">
        <f t="shared" si="4"/>
        <v>0</v>
      </c>
      <c r="F123">
        <f>IF(D123="","",MIN(E123+F122,MAX(Gehaltstabelle_neu!Entlohnungs_Stufe)))</f>
        <v>8</v>
      </c>
      <c r="G123">
        <f>IF(A123="","",HLOOKUP(D123,Gehaltstabelle_neu!$B$2:$AA$13,GEHALT_NEU_V2!F123+1,FALSE))</f>
        <v>2583</v>
      </c>
      <c r="H123">
        <f t="shared" si="5"/>
        <v>3013.5</v>
      </c>
    </row>
    <row r="124" spans="1:8" x14ac:dyDescent="0.25">
      <c r="A124">
        <f>IF(GEHALT_ALT_V2!A124="","",GEHALT_ALT_V2!A124)</f>
        <v>2031</v>
      </c>
      <c r="B124" s="18">
        <f>IF(GEHALT_ALT_V2!B124="","",GEHALT_ALT_V2!B124)</f>
        <v>48061</v>
      </c>
      <c r="C124" s="19">
        <f t="shared" si="3"/>
        <v>0</v>
      </c>
      <c r="D124">
        <f>IF(B124="","",$I$3+IF(OR(YEAR(B124)&gt;YEAR($F$3)+10,AND(YEAR(B124)=YEAR($F$3)+10,MONTH(B124)&gt;=MONTH($F$3))),SUM($C$9:C124),0)*IF(OR(YEAR(B124)&gt;YEAR($F$3)+25,AND(YEAR(B124)=YEAR($F$3)+25,MONTH(B124)&gt;=MONTH($F$3))),2,1))</f>
        <v>5</v>
      </c>
      <c r="E124">
        <f t="shared" si="4"/>
        <v>0</v>
      </c>
      <c r="F124">
        <f>IF(D124="","",MIN(E124+F123,MAX(Gehaltstabelle_neu!Entlohnungs_Stufe)))</f>
        <v>8</v>
      </c>
      <c r="G124">
        <f>IF(A124="","",HLOOKUP(D124,Gehaltstabelle_neu!$B$2:$AA$13,GEHALT_NEU_V2!F124+1,FALSE))</f>
        <v>2583</v>
      </c>
      <c r="H124">
        <f t="shared" si="5"/>
        <v>3013.5</v>
      </c>
    </row>
    <row r="125" spans="1:8" x14ac:dyDescent="0.25">
      <c r="A125">
        <f>IF(GEHALT_ALT_V2!A125="","",GEHALT_ALT_V2!A125)</f>
        <v>2031</v>
      </c>
      <c r="B125" s="18">
        <f>IF(GEHALT_ALT_V2!B125="","",GEHALT_ALT_V2!B125)</f>
        <v>48092</v>
      </c>
      <c r="C125" s="19">
        <f t="shared" si="3"/>
        <v>0</v>
      </c>
      <c r="D125">
        <f>IF(B125="","",$I$3+IF(OR(YEAR(B125)&gt;YEAR($F$3)+10,AND(YEAR(B125)=YEAR($F$3)+10,MONTH(B125)&gt;=MONTH($F$3))),SUM($C$9:C125),0)*IF(OR(YEAR(B125)&gt;YEAR($F$3)+25,AND(YEAR(B125)=YEAR($F$3)+25,MONTH(B125)&gt;=MONTH($F$3))),2,1))</f>
        <v>5</v>
      </c>
      <c r="E125">
        <f t="shared" si="4"/>
        <v>0</v>
      </c>
      <c r="F125">
        <f>IF(D125="","",MIN(E125+F124,MAX(Gehaltstabelle_neu!Entlohnungs_Stufe)))</f>
        <v>8</v>
      </c>
      <c r="G125">
        <f>IF(A125="","",HLOOKUP(D125,Gehaltstabelle_neu!$B$2:$AA$13,GEHALT_NEU_V2!F125+1,FALSE))</f>
        <v>2583</v>
      </c>
      <c r="H125">
        <f t="shared" si="5"/>
        <v>3013.5</v>
      </c>
    </row>
    <row r="126" spans="1:8" x14ac:dyDescent="0.25">
      <c r="A126">
        <f>IF(GEHALT_ALT_V2!A126="","",GEHALT_ALT_V2!A126)</f>
        <v>2031</v>
      </c>
      <c r="B126" s="18">
        <f>IF(GEHALT_ALT_V2!B126="","",GEHALT_ALT_V2!B126)</f>
        <v>48122</v>
      </c>
      <c r="C126" s="19">
        <f t="shared" si="3"/>
        <v>0</v>
      </c>
      <c r="D126">
        <f>IF(B126="","",$I$3+IF(OR(YEAR(B126)&gt;YEAR($F$3)+10,AND(YEAR(B126)=YEAR($F$3)+10,MONTH(B126)&gt;=MONTH($F$3))),SUM($C$9:C126),0)*IF(OR(YEAR(B126)&gt;YEAR($F$3)+25,AND(YEAR(B126)=YEAR($F$3)+25,MONTH(B126)&gt;=MONTH($F$3))),2,1))</f>
        <v>5</v>
      </c>
      <c r="E126">
        <f t="shared" si="4"/>
        <v>0</v>
      </c>
      <c r="F126">
        <f>IF(D126="","",MIN(E126+F125,MAX(Gehaltstabelle_neu!Entlohnungs_Stufe)))</f>
        <v>8</v>
      </c>
      <c r="G126">
        <f>IF(A126="","",HLOOKUP(D126,Gehaltstabelle_neu!$B$2:$AA$13,GEHALT_NEU_V2!F126+1,FALSE))</f>
        <v>2583</v>
      </c>
      <c r="H126">
        <f t="shared" si="5"/>
        <v>3013.5</v>
      </c>
    </row>
    <row r="127" spans="1:8" x14ac:dyDescent="0.25">
      <c r="A127">
        <f>IF(GEHALT_ALT_V2!A127="","",GEHALT_ALT_V2!A127)</f>
        <v>2031</v>
      </c>
      <c r="B127" s="18">
        <f>IF(GEHALT_ALT_V2!B127="","",GEHALT_ALT_V2!B127)</f>
        <v>48153</v>
      </c>
      <c r="C127" s="19">
        <f t="shared" si="3"/>
        <v>0</v>
      </c>
      <c r="D127">
        <f>IF(B127="","",$I$3+IF(OR(YEAR(B127)&gt;YEAR($F$3)+10,AND(YEAR(B127)=YEAR($F$3)+10,MONTH(B127)&gt;=MONTH($F$3))),SUM($C$9:C127),0)*IF(OR(YEAR(B127)&gt;YEAR($F$3)+25,AND(YEAR(B127)=YEAR($F$3)+25,MONTH(B127)&gt;=MONTH($F$3))),2,1))</f>
        <v>5</v>
      </c>
      <c r="E127">
        <f t="shared" si="4"/>
        <v>0</v>
      </c>
      <c r="F127">
        <f>IF(D127="","",MIN(E127+F126,MAX(Gehaltstabelle_neu!Entlohnungs_Stufe)))</f>
        <v>8</v>
      </c>
      <c r="G127">
        <f>IF(A127="","",HLOOKUP(D127,Gehaltstabelle_neu!$B$2:$AA$13,GEHALT_NEU_V2!F127+1,FALSE))</f>
        <v>2583</v>
      </c>
      <c r="H127">
        <f t="shared" si="5"/>
        <v>3013.5</v>
      </c>
    </row>
    <row r="128" spans="1:8" x14ac:dyDescent="0.25">
      <c r="A128">
        <f>IF(GEHALT_ALT_V2!A128="","",GEHALT_ALT_V2!A128)</f>
        <v>2031</v>
      </c>
      <c r="B128" s="18">
        <f>IF(GEHALT_ALT_V2!B128="","",GEHALT_ALT_V2!B128)</f>
        <v>48183</v>
      </c>
      <c r="C128" s="19">
        <f t="shared" si="3"/>
        <v>0</v>
      </c>
      <c r="D128">
        <f>IF(B128="","",$I$3+IF(OR(YEAR(B128)&gt;YEAR($F$3)+10,AND(YEAR(B128)=YEAR($F$3)+10,MONTH(B128)&gt;=MONTH($F$3))),SUM($C$9:C128),0)*IF(OR(YEAR(B128)&gt;YEAR($F$3)+25,AND(YEAR(B128)=YEAR($F$3)+25,MONTH(B128)&gt;=MONTH($F$3))),2,1))</f>
        <v>5</v>
      </c>
      <c r="E128">
        <f t="shared" si="4"/>
        <v>0</v>
      </c>
      <c r="F128">
        <f>IF(D128="","",MIN(E128+F127,MAX(Gehaltstabelle_neu!Entlohnungs_Stufe)))</f>
        <v>8</v>
      </c>
      <c r="G128">
        <f>IF(A128="","",HLOOKUP(D128,Gehaltstabelle_neu!$B$2:$AA$13,GEHALT_NEU_V2!F128+1,FALSE))</f>
        <v>2583</v>
      </c>
      <c r="H128">
        <f t="shared" si="5"/>
        <v>3013.5</v>
      </c>
    </row>
    <row r="129" spans="1:8" x14ac:dyDescent="0.25">
      <c r="A129">
        <f>IF(GEHALT_ALT_V2!A129="","",GEHALT_ALT_V2!A129)</f>
        <v>2032</v>
      </c>
      <c r="B129" s="18">
        <f>IF(GEHALT_ALT_V2!B129="","",GEHALT_ALT_V2!B129)</f>
        <v>48214</v>
      </c>
      <c r="C129" s="19">
        <f t="shared" si="3"/>
        <v>0</v>
      </c>
      <c r="D129">
        <f>IF(B129="","",$I$3+IF(OR(YEAR(B129)&gt;YEAR($F$3)+10,AND(YEAR(B129)=YEAR($F$3)+10,MONTH(B129)&gt;=MONTH($F$3))),SUM($C$9:C129),0)*IF(OR(YEAR(B129)&gt;YEAR($F$3)+25,AND(YEAR(B129)=YEAR($F$3)+25,MONTH(B129)&gt;=MONTH($F$3))),2,1))</f>
        <v>5</v>
      </c>
      <c r="E129">
        <f t="shared" si="4"/>
        <v>0</v>
      </c>
      <c r="F129">
        <f>IF(D129="","",MIN(E129+F128,MAX(Gehaltstabelle_neu!Entlohnungs_Stufe)))</f>
        <v>8</v>
      </c>
      <c r="G129">
        <f>IF(A129="","",HLOOKUP(D129,Gehaltstabelle_neu!$B$2:$AA$13,GEHALT_NEU_V2!F129+1,FALSE))</f>
        <v>2583</v>
      </c>
      <c r="H129">
        <f t="shared" si="5"/>
        <v>3013.5</v>
      </c>
    </row>
    <row r="130" spans="1:8" x14ac:dyDescent="0.25">
      <c r="A130">
        <f>IF(GEHALT_ALT_V2!A130="","",GEHALT_ALT_V2!A130)</f>
        <v>2032</v>
      </c>
      <c r="B130" s="18">
        <f>IF(GEHALT_ALT_V2!B130="","",GEHALT_ALT_V2!B130)</f>
        <v>48245</v>
      </c>
      <c r="C130" s="19">
        <f t="shared" si="3"/>
        <v>0</v>
      </c>
      <c r="D130">
        <f>IF(B130="","",$I$3+IF(OR(YEAR(B130)&gt;YEAR($F$3)+10,AND(YEAR(B130)=YEAR($F$3)+10,MONTH(B130)&gt;=MONTH($F$3))),SUM($C$9:C130),0)*IF(OR(YEAR(B130)&gt;YEAR($F$3)+25,AND(YEAR(B130)=YEAR($F$3)+25,MONTH(B130)&gt;=MONTH($F$3))),2,1))</f>
        <v>5</v>
      </c>
      <c r="E130">
        <f t="shared" si="4"/>
        <v>0</v>
      </c>
      <c r="F130">
        <f>IF(D130="","",MIN(E130+F129,MAX(Gehaltstabelle_neu!Entlohnungs_Stufe)))</f>
        <v>8</v>
      </c>
      <c r="G130">
        <f>IF(A130="","",HLOOKUP(D130,Gehaltstabelle_neu!$B$2:$AA$13,GEHALT_NEU_V2!F130+1,FALSE))</f>
        <v>2583</v>
      </c>
      <c r="H130">
        <f t="shared" si="5"/>
        <v>3013.5</v>
      </c>
    </row>
    <row r="131" spans="1:8" x14ac:dyDescent="0.25">
      <c r="A131">
        <f>IF(GEHALT_ALT_V2!A131="","",GEHALT_ALT_V2!A131)</f>
        <v>2032</v>
      </c>
      <c r="B131" s="18">
        <f>IF(GEHALT_ALT_V2!B131="","",GEHALT_ALT_V2!B131)</f>
        <v>48274</v>
      </c>
      <c r="C131" s="19">
        <f t="shared" si="3"/>
        <v>0</v>
      </c>
      <c r="D131">
        <f>IF(B131="","",$I$3+IF(OR(YEAR(B131)&gt;YEAR($F$3)+10,AND(YEAR(B131)=YEAR($F$3)+10,MONTH(B131)&gt;=MONTH($F$3))),SUM($C$9:C131),0)*IF(OR(YEAR(B131)&gt;YEAR($F$3)+25,AND(YEAR(B131)=YEAR($F$3)+25,MONTH(B131)&gt;=MONTH($F$3))),2,1))</f>
        <v>5</v>
      </c>
      <c r="E131">
        <f t="shared" si="4"/>
        <v>0</v>
      </c>
      <c r="F131">
        <f>IF(D131="","",MIN(E131+F130,MAX(Gehaltstabelle_neu!Entlohnungs_Stufe)))</f>
        <v>8</v>
      </c>
      <c r="G131">
        <f>IF(A131="","",HLOOKUP(D131,Gehaltstabelle_neu!$B$2:$AA$13,GEHALT_NEU_V2!F131+1,FALSE))</f>
        <v>2583</v>
      </c>
      <c r="H131">
        <f t="shared" si="5"/>
        <v>3013.5</v>
      </c>
    </row>
    <row r="132" spans="1:8" x14ac:dyDescent="0.25">
      <c r="A132">
        <f>IF(GEHALT_ALT_V2!A132="","",GEHALT_ALT_V2!A132)</f>
        <v>2032</v>
      </c>
      <c r="B132" s="18">
        <f>IF(GEHALT_ALT_V2!B132="","",GEHALT_ALT_V2!B132)</f>
        <v>48305</v>
      </c>
      <c r="C132" s="19">
        <f t="shared" si="3"/>
        <v>0</v>
      </c>
      <c r="D132">
        <f>IF(B132="","",$I$3+IF(OR(YEAR(B132)&gt;YEAR($F$3)+10,AND(YEAR(B132)=YEAR($F$3)+10,MONTH(B132)&gt;=MONTH($F$3))),SUM($C$9:C132),0)*IF(OR(YEAR(B132)&gt;YEAR($F$3)+25,AND(YEAR(B132)=YEAR($F$3)+25,MONTH(B132)&gt;=MONTH($F$3))),2,1))</f>
        <v>5</v>
      </c>
      <c r="E132">
        <f t="shared" si="4"/>
        <v>0</v>
      </c>
      <c r="F132">
        <f>IF(D132="","",MIN(E132+F131,MAX(Gehaltstabelle_neu!Entlohnungs_Stufe)))</f>
        <v>8</v>
      </c>
      <c r="G132">
        <f>IF(A132="","",HLOOKUP(D132,Gehaltstabelle_neu!$B$2:$AA$13,GEHALT_NEU_V2!F132+1,FALSE))</f>
        <v>2583</v>
      </c>
      <c r="H132">
        <f t="shared" si="5"/>
        <v>3013.5</v>
      </c>
    </row>
    <row r="133" spans="1:8" x14ac:dyDescent="0.25">
      <c r="A133">
        <f>IF(GEHALT_ALT_V2!A133="","",GEHALT_ALT_V2!A133)</f>
        <v>2032</v>
      </c>
      <c r="B133" s="18">
        <f>IF(GEHALT_ALT_V2!B133="","",GEHALT_ALT_V2!B133)</f>
        <v>48335</v>
      </c>
      <c r="C133" s="19">
        <f t="shared" si="3"/>
        <v>0</v>
      </c>
      <c r="D133">
        <f>IF(B133="","",$I$3+IF(OR(YEAR(B133)&gt;YEAR($F$3)+10,AND(YEAR(B133)=YEAR($F$3)+10,MONTH(B133)&gt;=MONTH($F$3))),SUM($C$9:C133),0)*IF(OR(YEAR(B133)&gt;YEAR($F$3)+25,AND(YEAR(B133)=YEAR($F$3)+25,MONTH(B133)&gt;=MONTH($F$3))),2,1))</f>
        <v>5</v>
      </c>
      <c r="E133">
        <f t="shared" si="4"/>
        <v>0</v>
      </c>
      <c r="F133">
        <f>IF(D133="","",MIN(E133+F132,MAX(Gehaltstabelle_neu!Entlohnungs_Stufe)))</f>
        <v>8</v>
      </c>
      <c r="G133">
        <f>IF(A133="","",HLOOKUP(D133,Gehaltstabelle_neu!$B$2:$AA$13,GEHALT_NEU_V2!F133+1,FALSE))</f>
        <v>2583</v>
      </c>
      <c r="H133">
        <f t="shared" si="5"/>
        <v>3013.5</v>
      </c>
    </row>
    <row r="134" spans="1:8" x14ac:dyDescent="0.25">
      <c r="A134">
        <f>IF(GEHALT_ALT_V2!A134="","",GEHALT_ALT_V2!A134)</f>
        <v>2032</v>
      </c>
      <c r="B134" s="18">
        <f>IF(GEHALT_ALT_V2!B134="","",GEHALT_ALT_V2!B134)</f>
        <v>48366</v>
      </c>
      <c r="C134" s="19">
        <f t="shared" si="3"/>
        <v>0</v>
      </c>
      <c r="D134">
        <f>IF(B134="","",$I$3+IF(OR(YEAR(B134)&gt;YEAR($F$3)+10,AND(YEAR(B134)=YEAR($F$3)+10,MONTH(B134)&gt;=MONTH($F$3))),SUM($C$9:C134),0)*IF(OR(YEAR(B134)&gt;YEAR($F$3)+25,AND(YEAR(B134)=YEAR($F$3)+25,MONTH(B134)&gt;=MONTH($F$3))),2,1))</f>
        <v>5</v>
      </c>
      <c r="E134">
        <f t="shared" si="4"/>
        <v>0</v>
      </c>
      <c r="F134">
        <f>IF(D134="","",MIN(E134+F133,MAX(Gehaltstabelle_neu!Entlohnungs_Stufe)))</f>
        <v>8</v>
      </c>
      <c r="G134">
        <f>IF(A134="","",HLOOKUP(D134,Gehaltstabelle_neu!$B$2:$AA$13,GEHALT_NEU_V2!F134+1,FALSE))</f>
        <v>2583</v>
      </c>
      <c r="H134">
        <f t="shared" si="5"/>
        <v>3013.5</v>
      </c>
    </row>
    <row r="135" spans="1:8" x14ac:dyDescent="0.25">
      <c r="A135">
        <f>IF(GEHALT_ALT_V2!A135="","",GEHALT_ALT_V2!A135)</f>
        <v>2032</v>
      </c>
      <c r="B135" s="18">
        <f>IF(GEHALT_ALT_V2!B135="","",GEHALT_ALT_V2!B135)</f>
        <v>48396</v>
      </c>
      <c r="C135" s="19">
        <f t="shared" si="3"/>
        <v>0</v>
      </c>
      <c r="D135">
        <f>IF(B135="","",$I$3+IF(OR(YEAR(B135)&gt;YEAR($F$3)+10,AND(YEAR(B135)=YEAR($F$3)+10,MONTH(B135)&gt;=MONTH($F$3))),SUM($C$9:C135),0)*IF(OR(YEAR(B135)&gt;YEAR($F$3)+25,AND(YEAR(B135)=YEAR($F$3)+25,MONTH(B135)&gt;=MONTH($F$3))),2,1))</f>
        <v>5</v>
      </c>
      <c r="E135">
        <f t="shared" si="4"/>
        <v>1</v>
      </c>
      <c r="F135">
        <f>IF(D135="","",MIN(E135+F134,MAX(Gehaltstabelle_neu!Entlohnungs_Stufe)))</f>
        <v>9</v>
      </c>
      <c r="G135">
        <f>IF(A135="","",HLOOKUP(D135,Gehaltstabelle_neu!$B$2:$AA$13,GEHALT_NEU_V2!F135+1,FALSE))</f>
        <v>2583</v>
      </c>
      <c r="H135">
        <f t="shared" si="5"/>
        <v>3013.5</v>
      </c>
    </row>
    <row r="136" spans="1:8" x14ac:dyDescent="0.25">
      <c r="A136">
        <f>IF(GEHALT_ALT_V2!A136="","",GEHALT_ALT_V2!A136)</f>
        <v>2032</v>
      </c>
      <c r="B136" s="18">
        <f>IF(GEHALT_ALT_V2!B136="","",GEHALT_ALT_V2!B136)</f>
        <v>48427</v>
      </c>
      <c r="C136" s="19">
        <f t="shared" si="3"/>
        <v>0</v>
      </c>
      <c r="D136">
        <f>IF(B136="","",$I$3+IF(OR(YEAR(B136)&gt;YEAR($F$3)+10,AND(YEAR(B136)=YEAR($F$3)+10,MONTH(B136)&gt;=MONTH($F$3))),SUM($C$9:C136),0)*IF(OR(YEAR(B136)&gt;YEAR($F$3)+25,AND(YEAR(B136)=YEAR($F$3)+25,MONTH(B136)&gt;=MONTH($F$3))),2,1))</f>
        <v>5</v>
      </c>
      <c r="E136">
        <f t="shared" si="4"/>
        <v>0</v>
      </c>
      <c r="F136">
        <f>IF(D136="","",MIN(E136+F135,MAX(Gehaltstabelle_neu!Entlohnungs_Stufe)))</f>
        <v>9</v>
      </c>
      <c r="G136">
        <f>IF(A136="","",HLOOKUP(D136,Gehaltstabelle_neu!$B$2:$AA$13,GEHALT_NEU_V2!F136+1,FALSE))</f>
        <v>2583</v>
      </c>
      <c r="H136">
        <f t="shared" si="5"/>
        <v>3013.5</v>
      </c>
    </row>
    <row r="137" spans="1:8" x14ac:dyDescent="0.25">
      <c r="A137">
        <f>IF(GEHALT_ALT_V2!A137="","",GEHALT_ALT_V2!A137)</f>
        <v>2032</v>
      </c>
      <c r="B137" s="18">
        <f>IF(GEHALT_ALT_V2!B137="","",GEHALT_ALT_V2!B137)</f>
        <v>48458</v>
      </c>
      <c r="C137" s="19">
        <f t="shared" si="3"/>
        <v>0</v>
      </c>
      <c r="D137">
        <f>IF(B137="","",$I$3+IF(OR(YEAR(B137)&gt;YEAR($F$3)+10,AND(YEAR(B137)=YEAR($F$3)+10,MONTH(B137)&gt;=MONTH($F$3))),SUM($C$9:C137),0)*IF(OR(YEAR(B137)&gt;YEAR($F$3)+25,AND(YEAR(B137)=YEAR($F$3)+25,MONTH(B137)&gt;=MONTH($F$3))),2,1))</f>
        <v>5</v>
      </c>
      <c r="E137">
        <f t="shared" si="4"/>
        <v>0</v>
      </c>
      <c r="F137">
        <f>IF(D137="","",MIN(E137+F136,MAX(Gehaltstabelle_neu!Entlohnungs_Stufe)))</f>
        <v>9</v>
      </c>
      <c r="G137">
        <f>IF(A137="","",HLOOKUP(D137,Gehaltstabelle_neu!$B$2:$AA$13,GEHALT_NEU_V2!F137+1,FALSE))</f>
        <v>2583</v>
      </c>
      <c r="H137">
        <f t="shared" si="5"/>
        <v>3013.5</v>
      </c>
    </row>
    <row r="138" spans="1:8" x14ac:dyDescent="0.25">
      <c r="A138">
        <f>IF(GEHALT_ALT_V2!A138="","",GEHALT_ALT_V2!A138)</f>
        <v>2032</v>
      </c>
      <c r="B138" s="18">
        <f>IF(GEHALT_ALT_V2!B138="","",GEHALT_ALT_V2!B138)</f>
        <v>48488</v>
      </c>
      <c r="C138" s="19">
        <f t="shared" ref="C138:C201" si="6">IF(A138="","",IF(AND($F$4,YEAR(B138)=YEAR($F$5),MONTH(B138)=MONTH($F$5)),1,0))</f>
        <v>0</v>
      </c>
      <c r="D138">
        <f>IF(B138="","",$I$3+IF(OR(YEAR(B138)&gt;YEAR($F$3)+10,AND(YEAR(B138)=YEAR($F$3)+10,MONTH(B138)&gt;=MONTH($F$3))),SUM($C$9:C138),0)*IF(OR(YEAR(B138)&gt;YEAR($F$3)+25,AND(YEAR(B138)=YEAR($F$3)+25,MONTH(B138)&gt;=MONTH($F$3))),2,1))</f>
        <v>5</v>
      </c>
      <c r="E138">
        <f t="shared" ref="E138:E201" si="7">IF(B138="","",IF(B138&lt;$F$6,0,IF(AND(MOD(YEAR(B138)-YEAR($F$6),2)=0,MONTH($F$6)=MONTH(B138)),1,0)))</f>
        <v>0</v>
      </c>
      <c r="F138">
        <f>IF(D138="","",MIN(E138+F137,MAX(Gehaltstabelle_neu!Entlohnungs_Stufe)))</f>
        <v>9</v>
      </c>
      <c r="G138">
        <f>IF(A138="","",HLOOKUP(D138,Gehaltstabelle_neu!$B$2:$AA$13,GEHALT_NEU_V2!F138+1,FALSE))</f>
        <v>2583</v>
      </c>
      <c r="H138">
        <f t="shared" ref="H138:H201" si="8">IF(G138="","",G138/12*14)</f>
        <v>3013.5</v>
      </c>
    </row>
    <row r="139" spans="1:8" x14ac:dyDescent="0.25">
      <c r="A139">
        <f>IF(GEHALT_ALT_V2!A139="","",GEHALT_ALT_V2!A139)</f>
        <v>2032</v>
      </c>
      <c r="B139" s="18">
        <f>IF(GEHALT_ALT_V2!B139="","",GEHALT_ALT_V2!B139)</f>
        <v>48519</v>
      </c>
      <c r="C139" s="19">
        <f t="shared" si="6"/>
        <v>0</v>
      </c>
      <c r="D139">
        <f>IF(B139="","",$I$3+IF(OR(YEAR(B139)&gt;YEAR($F$3)+10,AND(YEAR(B139)=YEAR($F$3)+10,MONTH(B139)&gt;=MONTH($F$3))),SUM($C$9:C139),0)*IF(OR(YEAR(B139)&gt;YEAR($F$3)+25,AND(YEAR(B139)=YEAR($F$3)+25,MONTH(B139)&gt;=MONTH($F$3))),2,1))</f>
        <v>5</v>
      </c>
      <c r="E139">
        <f t="shared" si="7"/>
        <v>0</v>
      </c>
      <c r="F139">
        <f>IF(D139="","",MIN(E139+F138,MAX(Gehaltstabelle_neu!Entlohnungs_Stufe)))</f>
        <v>9</v>
      </c>
      <c r="G139">
        <f>IF(A139="","",HLOOKUP(D139,Gehaltstabelle_neu!$B$2:$AA$13,GEHALT_NEU_V2!F139+1,FALSE))</f>
        <v>2583</v>
      </c>
      <c r="H139">
        <f t="shared" si="8"/>
        <v>3013.5</v>
      </c>
    </row>
    <row r="140" spans="1:8" x14ac:dyDescent="0.25">
      <c r="A140">
        <f>IF(GEHALT_ALT_V2!A140="","",GEHALT_ALT_V2!A140)</f>
        <v>2032</v>
      </c>
      <c r="B140" s="18">
        <f>IF(GEHALT_ALT_V2!B140="","",GEHALT_ALT_V2!B140)</f>
        <v>48549</v>
      </c>
      <c r="C140" s="19">
        <f t="shared" si="6"/>
        <v>0</v>
      </c>
      <c r="D140">
        <f>IF(B140="","",$I$3+IF(OR(YEAR(B140)&gt;YEAR($F$3)+10,AND(YEAR(B140)=YEAR($F$3)+10,MONTH(B140)&gt;=MONTH($F$3))),SUM($C$9:C140),0)*IF(OR(YEAR(B140)&gt;YEAR($F$3)+25,AND(YEAR(B140)=YEAR($F$3)+25,MONTH(B140)&gt;=MONTH($F$3))),2,1))</f>
        <v>5</v>
      </c>
      <c r="E140">
        <f t="shared" si="7"/>
        <v>0</v>
      </c>
      <c r="F140">
        <f>IF(D140="","",MIN(E140+F139,MAX(Gehaltstabelle_neu!Entlohnungs_Stufe)))</f>
        <v>9</v>
      </c>
      <c r="G140">
        <f>IF(A140="","",HLOOKUP(D140,Gehaltstabelle_neu!$B$2:$AA$13,GEHALT_NEU_V2!F140+1,FALSE))</f>
        <v>2583</v>
      </c>
      <c r="H140">
        <f t="shared" si="8"/>
        <v>3013.5</v>
      </c>
    </row>
    <row r="141" spans="1:8" x14ac:dyDescent="0.25">
      <c r="A141">
        <f>IF(GEHALT_ALT_V2!A141="","",GEHALT_ALT_V2!A141)</f>
        <v>2033</v>
      </c>
      <c r="B141" s="18">
        <f>IF(GEHALT_ALT_V2!B141="","",GEHALT_ALT_V2!B141)</f>
        <v>48580</v>
      </c>
      <c r="C141" s="19">
        <f t="shared" si="6"/>
        <v>0</v>
      </c>
      <c r="D141">
        <f>IF(B141="","",$I$3+IF(OR(YEAR(B141)&gt;YEAR($F$3)+10,AND(YEAR(B141)=YEAR($F$3)+10,MONTH(B141)&gt;=MONTH($F$3))),SUM($C$9:C141),0)*IF(OR(YEAR(B141)&gt;YEAR($F$3)+25,AND(YEAR(B141)=YEAR($F$3)+25,MONTH(B141)&gt;=MONTH($F$3))),2,1))</f>
        <v>5</v>
      </c>
      <c r="E141">
        <f t="shared" si="7"/>
        <v>0</v>
      </c>
      <c r="F141">
        <f>IF(D141="","",MIN(E141+F140,MAX(Gehaltstabelle_neu!Entlohnungs_Stufe)))</f>
        <v>9</v>
      </c>
      <c r="G141">
        <f>IF(A141="","",HLOOKUP(D141,Gehaltstabelle_neu!$B$2:$AA$13,GEHALT_NEU_V2!F141+1,FALSE))</f>
        <v>2583</v>
      </c>
      <c r="H141">
        <f t="shared" si="8"/>
        <v>3013.5</v>
      </c>
    </row>
    <row r="142" spans="1:8" x14ac:dyDescent="0.25">
      <c r="A142">
        <f>IF(GEHALT_ALT_V2!A142="","",GEHALT_ALT_V2!A142)</f>
        <v>2033</v>
      </c>
      <c r="B142" s="18">
        <f>IF(GEHALT_ALT_V2!B142="","",GEHALT_ALT_V2!B142)</f>
        <v>48611</v>
      </c>
      <c r="C142" s="19">
        <f t="shared" si="6"/>
        <v>0</v>
      </c>
      <c r="D142">
        <f>IF(B142="","",$I$3+IF(OR(YEAR(B142)&gt;YEAR($F$3)+10,AND(YEAR(B142)=YEAR($F$3)+10,MONTH(B142)&gt;=MONTH($F$3))),SUM($C$9:C142),0)*IF(OR(YEAR(B142)&gt;YEAR($F$3)+25,AND(YEAR(B142)=YEAR($F$3)+25,MONTH(B142)&gt;=MONTH($F$3))),2,1))</f>
        <v>5</v>
      </c>
      <c r="E142">
        <f t="shared" si="7"/>
        <v>0</v>
      </c>
      <c r="F142">
        <f>IF(D142="","",MIN(E142+F141,MAX(Gehaltstabelle_neu!Entlohnungs_Stufe)))</f>
        <v>9</v>
      </c>
      <c r="G142">
        <f>IF(A142="","",HLOOKUP(D142,Gehaltstabelle_neu!$B$2:$AA$13,GEHALT_NEU_V2!F142+1,FALSE))</f>
        <v>2583</v>
      </c>
      <c r="H142">
        <f t="shared" si="8"/>
        <v>3013.5</v>
      </c>
    </row>
    <row r="143" spans="1:8" x14ac:dyDescent="0.25">
      <c r="A143">
        <f>IF(GEHALT_ALT_V2!A143="","",GEHALT_ALT_V2!A143)</f>
        <v>2033</v>
      </c>
      <c r="B143" s="18">
        <f>IF(GEHALT_ALT_V2!B143="","",GEHALT_ALT_V2!B143)</f>
        <v>48639</v>
      </c>
      <c r="C143" s="19">
        <f t="shared" si="6"/>
        <v>0</v>
      </c>
      <c r="D143">
        <f>IF(B143="","",$I$3+IF(OR(YEAR(B143)&gt;YEAR($F$3)+10,AND(YEAR(B143)=YEAR($F$3)+10,MONTH(B143)&gt;=MONTH($F$3))),SUM($C$9:C143),0)*IF(OR(YEAR(B143)&gt;YEAR($F$3)+25,AND(YEAR(B143)=YEAR($F$3)+25,MONTH(B143)&gt;=MONTH($F$3))),2,1))</f>
        <v>5</v>
      </c>
      <c r="E143">
        <f t="shared" si="7"/>
        <v>0</v>
      </c>
      <c r="F143">
        <f>IF(D143="","",MIN(E143+F142,MAX(Gehaltstabelle_neu!Entlohnungs_Stufe)))</f>
        <v>9</v>
      </c>
      <c r="G143">
        <f>IF(A143="","",HLOOKUP(D143,Gehaltstabelle_neu!$B$2:$AA$13,GEHALT_NEU_V2!F143+1,FALSE))</f>
        <v>2583</v>
      </c>
      <c r="H143">
        <f t="shared" si="8"/>
        <v>3013.5</v>
      </c>
    </row>
    <row r="144" spans="1:8" x14ac:dyDescent="0.25">
      <c r="A144">
        <f>IF(GEHALT_ALT_V2!A144="","",GEHALT_ALT_V2!A144)</f>
        <v>2033</v>
      </c>
      <c r="B144" s="18">
        <f>IF(GEHALT_ALT_V2!B144="","",GEHALT_ALT_V2!B144)</f>
        <v>48670</v>
      </c>
      <c r="C144" s="19">
        <f t="shared" si="6"/>
        <v>0</v>
      </c>
      <c r="D144">
        <f>IF(B144="","",$I$3+IF(OR(YEAR(B144)&gt;YEAR($F$3)+10,AND(YEAR(B144)=YEAR($F$3)+10,MONTH(B144)&gt;=MONTH($F$3))),SUM($C$9:C144),0)*IF(OR(YEAR(B144)&gt;YEAR($F$3)+25,AND(YEAR(B144)=YEAR($F$3)+25,MONTH(B144)&gt;=MONTH($F$3))),2,1))</f>
        <v>5</v>
      </c>
      <c r="E144">
        <f t="shared" si="7"/>
        <v>0</v>
      </c>
      <c r="F144">
        <f>IF(D144="","",MIN(E144+F143,MAX(Gehaltstabelle_neu!Entlohnungs_Stufe)))</f>
        <v>9</v>
      </c>
      <c r="G144">
        <f>IF(A144="","",HLOOKUP(D144,Gehaltstabelle_neu!$B$2:$AA$13,GEHALT_NEU_V2!F144+1,FALSE))</f>
        <v>2583</v>
      </c>
      <c r="H144">
        <f t="shared" si="8"/>
        <v>3013.5</v>
      </c>
    </row>
    <row r="145" spans="1:8" x14ac:dyDescent="0.25">
      <c r="A145">
        <f>IF(GEHALT_ALT_V2!A145="","",GEHALT_ALT_V2!A145)</f>
        <v>2033</v>
      </c>
      <c r="B145" s="18">
        <f>IF(GEHALT_ALT_V2!B145="","",GEHALT_ALT_V2!B145)</f>
        <v>48700</v>
      </c>
      <c r="C145" s="19">
        <f t="shared" si="6"/>
        <v>0</v>
      </c>
      <c r="D145">
        <f>IF(B145="","",$I$3+IF(OR(YEAR(B145)&gt;YEAR($F$3)+10,AND(YEAR(B145)=YEAR($F$3)+10,MONTH(B145)&gt;=MONTH($F$3))),SUM($C$9:C145),0)*IF(OR(YEAR(B145)&gt;YEAR($F$3)+25,AND(YEAR(B145)=YEAR($F$3)+25,MONTH(B145)&gt;=MONTH($F$3))),2,1))</f>
        <v>5</v>
      </c>
      <c r="E145">
        <f t="shared" si="7"/>
        <v>0</v>
      </c>
      <c r="F145">
        <f>IF(D145="","",MIN(E145+F144,MAX(Gehaltstabelle_neu!Entlohnungs_Stufe)))</f>
        <v>9</v>
      </c>
      <c r="G145">
        <f>IF(A145="","",HLOOKUP(D145,Gehaltstabelle_neu!$B$2:$AA$13,GEHALT_NEU_V2!F145+1,FALSE))</f>
        <v>2583</v>
      </c>
      <c r="H145">
        <f t="shared" si="8"/>
        <v>3013.5</v>
      </c>
    </row>
    <row r="146" spans="1:8" x14ac:dyDescent="0.25">
      <c r="A146">
        <f>IF(GEHALT_ALT_V2!A146="","",GEHALT_ALT_V2!A146)</f>
        <v>2033</v>
      </c>
      <c r="B146" s="18">
        <f>IF(GEHALT_ALT_V2!B146="","",GEHALT_ALT_V2!B146)</f>
        <v>48731</v>
      </c>
      <c r="C146" s="19">
        <f t="shared" si="6"/>
        <v>0</v>
      </c>
      <c r="D146">
        <f>IF(B146="","",$I$3+IF(OR(YEAR(B146)&gt;YEAR($F$3)+10,AND(YEAR(B146)=YEAR($F$3)+10,MONTH(B146)&gt;=MONTH($F$3))),SUM($C$9:C146),0)*IF(OR(YEAR(B146)&gt;YEAR($F$3)+25,AND(YEAR(B146)=YEAR($F$3)+25,MONTH(B146)&gt;=MONTH($F$3))),2,1))</f>
        <v>5</v>
      </c>
      <c r="E146">
        <f t="shared" si="7"/>
        <v>0</v>
      </c>
      <c r="F146">
        <f>IF(D146="","",MIN(E146+F145,MAX(Gehaltstabelle_neu!Entlohnungs_Stufe)))</f>
        <v>9</v>
      </c>
      <c r="G146">
        <f>IF(A146="","",HLOOKUP(D146,Gehaltstabelle_neu!$B$2:$AA$13,GEHALT_NEU_V2!F146+1,FALSE))</f>
        <v>2583</v>
      </c>
      <c r="H146">
        <f t="shared" si="8"/>
        <v>3013.5</v>
      </c>
    </row>
    <row r="147" spans="1:8" x14ac:dyDescent="0.25">
      <c r="A147">
        <f>IF(GEHALT_ALT_V2!A147="","",GEHALT_ALT_V2!A147)</f>
        <v>2033</v>
      </c>
      <c r="B147" s="18">
        <f>IF(GEHALT_ALT_V2!B147="","",GEHALT_ALT_V2!B147)</f>
        <v>48761</v>
      </c>
      <c r="C147" s="19">
        <f t="shared" si="6"/>
        <v>0</v>
      </c>
      <c r="D147">
        <f>IF(B147="","",$I$3+IF(OR(YEAR(B147)&gt;YEAR($F$3)+10,AND(YEAR(B147)=YEAR($F$3)+10,MONTH(B147)&gt;=MONTH($F$3))),SUM($C$9:C147),0)*IF(OR(YEAR(B147)&gt;YEAR($F$3)+25,AND(YEAR(B147)=YEAR($F$3)+25,MONTH(B147)&gt;=MONTH($F$3))),2,1))</f>
        <v>5</v>
      </c>
      <c r="E147">
        <f t="shared" si="7"/>
        <v>0</v>
      </c>
      <c r="F147">
        <f>IF(D147="","",MIN(E147+F146,MAX(Gehaltstabelle_neu!Entlohnungs_Stufe)))</f>
        <v>9</v>
      </c>
      <c r="G147">
        <f>IF(A147="","",HLOOKUP(D147,Gehaltstabelle_neu!$B$2:$AA$13,GEHALT_NEU_V2!F147+1,FALSE))</f>
        <v>2583</v>
      </c>
      <c r="H147">
        <f t="shared" si="8"/>
        <v>3013.5</v>
      </c>
    </row>
    <row r="148" spans="1:8" x14ac:dyDescent="0.25">
      <c r="A148">
        <f>IF(GEHALT_ALT_V2!A148="","",GEHALT_ALT_V2!A148)</f>
        <v>2033</v>
      </c>
      <c r="B148" s="18">
        <f>IF(GEHALT_ALT_V2!B148="","",GEHALT_ALT_V2!B148)</f>
        <v>48792</v>
      </c>
      <c r="C148" s="19">
        <f t="shared" si="6"/>
        <v>0</v>
      </c>
      <c r="D148">
        <f>IF(B148="","",$I$3+IF(OR(YEAR(B148)&gt;YEAR($F$3)+10,AND(YEAR(B148)=YEAR($F$3)+10,MONTH(B148)&gt;=MONTH($F$3))),SUM($C$9:C148),0)*IF(OR(YEAR(B148)&gt;YEAR($F$3)+25,AND(YEAR(B148)=YEAR($F$3)+25,MONTH(B148)&gt;=MONTH($F$3))),2,1))</f>
        <v>5</v>
      </c>
      <c r="E148">
        <f t="shared" si="7"/>
        <v>0</v>
      </c>
      <c r="F148">
        <f>IF(D148="","",MIN(E148+F147,MAX(Gehaltstabelle_neu!Entlohnungs_Stufe)))</f>
        <v>9</v>
      </c>
      <c r="G148">
        <f>IF(A148="","",HLOOKUP(D148,Gehaltstabelle_neu!$B$2:$AA$13,GEHALT_NEU_V2!F148+1,FALSE))</f>
        <v>2583</v>
      </c>
      <c r="H148">
        <f t="shared" si="8"/>
        <v>3013.5</v>
      </c>
    </row>
    <row r="149" spans="1:8" x14ac:dyDescent="0.25">
      <c r="A149">
        <f>IF(GEHALT_ALT_V2!A149="","",GEHALT_ALT_V2!A149)</f>
        <v>2033</v>
      </c>
      <c r="B149" s="18">
        <f>IF(GEHALT_ALT_V2!B149="","",GEHALT_ALT_V2!B149)</f>
        <v>48823</v>
      </c>
      <c r="C149" s="19">
        <f t="shared" si="6"/>
        <v>0</v>
      </c>
      <c r="D149">
        <f>IF(B149="","",$I$3+IF(OR(YEAR(B149)&gt;YEAR($F$3)+10,AND(YEAR(B149)=YEAR($F$3)+10,MONTH(B149)&gt;=MONTH($F$3))),SUM($C$9:C149),0)*IF(OR(YEAR(B149)&gt;YEAR($F$3)+25,AND(YEAR(B149)=YEAR($F$3)+25,MONTH(B149)&gt;=MONTH($F$3))),2,1))</f>
        <v>5</v>
      </c>
      <c r="E149">
        <f t="shared" si="7"/>
        <v>0</v>
      </c>
      <c r="F149">
        <f>IF(D149="","",MIN(E149+F148,MAX(Gehaltstabelle_neu!Entlohnungs_Stufe)))</f>
        <v>9</v>
      </c>
      <c r="G149">
        <f>IF(A149="","",HLOOKUP(D149,Gehaltstabelle_neu!$B$2:$AA$13,GEHALT_NEU_V2!F149+1,FALSE))</f>
        <v>2583</v>
      </c>
      <c r="H149">
        <f t="shared" si="8"/>
        <v>3013.5</v>
      </c>
    </row>
    <row r="150" spans="1:8" x14ac:dyDescent="0.25">
      <c r="A150">
        <f>IF(GEHALT_ALT_V2!A150="","",GEHALT_ALT_V2!A150)</f>
        <v>2033</v>
      </c>
      <c r="B150" s="18">
        <f>IF(GEHALT_ALT_V2!B150="","",GEHALT_ALT_V2!B150)</f>
        <v>48853</v>
      </c>
      <c r="C150" s="19">
        <f t="shared" si="6"/>
        <v>0</v>
      </c>
      <c r="D150">
        <f>IF(B150="","",$I$3+IF(OR(YEAR(B150)&gt;YEAR($F$3)+10,AND(YEAR(B150)=YEAR($F$3)+10,MONTH(B150)&gt;=MONTH($F$3))),SUM($C$9:C150),0)*IF(OR(YEAR(B150)&gt;YEAR($F$3)+25,AND(YEAR(B150)=YEAR($F$3)+25,MONTH(B150)&gt;=MONTH($F$3))),2,1))</f>
        <v>5</v>
      </c>
      <c r="E150">
        <f t="shared" si="7"/>
        <v>0</v>
      </c>
      <c r="F150">
        <f>IF(D150="","",MIN(E150+F149,MAX(Gehaltstabelle_neu!Entlohnungs_Stufe)))</f>
        <v>9</v>
      </c>
      <c r="G150">
        <f>IF(A150="","",HLOOKUP(D150,Gehaltstabelle_neu!$B$2:$AA$13,GEHALT_NEU_V2!F150+1,FALSE))</f>
        <v>2583</v>
      </c>
      <c r="H150">
        <f t="shared" si="8"/>
        <v>3013.5</v>
      </c>
    </row>
    <row r="151" spans="1:8" x14ac:dyDescent="0.25">
      <c r="A151">
        <f>IF(GEHALT_ALT_V2!A151="","",GEHALT_ALT_V2!A151)</f>
        <v>2033</v>
      </c>
      <c r="B151" s="18">
        <f>IF(GEHALT_ALT_V2!B151="","",GEHALT_ALT_V2!B151)</f>
        <v>48884</v>
      </c>
      <c r="C151" s="19">
        <f t="shared" si="6"/>
        <v>0</v>
      </c>
      <c r="D151">
        <f>IF(B151="","",$I$3+IF(OR(YEAR(B151)&gt;YEAR($F$3)+10,AND(YEAR(B151)=YEAR($F$3)+10,MONTH(B151)&gt;=MONTH($F$3))),SUM($C$9:C151),0)*IF(OR(YEAR(B151)&gt;YEAR($F$3)+25,AND(YEAR(B151)=YEAR($F$3)+25,MONTH(B151)&gt;=MONTH($F$3))),2,1))</f>
        <v>5</v>
      </c>
      <c r="E151">
        <f t="shared" si="7"/>
        <v>0</v>
      </c>
      <c r="F151">
        <f>IF(D151="","",MIN(E151+F150,MAX(Gehaltstabelle_neu!Entlohnungs_Stufe)))</f>
        <v>9</v>
      </c>
      <c r="G151">
        <f>IF(A151="","",HLOOKUP(D151,Gehaltstabelle_neu!$B$2:$AA$13,GEHALT_NEU_V2!F151+1,FALSE))</f>
        <v>2583</v>
      </c>
      <c r="H151">
        <f t="shared" si="8"/>
        <v>3013.5</v>
      </c>
    </row>
    <row r="152" spans="1:8" x14ac:dyDescent="0.25">
      <c r="A152">
        <f>IF(GEHALT_ALT_V2!A152="","",GEHALT_ALT_V2!A152)</f>
        <v>2033</v>
      </c>
      <c r="B152" s="18">
        <f>IF(GEHALT_ALT_V2!B152="","",GEHALT_ALT_V2!B152)</f>
        <v>48914</v>
      </c>
      <c r="C152" s="19">
        <f t="shared" si="6"/>
        <v>0</v>
      </c>
      <c r="D152">
        <f>IF(B152="","",$I$3+IF(OR(YEAR(B152)&gt;YEAR($F$3)+10,AND(YEAR(B152)=YEAR($F$3)+10,MONTH(B152)&gt;=MONTH($F$3))),SUM($C$9:C152),0)*IF(OR(YEAR(B152)&gt;YEAR($F$3)+25,AND(YEAR(B152)=YEAR($F$3)+25,MONTH(B152)&gt;=MONTH($F$3))),2,1))</f>
        <v>5</v>
      </c>
      <c r="E152">
        <f t="shared" si="7"/>
        <v>0</v>
      </c>
      <c r="F152">
        <f>IF(D152="","",MIN(E152+F151,MAX(Gehaltstabelle_neu!Entlohnungs_Stufe)))</f>
        <v>9</v>
      </c>
      <c r="G152">
        <f>IF(A152="","",HLOOKUP(D152,Gehaltstabelle_neu!$B$2:$AA$13,GEHALT_NEU_V2!F152+1,FALSE))</f>
        <v>2583</v>
      </c>
      <c r="H152">
        <f t="shared" si="8"/>
        <v>3013.5</v>
      </c>
    </row>
    <row r="153" spans="1:8" x14ac:dyDescent="0.25">
      <c r="A153">
        <f>IF(GEHALT_ALT_V2!A153="","",GEHALT_ALT_V2!A153)</f>
        <v>2034</v>
      </c>
      <c r="B153" s="18">
        <f>IF(GEHALT_ALT_V2!B153="","",GEHALT_ALT_V2!B153)</f>
        <v>48945</v>
      </c>
      <c r="C153" s="19">
        <f t="shared" si="6"/>
        <v>0</v>
      </c>
      <c r="D153">
        <f>IF(B153="","",$I$3+IF(OR(YEAR(B153)&gt;YEAR($F$3)+10,AND(YEAR(B153)=YEAR($F$3)+10,MONTH(B153)&gt;=MONTH($F$3))),SUM($C$9:C153),0)*IF(OR(YEAR(B153)&gt;YEAR($F$3)+25,AND(YEAR(B153)=YEAR($F$3)+25,MONTH(B153)&gt;=MONTH($F$3))),2,1))</f>
        <v>5</v>
      </c>
      <c r="E153">
        <f t="shared" si="7"/>
        <v>0</v>
      </c>
      <c r="F153">
        <f>IF(D153="","",MIN(E153+F152,MAX(Gehaltstabelle_neu!Entlohnungs_Stufe)))</f>
        <v>9</v>
      </c>
      <c r="G153">
        <f>IF(A153="","",HLOOKUP(D153,Gehaltstabelle_neu!$B$2:$AA$13,GEHALT_NEU_V2!F153+1,FALSE))</f>
        <v>2583</v>
      </c>
      <c r="H153">
        <f t="shared" si="8"/>
        <v>3013.5</v>
      </c>
    </row>
    <row r="154" spans="1:8" x14ac:dyDescent="0.25">
      <c r="A154">
        <f>IF(GEHALT_ALT_V2!A154="","",GEHALT_ALT_V2!A154)</f>
        <v>2034</v>
      </c>
      <c r="B154" s="18">
        <f>IF(GEHALT_ALT_V2!B154="","",GEHALT_ALT_V2!B154)</f>
        <v>48976</v>
      </c>
      <c r="C154" s="19">
        <f t="shared" si="6"/>
        <v>0</v>
      </c>
      <c r="D154">
        <f>IF(B154="","",$I$3+IF(OR(YEAR(B154)&gt;YEAR($F$3)+10,AND(YEAR(B154)=YEAR($F$3)+10,MONTH(B154)&gt;=MONTH($F$3))),SUM($C$9:C154),0)*IF(OR(YEAR(B154)&gt;YEAR($F$3)+25,AND(YEAR(B154)=YEAR($F$3)+25,MONTH(B154)&gt;=MONTH($F$3))),2,1))</f>
        <v>5</v>
      </c>
      <c r="E154">
        <f t="shared" si="7"/>
        <v>0</v>
      </c>
      <c r="F154">
        <f>IF(D154="","",MIN(E154+F153,MAX(Gehaltstabelle_neu!Entlohnungs_Stufe)))</f>
        <v>9</v>
      </c>
      <c r="G154">
        <f>IF(A154="","",HLOOKUP(D154,Gehaltstabelle_neu!$B$2:$AA$13,GEHALT_NEU_V2!F154+1,FALSE))</f>
        <v>2583</v>
      </c>
      <c r="H154">
        <f t="shared" si="8"/>
        <v>3013.5</v>
      </c>
    </row>
    <row r="155" spans="1:8" x14ac:dyDescent="0.25">
      <c r="A155">
        <f>IF(GEHALT_ALT_V2!A155="","",GEHALT_ALT_V2!A155)</f>
        <v>2034</v>
      </c>
      <c r="B155" s="18">
        <f>IF(GEHALT_ALT_V2!B155="","",GEHALT_ALT_V2!B155)</f>
        <v>49004</v>
      </c>
      <c r="C155" s="19">
        <f t="shared" si="6"/>
        <v>0</v>
      </c>
      <c r="D155">
        <f>IF(B155="","",$I$3+IF(OR(YEAR(B155)&gt;YEAR($F$3)+10,AND(YEAR(B155)=YEAR($F$3)+10,MONTH(B155)&gt;=MONTH($F$3))),SUM($C$9:C155),0)*IF(OR(YEAR(B155)&gt;YEAR($F$3)+25,AND(YEAR(B155)=YEAR($F$3)+25,MONTH(B155)&gt;=MONTH($F$3))),2,1))</f>
        <v>5</v>
      </c>
      <c r="E155">
        <f t="shared" si="7"/>
        <v>0</v>
      </c>
      <c r="F155">
        <f>IF(D155="","",MIN(E155+F154,MAX(Gehaltstabelle_neu!Entlohnungs_Stufe)))</f>
        <v>9</v>
      </c>
      <c r="G155">
        <f>IF(A155="","",HLOOKUP(D155,Gehaltstabelle_neu!$B$2:$AA$13,GEHALT_NEU_V2!F155+1,FALSE))</f>
        <v>2583</v>
      </c>
      <c r="H155">
        <f t="shared" si="8"/>
        <v>3013.5</v>
      </c>
    </row>
    <row r="156" spans="1:8" x14ac:dyDescent="0.25">
      <c r="A156">
        <f>IF(GEHALT_ALT_V2!A156="","",GEHALT_ALT_V2!A156)</f>
        <v>2034</v>
      </c>
      <c r="B156" s="18">
        <f>IF(GEHALT_ALT_V2!B156="","",GEHALT_ALT_V2!B156)</f>
        <v>49035</v>
      </c>
      <c r="C156" s="19">
        <f t="shared" si="6"/>
        <v>0</v>
      </c>
      <c r="D156">
        <f>IF(B156="","",$I$3+IF(OR(YEAR(B156)&gt;YEAR($F$3)+10,AND(YEAR(B156)=YEAR($F$3)+10,MONTH(B156)&gt;=MONTH($F$3))),SUM($C$9:C156),0)*IF(OR(YEAR(B156)&gt;YEAR($F$3)+25,AND(YEAR(B156)=YEAR($F$3)+25,MONTH(B156)&gt;=MONTH($F$3))),2,1))</f>
        <v>5</v>
      </c>
      <c r="E156">
        <f t="shared" si="7"/>
        <v>0</v>
      </c>
      <c r="F156">
        <f>IF(D156="","",MIN(E156+F155,MAX(Gehaltstabelle_neu!Entlohnungs_Stufe)))</f>
        <v>9</v>
      </c>
      <c r="G156">
        <f>IF(A156="","",HLOOKUP(D156,Gehaltstabelle_neu!$B$2:$AA$13,GEHALT_NEU_V2!F156+1,FALSE))</f>
        <v>2583</v>
      </c>
      <c r="H156">
        <f t="shared" si="8"/>
        <v>3013.5</v>
      </c>
    </row>
    <row r="157" spans="1:8" x14ac:dyDescent="0.25">
      <c r="A157">
        <f>IF(GEHALT_ALT_V2!A157="","",GEHALT_ALT_V2!A157)</f>
        <v>2034</v>
      </c>
      <c r="B157" s="18">
        <f>IF(GEHALT_ALT_V2!B157="","",GEHALT_ALT_V2!B157)</f>
        <v>49065</v>
      </c>
      <c r="C157" s="19">
        <f t="shared" si="6"/>
        <v>0</v>
      </c>
      <c r="D157">
        <f>IF(B157="","",$I$3+IF(OR(YEAR(B157)&gt;YEAR($F$3)+10,AND(YEAR(B157)=YEAR($F$3)+10,MONTH(B157)&gt;=MONTH($F$3))),SUM($C$9:C157),0)*IF(OR(YEAR(B157)&gt;YEAR($F$3)+25,AND(YEAR(B157)=YEAR($F$3)+25,MONTH(B157)&gt;=MONTH($F$3))),2,1))</f>
        <v>5</v>
      </c>
      <c r="E157">
        <f t="shared" si="7"/>
        <v>0</v>
      </c>
      <c r="F157">
        <f>IF(D157="","",MIN(E157+F156,MAX(Gehaltstabelle_neu!Entlohnungs_Stufe)))</f>
        <v>9</v>
      </c>
      <c r="G157">
        <f>IF(A157="","",HLOOKUP(D157,Gehaltstabelle_neu!$B$2:$AA$13,GEHALT_NEU_V2!F157+1,FALSE))</f>
        <v>2583</v>
      </c>
      <c r="H157">
        <f t="shared" si="8"/>
        <v>3013.5</v>
      </c>
    </row>
    <row r="158" spans="1:8" x14ac:dyDescent="0.25">
      <c r="A158">
        <f>IF(GEHALT_ALT_V2!A158="","",GEHALT_ALT_V2!A158)</f>
        <v>2034</v>
      </c>
      <c r="B158" s="18">
        <f>IF(GEHALT_ALT_V2!B158="","",GEHALT_ALT_V2!B158)</f>
        <v>49096</v>
      </c>
      <c r="C158" s="19">
        <f t="shared" si="6"/>
        <v>0</v>
      </c>
      <c r="D158">
        <f>IF(B158="","",$I$3+IF(OR(YEAR(B158)&gt;YEAR($F$3)+10,AND(YEAR(B158)=YEAR($F$3)+10,MONTH(B158)&gt;=MONTH($F$3))),SUM($C$9:C158),0)*IF(OR(YEAR(B158)&gt;YEAR($F$3)+25,AND(YEAR(B158)=YEAR($F$3)+25,MONTH(B158)&gt;=MONTH($F$3))),2,1))</f>
        <v>5</v>
      </c>
      <c r="E158">
        <f t="shared" si="7"/>
        <v>0</v>
      </c>
      <c r="F158">
        <f>IF(D158="","",MIN(E158+F157,MAX(Gehaltstabelle_neu!Entlohnungs_Stufe)))</f>
        <v>9</v>
      </c>
      <c r="G158">
        <f>IF(A158="","",HLOOKUP(D158,Gehaltstabelle_neu!$B$2:$AA$13,GEHALT_NEU_V2!F158+1,FALSE))</f>
        <v>2583</v>
      </c>
      <c r="H158">
        <f t="shared" si="8"/>
        <v>3013.5</v>
      </c>
    </row>
    <row r="159" spans="1:8" x14ac:dyDescent="0.25">
      <c r="A159">
        <f>IF(GEHALT_ALT_V2!A159="","",GEHALT_ALT_V2!A159)</f>
        <v>2034</v>
      </c>
      <c r="B159" s="18">
        <f>IF(GEHALT_ALT_V2!B159="","",GEHALT_ALT_V2!B159)</f>
        <v>49126</v>
      </c>
      <c r="C159" s="19">
        <f t="shared" si="6"/>
        <v>0</v>
      </c>
      <c r="D159">
        <f>IF(B159="","",$I$3+IF(OR(YEAR(B159)&gt;YEAR($F$3)+10,AND(YEAR(B159)=YEAR($F$3)+10,MONTH(B159)&gt;=MONTH($F$3))),SUM($C$9:C159),0)*IF(OR(YEAR(B159)&gt;YEAR($F$3)+25,AND(YEAR(B159)=YEAR($F$3)+25,MONTH(B159)&gt;=MONTH($F$3))),2,1))</f>
        <v>5</v>
      </c>
      <c r="E159">
        <f t="shared" si="7"/>
        <v>1</v>
      </c>
      <c r="F159">
        <f>IF(D159="","",MIN(E159+F158,MAX(Gehaltstabelle_neu!Entlohnungs_Stufe)))</f>
        <v>10</v>
      </c>
      <c r="G159">
        <f>IF(A159="","",HLOOKUP(D159,Gehaltstabelle_neu!$B$2:$AA$13,GEHALT_NEU_V2!F159+1,FALSE))</f>
        <v>2583</v>
      </c>
      <c r="H159">
        <f t="shared" si="8"/>
        <v>3013.5</v>
      </c>
    </row>
    <row r="160" spans="1:8" x14ac:dyDescent="0.25">
      <c r="A160">
        <f>IF(GEHALT_ALT_V2!A160="","",GEHALT_ALT_V2!A160)</f>
        <v>2034</v>
      </c>
      <c r="B160" s="18">
        <f>IF(GEHALT_ALT_V2!B160="","",GEHALT_ALT_V2!B160)</f>
        <v>49157</v>
      </c>
      <c r="C160" s="19">
        <f t="shared" si="6"/>
        <v>0</v>
      </c>
      <c r="D160">
        <f>IF(B160="","",$I$3+IF(OR(YEAR(B160)&gt;YEAR($F$3)+10,AND(YEAR(B160)=YEAR($F$3)+10,MONTH(B160)&gt;=MONTH($F$3))),SUM($C$9:C160),0)*IF(OR(YEAR(B160)&gt;YEAR($F$3)+25,AND(YEAR(B160)=YEAR($F$3)+25,MONTH(B160)&gt;=MONTH($F$3))),2,1))</f>
        <v>5</v>
      </c>
      <c r="E160">
        <f t="shared" si="7"/>
        <v>0</v>
      </c>
      <c r="F160">
        <f>IF(D160="","",MIN(E160+F159,MAX(Gehaltstabelle_neu!Entlohnungs_Stufe)))</f>
        <v>10</v>
      </c>
      <c r="G160">
        <f>IF(A160="","",HLOOKUP(D160,Gehaltstabelle_neu!$B$2:$AA$13,GEHALT_NEU_V2!F160+1,FALSE))</f>
        <v>2583</v>
      </c>
      <c r="H160">
        <f t="shared" si="8"/>
        <v>3013.5</v>
      </c>
    </row>
    <row r="161" spans="1:8" x14ac:dyDescent="0.25">
      <c r="A161">
        <f>IF(GEHALT_ALT_V2!A161="","",GEHALT_ALT_V2!A161)</f>
        <v>2034</v>
      </c>
      <c r="B161" s="18">
        <f>IF(GEHALT_ALT_V2!B161="","",GEHALT_ALT_V2!B161)</f>
        <v>49188</v>
      </c>
      <c r="C161" s="19">
        <f t="shared" si="6"/>
        <v>0</v>
      </c>
      <c r="D161">
        <f>IF(B161="","",$I$3+IF(OR(YEAR(B161)&gt;YEAR($F$3)+10,AND(YEAR(B161)=YEAR($F$3)+10,MONTH(B161)&gt;=MONTH($F$3))),SUM($C$9:C161),0)*IF(OR(YEAR(B161)&gt;YEAR($F$3)+25,AND(YEAR(B161)=YEAR($F$3)+25,MONTH(B161)&gt;=MONTH($F$3))),2,1))</f>
        <v>5</v>
      </c>
      <c r="E161">
        <f t="shared" si="7"/>
        <v>0</v>
      </c>
      <c r="F161">
        <f>IF(D161="","",MIN(E161+F160,MAX(Gehaltstabelle_neu!Entlohnungs_Stufe)))</f>
        <v>10</v>
      </c>
      <c r="G161">
        <f>IF(A161="","",HLOOKUP(D161,Gehaltstabelle_neu!$B$2:$AA$13,GEHALT_NEU_V2!F161+1,FALSE))</f>
        <v>2583</v>
      </c>
      <c r="H161">
        <f t="shared" si="8"/>
        <v>3013.5</v>
      </c>
    </row>
    <row r="162" spans="1:8" x14ac:dyDescent="0.25">
      <c r="A162">
        <f>IF(GEHALT_ALT_V2!A162="","",GEHALT_ALT_V2!A162)</f>
        <v>2034</v>
      </c>
      <c r="B162" s="18">
        <f>IF(GEHALT_ALT_V2!B162="","",GEHALT_ALT_V2!B162)</f>
        <v>49218</v>
      </c>
      <c r="C162" s="19">
        <f t="shared" si="6"/>
        <v>0</v>
      </c>
      <c r="D162">
        <f>IF(B162="","",$I$3+IF(OR(YEAR(B162)&gt;YEAR($F$3)+10,AND(YEAR(B162)=YEAR($F$3)+10,MONTH(B162)&gt;=MONTH($F$3))),SUM($C$9:C162),0)*IF(OR(YEAR(B162)&gt;YEAR($F$3)+25,AND(YEAR(B162)=YEAR($F$3)+25,MONTH(B162)&gt;=MONTH($F$3))),2,1))</f>
        <v>5</v>
      </c>
      <c r="E162">
        <f t="shared" si="7"/>
        <v>0</v>
      </c>
      <c r="F162">
        <f>IF(D162="","",MIN(E162+F161,MAX(Gehaltstabelle_neu!Entlohnungs_Stufe)))</f>
        <v>10</v>
      </c>
      <c r="G162">
        <f>IF(A162="","",HLOOKUP(D162,Gehaltstabelle_neu!$B$2:$AA$13,GEHALT_NEU_V2!F162+1,FALSE))</f>
        <v>2583</v>
      </c>
      <c r="H162">
        <f t="shared" si="8"/>
        <v>3013.5</v>
      </c>
    </row>
    <row r="163" spans="1:8" x14ac:dyDescent="0.25">
      <c r="A163">
        <f>IF(GEHALT_ALT_V2!A163="","",GEHALT_ALT_V2!A163)</f>
        <v>2034</v>
      </c>
      <c r="B163" s="18">
        <f>IF(GEHALT_ALT_V2!B163="","",GEHALT_ALT_V2!B163)</f>
        <v>49249</v>
      </c>
      <c r="C163" s="19">
        <f t="shared" si="6"/>
        <v>0</v>
      </c>
      <c r="D163">
        <f>IF(B163="","",$I$3+IF(OR(YEAR(B163)&gt;YEAR($F$3)+10,AND(YEAR(B163)=YEAR($F$3)+10,MONTH(B163)&gt;=MONTH($F$3))),SUM($C$9:C163),0)*IF(OR(YEAR(B163)&gt;YEAR($F$3)+25,AND(YEAR(B163)=YEAR($F$3)+25,MONTH(B163)&gt;=MONTH($F$3))),2,1))</f>
        <v>5</v>
      </c>
      <c r="E163">
        <f t="shared" si="7"/>
        <v>0</v>
      </c>
      <c r="F163">
        <f>IF(D163="","",MIN(E163+F162,MAX(Gehaltstabelle_neu!Entlohnungs_Stufe)))</f>
        <v>10</v>
      </c>
      <c r="G163">
        <f>IF(A163="","",HLOOKUP(D163,Gehaltstabelle_neu!$B$2:$AA$13,GEHALT_NEU_V2!F163+1,FALSE))</f>
        <v>2583</v>
      </c>
      <c r="H163">
        <f t="shared" si="8"/>
        <v>3013.5</v>
      </c>
    </row>
    <row r="164" spans="1:8" x14ac:dyDescent="0.25">
      <c r="A164">
        <f>IF(GEHALT_ALT_V2!A164="","",GEHALT_ALT_V2!A164)</f>
        <v>2034</v>
      </c>
      <c r="B164" s="18">
        <f>IF(GEHALT_ALT_V2!B164="","",GEHALT_ALT_V2!B164)</f>
        <v>49279</v>
      </c>
      <c r="C164" s="19">
        <f t="shared" si="6"/>
        <v>0</v>
      </c>
      <c r="D164">
        <f>IF(B164="","",$I$3+IF(OR(YEAR(B164)&gt;YEAR($F$3)+10,AND(YEAR(B164)=YEAR($F$3)+10,MONTH(B164)&gt;=MONTH($F$3))),SUM($C$9:C164),0)*IF(OR(YEAR(B164)&gt;YEAR($F$3)+25,AND(YEAR(B164)=YEAR($F$3)+25,MONTH(B164)&gt;=MONTH($F$3))),2,1))</f>
        <v>5</v>
      </c>
      <c r="E164">
        <f t="shared" si="7"/>
        <v>0</v>
      </c>
      <c r="F164">
        <f>IF(D164="","",MIN(E164+F163,MAX(Gehaltstabelle_neu!Entlohnungs_Stufe)))</f>
        <v>10</v>
      </c>
      <c r="G164">
        <f>IF(A164="","",HLOOKUP(D164,Gehaltstabelle_neu!$B$2:$AA$13,GEHALT_NEU_V2!F164+1,FALSE))</f>
        <v>2583</v>
      </c>
      <c r="H164">
        <f t="shared" si="8"/>
        <v>3013.5</v>
      </c>
    </row>
    <row r="165" spans="1:8" x14ac:dyDescent="0.25">
      <c r="A165">
        <f>IF(GEHALT_ALT_V2!A165="","",GEHALT_ALT_V2!A165)</f>
        <v>2035</v>
      </c>
      <c r="B165" s="18">
        <f>IF(GEHALT_ALT_V2!B165="","",GEHALT_ALT_V2!B165)</f>
        <v>49310</v>
      </c>
      <c r="C165" s="19">
        <f t="shared" si="6"/>
        <v>0</v>
      </c>
      <c r="D165">
        <f>IF(B165="","",$I$3+IF(OR(YEAR(B165)&gt;YEAR($F$3)+10,AND(YEAR(B165)=YEAR($F$3)+10,MONTH(B165)&gt;=MONTH($F$3))),SUM($C$9:C165),0)*IF(OR(YEAR(B165)&gt;YEAR($F$3)+25,AND(YEAR(B165)=YEAR($F$3)+25,MONTH(B165)&gt;=MONTH($F$3))),2,1))</f>
        <v>5</v>
      </c>
      <c r="E165">
        <f t="shared" si="7"/>
        <v>0</v>
      </c>
      <c r="F165">
        <f>IF(D165="","",MIN(E165+F164,MAX(Gehaltstabelle_neu!Entlohnungs_Stufe)))</f>
        <v>10</v>
      </c>
      <c r="G165">
        <f>IF(A165="","",HLOOKUP(D165,Gehaltstabelle_neu!$B$2:$AA$13,GEHALT_NEU_V2!F165+1,FALSE))</f>
        <v>2583</v>
      </c>
      <c r="H165">
        <f t="shared" si="8"/>
        <v>3013.5</v>
      </c>
    </row>
    <row r="166" spans="1:8" x14ac:dyDescent="0.25">
      <c r="A166">
        <f>IF(GEHALT_ALT_V2!A166="","",GEHALT_ALT_V2!A166)</f>
        <v>2035</v>
      </c>
      <c r="B166" s="18">
        <f>IF(GEHALT_ALT_V2!B166="","",GEHALT_ALT_V2!B166)</f>
        <v>49341</v>
      </c>
      <c r="C166" s="19">
        <f t="shared" si="6"/>
        <v>0</v>
      </c>
      <c r="D166">
        <f>IF(B166="","",$I$3+IF(OR(YEAR(B166)&gt;YEAR($F$3)+10,AND(YEAR(B166)=YEAR($F$3)+10,MONTH(B166)&gt;=MONTH($F$3))),SUM($C$9:C166),0)*IF(OR(YEAR(B166)&gt;YEAR($F$3)+25,AND(YEAR(B166)=YEAR($F$3)+25,MONTH(B166)&gt;=MONTH($F$3))),2,1))</f>
        <v>5</v>
      </c>
      <c r="E166">
        <f t="shared" si="7"/>
        <v>0</v>
      </c>
      <c r="F166">
        <f>IF(D166="","",MIN(E166+F165,MAX(Gehaltstabelle_neu!Entlohnungs_Stufe)))</f>
        <v>10</v>
      </c>
      <c r="G166">
        <f>IF(A166="","",HLOOKUP(D166,Gehaltstabelle_neu!$B$2:$AA$13,GEHALT_NEU_V2!F166+1,FALSE))</f>
        <v>2583</v>
      </c>
      <c r="H166">
        <f t="shared" si="8"/>
        <v>3013.5</v>
      </c>
    </row>
    <row r="167" spans="1:8" x14ac:dyDescent="0.25">
      <c r="A167">
        <f>IF(GEHALT_ALT_V2!A167="","",GEHALT_ALT_V2!A167)</f>
        <v>2035</v>
      </c>
      <c r="B167" s="18">
        <f>IF(GEHALT_ALT_V2!B167="","",GEHALT_ALT_V2!B167)</f>
        <v>49369</v>
      </c>
      <c r="C167" s="19">
        <f t="shared" si="6"/>
        <v>0</v>
      </c>
      <c r="D167">
        <f>IF(B167="","",$I$3+IF(OR(YEAR(B167)&gt;YEAR($F$3)+10,AND(YEAR(B167)=YEAR($F$3)+10,MONTH(B167)&gt;=MONTH($F$3))),SUM($C$9:C167),0)*IF(OR(YEAR(B167)&gt;YEAR($F$3)+25,AND(YEAR(B167)=YEAR($F$3)+25,MONTH(B167)&gt;=MONTH($F$3))),2,1))</f>
        <v>5</v>
      </c>
      <c r="E167">
        <f t="shared" si="7"/>
        <v>0</v>
      </c>
      <c r="F167">
        <f>IF(D167="","",MIN(E167+F166,MAX(Gehaltstabelle_neu!Entlohnungs_Stufe)))</f>
        <v>10</v>
      </c>
      <c r="G167">
        <f>IF(A167="","",HLOOKUP(D167,Gehaltstabelle_neu!$B$2:$AA$13,GEHALT_NEU_V2!F167+1,FALSE))</f>
        <v>2583</v>
      </c>
      <c r="H167">
        <f t="shared" si="8"/>
        <v>3013.5</v>
      </c>
    </row>
    <row r="168" spans="1:8" x14ac:dyDescent="0.25">
      <c r="A168">
        <f>IF(GEHALT_ALT_V2!A168="","",GEHALT_ALT_V2!A168)</f>
        <v>2035</v>
      </c>
      <c r="B168" s="18">
        <f>IF(GEHALT_ALT_V2!B168="","",GEHALT_ALT_V2!B168)</f>
        <v>49400</v>
      </c>
      <c r="C168" s="19">
        <f t="shared" si="6"/>
        <v>0</v>
      </c>
      <c r="D168">
        <f>IF(B168="","",$I$3+IF(OR(YEAR(B168)&gt;YEAR($F$3)+10,AND(YEAR(B168)=YEAR($F$3)+10,MONTH(B168)&gt;=MONTH($F$3))),SUM($C$9:C168),0)*IF(OR(YEAR(B168)&gt;YEAR($F$3)+25,AND(YEAR(B168)=YEAR($F$3)+25,MONTH(B168)&gt;=MONTH($F$3))),2,1))</f>
        <v>5</v>
      </c>
      <c r="E168">
        <f t="shared" si="7"/>
        <v>0</v>
      </c>
      <c r="F168">
        <f>IF(D168="","",MIN(E168+F167,MAX(Gehaltstabelle_neu!Entlohnungs_Stufe)))</f>
        <v>10</v>
      </c>
      <c r="G168">
        <f>IF(A168="","",HLOOKUP(D168,Gehaltstabelle_neu!$B$2:$AA$13,GEHALT_NEU_V2!F168+1,FALSE))</f>
        <v>2583</v>
      </c>
      <c r="H168">
        <f t="shared" si="8"/>
        <v>3013.5</v>
      </c>
    </row>
    <row r="169" spans="1:8" x14ac:dyDescent="0.25">
      <c r="A169">
        <f>IF(GEHALT_ALT_V2!A169="","",GEHALT_ALT_V2!A169)</f>
        <v>2035</v>
      </c>
      <c r="B169" s="18">
        <f>IF(GEHALT_ALT_V2!B169="","",GEHALT_ALT_V2!B169)</f>
        <v>49430</v>
      </c>
      <c r="C169" s="19">
        <f t="shared" si="6"/>
        <v>0</v>
      </c>
      <c r="D169">
        <f>IF(B169="","",$I$3+IF(OR(YEAR(B169)&gt;YEAR($F$3)+10,AND(YEAR(B169)=YEAR($F$3)+10,MONTH(B169)&gt;=MONTH($F$3))),SUM($C$9:C169),0)*IF(OR(YEAR(B169)&gt;YEAR($F$3)+25,AND(YEAR(B169)=YEAR($F$3)+25,MONTH(B169)&gt;=MONTH($F$3))),2,1))</f>
        <v>5</v>
      </c>
      <c r="E169">
        <f t="shared" si="7"/>
        <v>0</v>
      </c>
      <c r="F169">
        <f>IF(D169="","",MIN(E169+F168,MAX(Gehaltstabelle_neu!Entlohnungs_Stufe)))</f>
        <v>10</v>
      </c>
      <c r="G169">
        <f>IF(A169="","",HLOOKUP(D169,Gehaltstabelle_neu!$B$2:$AA$13,GEHALT_NEU_V2!F169+1,FALSE))</f>
        <v>2583</v>
      </c>
      <c r="H169">
        <f t="shared" si="8"/>
        <v>3013.5</v>
      </c>
    </row>
    <row r="170" spans="1:8" x14ac:dyDescent="0.25">
      <c r="A170">
        <f>IF(GEHALT_ALT_V2!A170="","",GEHALT_ALT_V2!A170)</f>
        <v>2035</v>
      </c>
      <c r="B170" s="18">
        <f>IF(GEHALT_ALT_V2!B170="","",GEHALT_ALT_V2!B170)</f>
        <v>49461</v>
      </c>
      <c r="C170" s="19">
        <f t="shared" si="6"/>
        <v>0</v>
      </c>
      <c r="D170">
        <f>IF(B170="","",$I$3+IF(OR(YEAR(B170)&gt;YEAR($F$3)+10,AND(YEAR(B170)=YEAR($F$3)+10,MONTH(B170)&gt;=MONTH($F$3))),SUM($C$9:C170),0)*IF(OR(YEAR(B170)&gt;YEAR($F$3)+25,AND(YEAR(B170)=YEAR($F$3)+25,MONTH(B170)&gt;=MONTH($F$3))),2,1))</f>
        <v>5</v>
      </c>
      <c r="E170">
        <f t="shared" si="7"/>
        <v>0</v>
      </c>
      <c r="F170">
        <f>IF(D170="","",MIN(E170+F169,MAX(Gehaltstabelle_neu!Entlohnungs_Stufe)))</f>
        <v>10</v>
      </c>
      <c r="G170">
        <f>IF(A170="","",HLOOKUP(D170,Gehaltstabelle_neu!$B$2:$AA$13,GEHALT_NEU_V2!F170+1,FALSE))</f>
        <v>2583</v>
      </c>
      <c r="H170">
        <f t="shared" si="8"/>
        <v>3013.5</v>
      </c>
    </row>
    <row r="171" spans="1:8" x14ac:dyDescent="0.25">
      <c r="A171">
        <f>IF(GEHALT_ALT_V2!A171="","",GEHALT_ALT_V2!A171)</f>
        <v>2035</v>
      </c>
      <c r="B171" s="18">
        <f>IF(GEHALT_ALT_V2!B171="","",GEHALT_ALT_V2!B171)</f>
        <v>49491</v>
      </c>
      <c r="C171" s="19">
        <f t="shared" si="6"/>
        <v>0</v>
      </c>
      <c r="D171">
        <f>IF(B171="","",$I$3+IF(OR(YEAR(B171)&gt;YEAR($F$3)+10,AND(YEAR(B171)=YEAR($F$3)+10,MONTH(B171)&gt;=MONTH($F$3))),SUM($C$9:C171),0)*IF(OR(YEAR(B171)&gt;YEAR($F$3)+25,AND(YEAR(B171)=YEAR($F$3)+25,MONTH(B171)&gt;=MONTH($F$3))),2,1))</f>
        <v>5</v>
      </c>
      <c r="E171">
        <f t="shared" si="7"/>
        <v>0</v>
      </c>
      <c r="F171">
        <f>IF(D171="","",MIN(E171+F170,MAX(Gehaltstabelle_neu!Entlohnungs_Stufe)))</f>
        <v>10</v>
      </c>
      <c r="G171">
        <f>IF(A171="","",HLOOKUP(D171,Gehaltstabelle_neu!$B$2:$AA$13,GEHALT_NEU_V2!F171+1,FALSE))</f>
        <v>2583</v>
      </c>
      <c r="H171">
        <f t="shared" si="8"/>
        <v>3013.5</v>
      </c>
    </row>
    <row r="172" spans="1:8" x14ac:dyDescent="0.25">
      <c r="A172">
        <f>IF(GEHALT_ALT_V2!A172="","",GEHALT_ALT_V2!A172)</f>
        <v>2035</v>
      </c>
      <c r="B172" s="18">
        <f>IF(GEHALT_ALT_V2!B172="","",GEHALT_ALT_V2!B172)</f>
        <v>49522</v>
      </c>
      <c r="C172" s="19">
        <f t="shared" si="6"/>
        <v>0</v>
      </c>
      <c r="D172">
        <f>IF(B172="","",$I$3+IF(OR(YEAR(B172)&gt;YEAR($F$3)+10,AND(YEAR(B172)=YEAR($F$3)+10,MONTH(B172)&gt;=MONTH($F$3))),SUM($C$9:C172),0)*IF(OR(YEAR(B172)&gt;YEAR($F$3)+25,AND(YEAR(B172)=YEAR($F$3)+25,MONTH(B172)&gt;=MONTH($F$3))),2,1))</f>
        <v>5</v>
      </c>
      <c r="E172">
        <f t="shared" si="7"/>
        <v>0</v>
      </c>
      <c r="F172">
        <f>IF(D172="","",MIN(E172+F171,MAX(Gehaltstabelle_neu!Entlohnungs_Stufe)))</f>
        <v>10</v>
      </c>
      <c r="G172">
        <f>IF(A172="","",HLOOKUP(D172,Gehaltstabelle_neu!$B$2:$AA$13,GEHALT_NEU_V2!F172+1,FALSE))</f>
        <v>2583</v>
      </c>
      <c r="H172">
        <f t="shared" si="8"/>
        <v>3013.5</v>
      </c>
    </row>
    <row r="173" spans="1:8" x14ac:dyDescent="0.25">
      <c r="A173">
        <f>IF(GEHALT_ALT_V2!A173="","",GEHALT_ALT_V2!A173)</f>
        <v>2035</v>
      </c>
      <c r="B173" s="18">
        <f>IF(GEHALT_ALT_V2!B173="","",GEHALT_ALT_V2!B173)</f>
        <v>49553</v>
      </c>
      <c r="C173" s="19">
        <f t="shared" si="6"/>
        <v>0</v>
      </c>
      <c r="D173">
        <f>IF(B173="","",$I$3+IF(OR(YEAR(B173)&gt;YEAR($F$3)+10,AND(YEAR(B173)=YEAR($F$3)+10,MONTH(B173)&gt;=MONTH($F$3))),SUM($C$9:C173),0)*IF(OR(YEAR(B173)&gt;YEAR($F$3)+25,AND(YEAR(B173)=YEAR($F$3)+25,MONTH(B173)&gt;=MONTH($F$3))),2,1))</f>
        <v>5</v>
      </c>
      <c r="E173">
        <f t="shared" si="7"/>
        <v>0</v>
      </c>
      <c r="F173">
        <f>IF(D173="","",MIN(E173+F172,MAX(Gehaltstabelle_neu!Entlohnungs_Stufe)))</f>
        <v>10</v>
      </c>
      <c r="G173">
        <f>IF(A173="","",HLOOKUP(D173,Gehaltstabelle_neu!$B$2:$AA$13,GEHALT_NEU_V2!F173+1,FALSE))</f>
        <v>2583</v>
      </c>
      <c r="H173">
        <f t="shared" si="8"/>
        <v>3013.5</v>
      </c>
    </row>
    <row r="174" spans="1:8" x14ac:dyDescent="0.25">
      <c r="A174">
        <f>IF(GEHALT_ALT_V2!A174="","",GEHALT_ALT_V2!A174)</f>
        <v>2035</v>
      </c>
      <c r="B174" s="18">
        <f>IF(GEHALT_ALT_V2!B174="","",GEHALT_ALT_V2!B174)</f>
        <v>49583</v>
      </c>
      <c r="C174" s="19">
        <f t="shared" si="6"/>
        <v>0</v>
      </c>
      <c r="D174">
        <f>IF(B174="","",$I$3+IF(OR(YEAR(B174)&gt;YEAR($F$3)+10,AND(YEAR(B174)=YEAR($F$3)+10,MONTH(B174)&gt;=MONTH($F$3))),SUM($C$9:C174),0)*IF(OR(YEAR(B174)&gt;YEAR($F$3)+25,AND(YEAR(B174)=YEAR($F$3)+25,MONTH(B174)&gt;=MONTH($F$3))),2,1))</f>
        <v>5</v>
      </c>
      <c r="E174">
        <f t="shared" si="7"/>
        <v>0</v>
      </c>
      <c r="F174">
        <f>IF(D174="","",MIN(E174+F173,MAX(Gehaltstabelle_neu!Entlohnungs_Stufe)))</f>
        <v>10</v>
      </c>
      <c r="G174">
        <f>IF(A174="","",HLOOKUP(D174,Gehaltstabelle_neu!$B$2:$AA$13,GEHALT_NEU_V2!F174+1,FALSE))</f>
        <v>2583</v>
      </c>
      <c r="H174">
        <f t="shared" si="8"/>
        <v>3013.5</v>
      </c>
    </row>
    <row r="175" spans="1:8" x14ac:dyDescent="0.25">
      <c r="A175">
        <f>IF(GEHALT_ALT_V2!A175="","",GEHALT_ALT_V2!A175)</f>
        <v>2035</v>
      </c>
      <c r="B175" s="18">
        <f>IF(GEHALT_ALT_V2!B175="","",GEHALT_ALT_V2!B175)</f>
        <v>49614</v>
      </c>
      <c r="C175" s="19">
        <f t="shared" si="6"/>
        <v>0</v>
      </c>
      <c r="D175">
        <f>IF(B175="","",$I$3+IF(OR(YEAR(B175)&gt;YEAR($F$3)+10,AND(YEAR(B175)=YEAR($F$3)+10,MONTH(B175)&gt;=MONTH($F$3))),SUM($C$9:C175),0)*IF(OR(YEAR(B175)&gt;YEAR($F$3)+25,AND(YEAR(B175)=YEAR($F$3)+25,MONTH(B175)&gt;=MONTH($F$3))),2,1))</f>
        <v>5</v>
      </c>
      <c r="E175">
        <f t="shared" si="7"/>
        <v>0</v>
      </c>
      <c r="F175">
        <f>IF(D175="","",MIN(E175+F174,MAX(Gehaltstabelle_neu!Entlohnungs_Stufe)))</f>
        <v>10</v>
      </c>
      <c r="G175">
        <f>IF(A175="","",HLOOKUP(D175,Gehaltstabelle_neu!$B$2:$AA$13,GEHALT_NEU_V2!F175+1,FALSE))</f>
        <v>2583</v>
      </c>
      <c r="H175">
        <f t="shared" si="8"/>
        <v>3013.5</v>
      </c>
    </row>
    <row r="176" spans="1:8" x14ac:dyDescent="0.25">
      <c r="A176">
        <f>IF(GEHALT_ALT_V2!A176="","",GEHALT_ALT_V2!A176)</f>
        <v>2035</v>
      </c>
      <c r="B176" s="18">
        <f>IF(GEHALT_ALT_V2!B176="","",GEHALT_ALT_V2!B176)</f>
        <v>49644</v>
      </c>
      <c r="C176" s="19">
        <f t="shared" si="6"/>
        <v>0</v>
      </c>
      <c r="D176">
        <f>IF(B176="","",$I$3+IF(OR(YEAR(B176)&gt;YEAR($F$3)+10,AND(YEAR(B176)=YEAR($F$3)+10,MONTH(B176)&gt;=MONTH($F$3))),SUM($C$9:C176),0)*IF(OR(YEAR(B176)&gt;YEAR($F$3)+25,AND(YEAR(B176)=YEAR($F$3)+25,MONTH(B176)&gt;=MONTH($F$3))),2,1))</f>
        <v>5</v>
      </c>
      <c r="E176">
        <f t="shared" si="7"/>
        <v>0</v>
      </c>
      <c r="F176">
        <f>IF(D176="","",MIN(E176+F175,MAX(Gehaltstabelle_neu!Entlohnungs_Stufe)))</f>
        <v>10</v>
      </c>
      <c r="G176">
        <f>IF(A176="","",HLOOKUP(D176,Gehaltstabelle_neu!$B$2:$AA$13,GEHALT_NEU_V2!F176+1,FALSE))</f>
        <v>2583</v>
      </c>
      <c r="H176">
        <f t="shared" si="8"/>
        <v>3013.5</v>
      </c>
    </row>
    <row r="177" spans="1:8" x14ac:dyDescent="0.25">
      <c r="A177">
        <f>IF(GEHALT_ALT_V2!A177="","",GEHALT_ALT_V2!A177)</f>
        <v>2036</v>
      </c>
      <c r="B177" s="18">
        <f>IF(GEHALT_ALT_V2!B177="","",GEHALT_ALT_V2!B177)</f>
        <v>49675</v>
      </c>
      <c r="C177" s="19">
        <f t="shared" si="6"/>
        <v>0</v>
      </c>
      <c r="D177">
        <f>IF(B177="","",$I$3+IF(OR(YEAR(B177)&gt;YEAR($F$3)+10,AND(YEAR(B177)=YEAR($F$3)+10,MONTH(B177)&gt;=MONTH($F$3))),SUM($C$9:C177),0)*IF(OR(YEAR(B177)&gt;YEAR($F$3)+25,AND(YEAR(B177)=YEAR($F$3)+25,MONTH(B177)&gt;=MONTH($F$3))),2,1))</f>
        <v>5</v>
      </c>
      <c r="E177">
        <f t="shared" si="7"/>
        <v>0</v>
      </c>
      <c r="F177">
        <f>IF(D177="","",MIN(E177+F176,MAX(Gehaltstabelle_neu!Entlohnungs_Stufe)))</f>
        <v>10</v>
      </c>
      <c r="G177">
        <f>IF(A177="","",HLOOKUP(D177,Gehaltstabelle_neu!$B$2:$AA$13,GEHALT_NEU_V2!F177+1,FALSE))</f>
        <v>2583</v>
      </c>
      <c r="H177">
        <f t="shared" si="8"/>
        <v>3013.5</v>
      </c>
    </row>
    <row r="178" spans="1:8" x14ac:dyDescent="0.25">
      <c r="A178">
        <f>IF(GEHALT_ALT_V2!A178="","",GEHALT_ALT_V2!A178)</f>
        <v>2036</v>
      </c>
      <c r="B178" s="18">
        <f>IF(GEHALT_ALT_V2!B178="","",GEHALT_ALT_V2!B178)</f>
        <v>49706</v>
      </c>
      <c r="C178" s="19">
        <f t="shared" si="6"/>
        <v>0</v>
      </c>
      <c r="D178">
        <f>IF(B178="","",$I$3+IF(OR(YEAR(B178)&gt;YEAR($F$3)+10,AND(YEAR(B178)=YEAR($F$3)+10,MONTH(B178)&gt;=MONTH($F$3))),SUM($C$9:C178),0)*IF(OR(YEAR(B178)&gt;YEAR($F$3)+25,AND(YEAR(B178)=YEAR($F$3)+25,MONTH(B178)&gt;=MONTH($F$3))),2,1))</f>
        <v>5</v>
      </c>
      <c r="E178">
        <f t="shared" si="7"/>
        <v>0</v>
      </c>
      <c r="F178">
        <f>IF(D178="","",MIN(E178+F177,MAX(Gehaltstabelle_neu!Entlohnungs_Stufe)))</f>
        <v>10</v>
      </c>
      <c r="G178">
        <f>IF(A178="","",HLOOKUP(D178,Gehaltstabelle_neu!$B$2:$AA$13,GEHALT_NEU_V2!F178+1,FALSE))</f>
        <v>2583</v>
      </c>
      <c r="H178">
        <f t="shared" si="8"/>
        <v>3013.5</v>
      </c>
    </row>
    <row r="179" spans="1:8" x14ac:dyDescent="0.25">
      <c r="A179">
        <f>IF(GEHALT_ALT_V2!A179="","",GEHALT_ALT_V2!A179)</f>
        <v>2036</v>
      </c>
      <c r="B179" s="18">
        <f>IF(GEHALT_ALT_V2!B179="","",GEHALT_ALT_V2!B179)</f>
        <v>49735</v>
      </c>
      <c r="C179" s="19">
        <f t="shared" si="6"/>
        <v>0</v>
      </c>
      <c r="D179">
        <f>IF(B179="","",$I$3+IF(OR(YEAR(B179)&gt;YEAR($F$3)+10,AND(YEAR(B179)=YEAR($F$3)+10,MONTH(B179)&gt;=MONTH($F$3))),SUM($C$9:C179),0)*IF(OR(YEAR(B179)&gt;YEAR($F$3)+25,AND(YEAR(B179)=YEAR($F$3)+25,MONTH(B179)&gt;=MONTH($F$3))),2,1))</f>
        <v>5</v>
      </c>
      <c r="E179">
        <f t="shared" si="7"/>
        <v>0</v>
      </c>
      <c r="F179">
        <f>IF(D179="","",MIN(E179+F178,MAX(Gehaltstabelle_neu!Entlohnungs_Stufe)))</f>
        <v>10</v>
      </c>
      <c r="G179">
        <f>IF(A179="","",HLOOKUP(D179,Gehaltstabelle_neu!$B$2:$AA$13,GEHALT_NEU_V2!F179+1,FALSE))</f>
        <v>2583</v>
      </c>
      <c r="H179">
        <f t="shared" si="8"/>
        <v>3013.5</v>
      </c>
    </row>
    <row r="180" spans="1:8" x14ac:dyDescent="0.25">
      <c r="A180">
        <f>IF(GEHALT_ALT_V2!A180="","",GEHALT_ALT_V2!A180)</f>
        <v>2036</v>
      </c>
      <c r="B180" s="18">
        <f>IF(GEHALT_ALT_V2!B180="","",GEHALT_ALT_V2!B180)</f>
        <v>49766</v>
      </c>
      <c r="C180" s="19">
        <f t="shared" si="6"/>
        <v>0</v>
      </c>
      <c r="D180">
        <f>IF(B180="","",$I$3+IF(OR(YEAR(B180)&gt;YEAR($F$3)+10,AND(YEAR(B180)=YEAR($F$3)+10,MONTH(B180)&gt;=MONTH($F$3))),SUM($C$9:C180),0)*IF(OR(YEAR(B180)&gt;YEAR($F$3)+25,AND(YEAR(B180)=YEAR($F$3)+25,MONTH(B180)&gt;=MONTH($F$3))),2,1))</f>
        <v>5</v>
      </c>
      <c r="E180">
        <f t="shared" si="7"/>
        <v>0</v>
      </c>
      <c r="F180">
        <f>IF(D180="","",MIN(E180+F179,MAX(Gehaltstabelle_neu!Entlohnungs_Stufe)))</f>
        <v>10</v>
      </c>
      <c r="G180">
        <f>IF(A180="","",HLOOKUP(D180,Gehaltstabelle_neu!$B$2:$AA$13,GEHALT_NEU_V2!F180+1,FALSE))</f>
        <v>2583</v>
      </c>
      <c r="H180">
        <f t="shared" si="8"/>
        <v>3013.5</v>
      </c>
    </row>
    <row r="181" spans="1:8" x14ac:dyDescent="0.25">
      <c r="A181">
        <f>IF(GEHALT_ALT_V2!A181="","",GEHALT_ALT_V2!A181)</f>
        <v>2036</v>
      </c>
      <c r="B181" s="18">
        <f>IF(GEHALT_ALT_V2!B181="","",GEHALT_ALT_V2!B181)</f>
        <v>49796</v>
      </c>
      <c r="C181" s="19">
        <f t="shared" si="6"/>
        <v>0</v>
      </c>
      <c r="D181">
        <f>IF(B181="","",$I$3+IF(OR(YEAR(B181)&gt;YEAR($F$3)+10,AND(YEAR(B181)=YEAR($F$3)+10,MONTH(B181)&gt;=MONTH($F$3))),SUM($C$9:C181),0)*IF(OR(YEAR(B181)&gt;YEAR($F$3)+25,AND(YEAR(B181)=YEAR($F$3)+25,MONTH(B181)&gt;=MONTH($F$3))),2,1))</f>
        <v>5</v>
      </c>
      <c r="E181">
        <f t="shared" si="7"/>
        <v>0</v>
      </c>
      <c r="F181">
        <f>IF(D181="","",MIN(E181+F180,MAX(Gehaltstabelle_neu!Entlohnungs_Stufe)))</f>
        <v>10</v>
      </c>
      <c r="G181">
        <f>IF(A181="","",HLOOKUP(D181,Gehaltstabelle_neu!$B$2:$AA$13,GEHALT_NEU_V2!F181+1,FALSE))</f>
        <v>2583</v>
      </c>
      <c r="H181">
        <f t="shared" si="8"/>
        <v>3013.5</v>
      </c>
    </row>
    <row r="182" spans="1:8" x14ac:dyDescent="0.25">
      <c r="A182">
        <f>IF(GEHALT_ALT_V2!A182="","",GEHALT_ALT_V2!A182)</f>
        <v>2036</v>
      </c>
      <c r="B182" s="18">
        <f>IF(GEHALT_ALT_V2!B182="","",GEHALT_ALT_V2!B182)</f>
        <v>49827</v>
      </c>
      <c r="C182" s="19">
        <f t="shared" si="6"/>
        <v>0</v>
      </c>
      <c r="D182">
        <f>IF(B182="","",$I$3+IF(OR(YEAR(B182)&gt;YEAR($F$3)+10,AND(YEAR(B182)=YEAR($F$3)+10,MONTH(B182)&gt;=MONTH($F$3))),SUM($C$9:C182),0)*IF(OR(YEAR(B182)&gt;YEAR($F$3)+25,AND(YEAR(B182)=YEAR($F$3)+25,MONTH(B182)&gt;=MONTH($F$3))),2,1))</f>
        <v>5</v>
      </c>
      <c r="E182">
        <f t="shared" si="7"/>
        <v>0</v>
      </c>
      <c r="F182">
        <f>IF(D182="","",MIN(E182+F181,MAX(Gehaltstabelle_neu!Entlohnungs_Stufe)))</f>
        <v>10</v>
      </c>
      <c r="G182">
        <f>IF(A182="","",HLOOKUP(D182,Gehaltstabelle_neu!$B$2:$AA$13,GEHALT_NEU_V2!F182+1,FALSE))</f>
        <v>2583</v>
      </c>
      <c r="H182">
        <f t="shared" si="8"/>
        <v>3013.5</v>
      </c>
    </row>
    <row r="183" spans="1:8" x14ac:dyDescent="0.25">
      <c r="A183">
        <f>IF(GEHALT_ALT_V2!A183="","",GEHALT_ALT_V2!A183)</f>
        <v>2036</v>
      </c>
      <c r="B183" s="18">
        <f>IF(GEHALT_ALT_V2!B183="","",GEHALT_ALT_V2!B183)</f>
        <v>49857</v>
      </c>
      <c r="C183" s="19">
        <f t="shared" si="6"/>
        <v>0</v>
      </c>
      <c r="D183">
        <f>IF(B183="","",$I$3+IF(OR(YEAR(B183)&gt;YEAR($F$3)+10,AND(YEAR(B183)=YEAR($F$3)+10,MONTH(B183)&gt;=MONTH($F$3))),SUM($C$9:C183),0)*IF(OR(YEAR(B183)&gt;YEAR($F$3)+25,AND(YEAR(B183)=YEAR($F$3)+25,MONTH(B183)&gt;=MONTH($F$3))),2,1))</f>
        <v>5</v>
      </c>
      <c r="E183">
        <f t="shared" si="7"/>
        <v>1</v>
      </c>
      <c r="F183">
        <f>IF(D183="","",MIN(E183+F182,MAX(Gehaltstabelle_neu!Entlohnungs_Stufe)))</f>
        <v>11</v>
      </c>
      <c r="G183">
        <f>IF(A183="","",HLOOKUP(D183,Gehaltstabelle_neu!$B$2:$AA$13,GEHALT_NEU_V2!F183+1,FALSE))</f>
        <v>2583</v>
      </c>
      <c r="H183">
        <f t="shared" si="8"/>
        <v>3013.5</v>
      </c>
    </row>
    <row r="184" spans="1:8" x14ac:dyDescent="0.25">
      <c r="A184">
        <f>IF(GEHALT_ALT_V2!A184="","",GEHALT_ALT_V2!A184)</f>
        <v>2036</v>
      </c>
      <c r="B184" s="18">
        <f>IF(GEHALT_ALT_V2!B184="","",GEHALT_ALT_V2!B184)</f>
        <v>49888</v>
      </c>
      <c r="C184" s="19">
        <f t="shared" si="6"/>
        <v>0</v>
      </c>
      <c r="D184">
        <f>IF(B184="","",$I$3+IF(OR(YEAR(B184)&gt;YEAR($F$3)+10,AND(YEAR(B184)=YEAR($F$3)+10,MONTH(B184)&gt;=MONTH($F$3))),SUM($C$9:C184),0)*IF(OR(YEAR(B184)&gt;YEAR($F$3)+25,AND(YEAR(B184)=YEAR($F$3)+25,MONTH(B184)&gt;=MONTH($F$3))),2,1))</f>
        <v>5</v>
      </c>
      <c r="E184">
        <f t="shared" si="7"/>
        <v>0</v>
      </c>
      <c r="F184">
        <f>IF(D184="","",MIN(E184+F183,MAX(Gehaltstabelle_neu!Entlohnungs_Stufe)))</f>
        <v>11</v>
      </c>
      <c r="G184">
        <f>IF(A184="","",HLOOKUP(D184,Gehaltstabelle_neu!$B$2:$AA$13,GEHALT_NEU_V2!F184+1,FALSE))</f>
        <v>2583</v>
      </c>
      <c r="H184">
        <f t="shared" si="8"/>
        <v>3013.5</v>
      </c>
    </row>
    <row r="185" spans="1:8" x14ac:dyDescent="0.25">
      <c r="A185">
        <f>IF(GEHALT_ALT_V2!A185="","",GEHALT_ALT_V2!A185)</f>
        <v>2036</v>
      </c>
      <c r="B185" s="18">
        <f>IF(GEHALT_ALT_V2!B185="","",GEHALT_ALT_V2!B185)</f>
        <v>49919</v>
      </c>
      <c r="C185" s="19">
        <f t="shared" si="6"/>
        <v>0</v>
      </c>
      <c r="D185">
        <f>IF(B185="","",$I$3+IF(OR(YEAR(B185)&gt;YEAR($F$3)+10,AND(YEAR(B185)=YEAR($F$3)+10,MONTH(B185)&gt;=MONTH($F$3))),SUM($C$9:C185),0)*IF(OR(YEAR(B185)&gt;YEAR($F$3)+25,AND(YEAR(B185)=YEAR($F$3)+25,MONTH(B185)&gt;=MONTH($F$3))),2,1))</f>
        <v>5</v>
      </c>
      <c r="E185">
        <f t="shared" si="7"/>
        <v>0</v>
      </c>
      <c r="F185">
        <f>IF(D185="","",MIN(E185+F184,MAX(Gehaltstabelle_neu!Entlohnungs_Stufe)))</f>
        <v>11</v>
      </c>
      <c r="G185">
        <f>IF(A185="","",HLOOKUP(D185,Gehaltstabelle_neu!$B$2:$AA$13,GEHALT_NEU_V2!F185+1,FALSE))</f>
        <v>2583</v>
      </c>
      <c r="H185">
        <f t="shared" si="8"/>
        <v>3013.5</v>
      </c>
    </row>
    <row r="186" spans="1:8" x14ac:dyDescent="0.25">
      <c r="A186">
        <f>IF(GEHALT_ALT_V2!A186="","",GEHALT_ALT_V2!A186)</f>
        <v>2036</v>
      </c>
      <c r="B186" s="18">
        <f>IF(GEHALT_ALT_V2!B186="","",GEHALT_ALT_V2!B186)</f>
        <v>49949</v>
      </c>
      <c r="C186" s="19">
        <f t="shared" si="6"/>
        <v>0</v>
      </c>
      <c r="D186">
        <f>IF(B186="","",$I$3+IF(OR(YEAR(B186)&gt;YEAR($F$3)+10,AND(YEAR(B186)=YEAR($F$3)+10,MONTH(B186)&gt;=MONTH($F$3))),SUM($C$9:C186),0)*IF(OR(YEAR(B186)&gt;YEAR($F$3)+25,AND(YEAR(B186)=YEAR($F$3)+25,MONTH(B186)&gt;=MONTH($F$3))),2,1))</f>
        <v>5</v>
      </c>
      <c r="E186">
        <f t="shared" si="7"/>
        <v>0</v>
      </c>
      <c r="F186">
        <f>IF(D186="","",MIN(E186+F185,MAX(Gehaltstabelle_neu!Entlohnungs_Stufe)))</f>
        <v>11</v>
      </c>
      <c r="G186">
        <f>IF(A186="","",HLOOKUP(D186,Gehaltstabelle_neu!$B$2:$AA$13,GEHALT_NEU_V2!F186+1,FALSE))</f>
        <v>2583</v>
      </c>
      <c r="H186">
        <f t="shared" si="8"/>
        <v>3013.5</v>
      </c>
    </row>
    <row r="187" spans="1:8" x14ac:dyDescent="0.25">
      <c r="A187">
        <f>IF(GEHALT_ALT_V2!A187="","",GEHALT_ALT_V2!A187)</f>
        <v>2036</v>
      </c>
      <c r="B187" s="18">
        <f>IF(GEHALT_ALT_V2!B187="","",GEHALT_ALT_V2!B187)</f>
        <v>49980</v>
      </c>
      <c r="C187" s="19">
        <f t="shared" si="6"/>
        <v>0</v>
      </c>
      <c r="D187">
        <f>IF(B187="","",$I$3+IF(OR(YEAR(B187)&gt;YEAR($F$3)+10,AND(YEAR(B187)=YEAR($F$3)+10,MONTH(B187)&gt;=MONTH($F$3))),SUM($C$9:C187),0)*IF(OR(YEAR(B187)&gt;YEAR($F$3)+25,AND(YEAR(B187)=YEAR($F$3)+25,MONTH(B187)&gt;=MONTH($F$3))),2,1))</f>
        <v>5</v>
      </c>
      <c r="E187">
        <f t="shared" si="7"/>
        <v>0</v>
      </c>
      <c r="F187">
        <f>IF(D187="","",MIN(E187+F186,MAX(Gehaltstabelle_neu!Entlohnungs_Stufe)))</f>
        <v>11</v>
      </c>
      <c r="G187">
        <f>IF(A187="","",HLOOKUP(D187,Gehaltstabelle_neu!$B$2:$AA$13,GEHALT_NEU_V2!F187+1,FALSE))</f>
        <v>2583</v>
      </c>
      <c r="H187">
        <f t="shared" si="8"/>
        <v>3013.5</v>
      </c>
    </row>
    <row r="188" spans="1:8" x14ac:dyDescent="0.25">
      <c r="A188">
        <f>IF(GEHALT_ALT_V2!A188="","",GEHALT_ALT_V2!A188)</f>
        <v>2036</v>
      </c>
      <c r="B188" s="18">
        <f>IF(GEHALT_ALT_V2!B188="","",GEHALT_ALT_V2!B188)</f>
        <v>50010</v>
      </c>
      <c r="C188" s="19">
        <f t="shared" si="6"/>
        <v>0</v>
      </c>
      <c r="D188">
        <f>IF(B188="","",$I$3+IF(OR(YEAR(B188)&gt;YEAR($F$3)+10,AND(YEAR(B188)=YEAR($F$3)+10,MONTH(B188)&gt;=MONTH($F$3))),SUM($C$9:C188),0)*IF(OR(YEAR(B188)&gt;YEAR($F$3)+25,AND(YEAR(B188)=YEAR($F$3)+25,MONTH(B188)&gt;=MONTH($F$3))),2,1))</f>
        <v>5</v>
      </c>
      <c r="E188">
        <f t="shared" si="7"/>
        <v>0</v>
      </c>
      <c r="F188">
        <f>IF(D188="","",MIN(E188+F187,MAX(Gehaltstabelle_neu!Entlohnungs_Stufe)))</f>
        <v>11</v>
      </c>
      <c r="G188">
        <f>IF(A188="","",HLOOKUP(D188,Gehaltstabelle_neu!$B$2:$AA$13,GEHALT_NEU_V2!F188+1,FALSE))</f>
        <v>2583</v>
      </c>
      <c r="H188">
        <f t="shared" si="8"/>
        <v>3013.5</v>
      </c>
    </row>
    <row r="189" spans="1:8" x14ac:dyDescent="0.25">
      <c r="A189">
        <f>IF(GEHALT_ALT_V2!A189="","",GEHALT_ALT_V2!A189)</f>
        <v>2037</v>
      </c>
      <c r="B189" s="18">
        <f>IF(GEHALT_ALT_V2!B189="","",GEHALT_ALT_V2!B189)</f>
        <v>50041</v>
      </c>
      <c r="C189" s="19">
        <f t="shared" si="6"/>
        <v>0</v>
      </c>
      <c r="D189">
        <f>IF(B189="","",$I$3+IF(OR(YEAR(B189)&gt;YEAR($F$3)+10,AND(YEAR(B189)=YEAR($F$3)+10,MONTH(B189)&gt;=MONTH($F$3))),SUM($C$9:C189),0)*IF(OR(YEAR(B189)&gt;YEAR($F$3)+25,AND(YEAR(B189)=YEAR($F$3)+25,MONTH(B189)&gt;=MONTH($F$3))),2,1))</f>
        <v>5</v>
      </c>
      <c r="E189">
        <f t="shared" si="7"/>
        <v>0</v>
      </c>
      <c r="F189">
        <f>IF(D189="","",MIN(E189+F188,MAX(Gehaltstabelle_neu!Entlohnungs_Stufe)))</f>
        <v>11</v>
      </c>
      <c r="G189">
        <f>IF(A189="","",HLOOKUP(D189,Gehaltstabelle_neu!$B$2:$AA$13,GEHALT_NEU_V2!F189+1,FALSE))</f>
        <v>2583</v>
      </c>
      <c r="H189">
        <f t="shared" si="8"/>
        <v>3013.5</v>
      </c>
    </row>
    <row r="190" spans="1:8" x14ac:dyDescent="0.25">
      <c r="A190">
        <f>IF(GEHALT_ALT_V2!A190="","",GEHALT_ALT_V2!A190)</f>
        <v>2037</v>
      </c>
      <c r="B190" s="18">
        <f>IF(GEHALT_ALT_V2!B190="","",GEHALT_ALT_V2!B190)</f>
        <v>50072</v>
      </c>
      <c r="C190" s="19">
        <f t="shared" si="6"/>
        <v>0</v>
      </c>
      <c r="D190">
        <f>IF(B190="","",$I$3+IF(OR(YEAR(B190)&gt;YEAR($F$3)+10,AND(YEAR(B190)=YEAR($F$3)+10,MONTH(B190)&gt;=MONTH($F$3))),SUM($C$9:C190),0)*IF(OR(YEAR(B190)&gt;YEAR($F$3)+25,AND(YEAR(B190)=YEAR($F$3)+25,MONTH(B190)&gt;=MONTH($F$3))),2,1))</f>
        <v>5</v>
      </c>
      <c r="E190">
        <f t="shared" si="7"/>
        <v>0</v>
      </c>
      <c r="F190">
        <f>IF(D190="","",MIN(E190+F189,MAX(Gehaltstabelle_neu!Entlohnungs_Stufe)))</f>
        <v>11</v>
      </c>
      <c r="G190">
        <f>IF(A190="","",HLOOKUP(D190,Gehaltstabelle_neu!$B$2:$AA$13,GEHALT_NEU_V2!F190+1,FALSE))</f>
        <v>2583</v>
      </c>
      <c r="H190">
        <f t="shared" si="8"/>
        <v>3013.5</v>
      </c>
    </row>
    <row r="191" spans="1:8" x14ac:dyDescent="0.25">
      <c r="A191">
        <f>IF(GEHALT_ALT_V2!A191="","",GEHALT_ALT_V2!A191)</f>
        <v>2037</v>
      </c>
      <c r="B191" s="18">
        <f>IF(GEHALT_ALT_V2!B191="","",GEHALT_ALT_V2!B191)</f>
        <v>50100</v>
      </c>
      <c r="C191" s="19">
        <f t="shared" si="6"/>
        <v>0</v>
      </c>
      <c r="D191">
        <f>IF(B191="","",$I$3+IF(OR(YEAR(B191)&gt;YEAR($F$3)+10,AND(YEAR(B191)=YEAR($F$3)+10,MONTH(B191)&gt;=MONTH($F$3))),SUM($C$9:C191),0)*IF(OR(YEAR(B191)&gt;YEAR($F$3)+25,AND(YEAR(B191)=YEAR($F$3)+25,MONTH(B191)&gt;=MONTH($F$3))),2,1))</f>
        <v>5</v>
      </c>
      <c r="E191">
        <f t="shared" si="7"/>
        <v>0</v>
      </c>
      <c r="F191">
        <f>IF(D191="","",MIN(E191+F190,MAX(Gehaltstabelle_neu!Entlohnungs_Stufe)))</f>
        <v>11</v>
      </c>
      <c r="G191">
        <f>IF(A191="","",HLOOKUP(D191,Gehaltstabelle_neu!$B$2:$AA$13,GEHALT_NEU_V2!F191+1,FALSE))</f>
        <v>2583</v>
      </c>
      <c r="H191">
        <f t="shared" si="8"/>
        <v>3013.5</v>
      </c>
    </row>
    <row r="192" spans="1:8" x14ac:dyDescent="0.25">
      <c r="A192">
        <f>IF(GEHALT_ALT_V2!A192="","",GEHALT_ALT_V2!A192)</f>
        <v>2037</v>
      </c>
      <c r="B192" s="18">
        <f>IF(GEHALT_ALT_V2!B192="","",GEHALT_ALT_V2!B192)</f>
        <v>50131</v>
      </c>
      <c r="C192" s="19">
        <f t="shared" si="6"/>
        <v>0</v>
      </c>
      <c r="D192">
        <f>IF(B192="","",$I$3+IF(OR(YEAR(B192)&gt;YEAR($F$3)+10,AND(YEAR(B192)=YEAR($F$3)+10,MONTH(B192)&gt;=MONTH($F$3))),SUM($C$9:C192),0)*IF(OR(YEAR(B192)&gt;YEAR($F$3)+25,AND(YEAR(B192)=YEAR($F$3)+25,MONTH(B192)&gt;=MONTH($F$3))),2,1))</f>
        <v>5</v>
      </c>
      <c r="E192">
        <f t="shared" si="7"/>
        <v>0</v>
      </c>
      <c r="F192">
        <f>IF(D192="","",MIN(E192+F191,MAX(Gehaltstabelle_neu!Entlohnungs_Stufe)))</f>
        <v>11</v>
      </c>
      <c r="G192">
        <f>IF(A192="","",HLOOKUP(D192,Gehaltstabelle_neu!$B$2:$AA$13,GEHALT_NEU_V2!F192+1,FALSE))</f>
        <v>2583</v>
      </c>
      <c r="H192">
        <f t="shared" si="8"/>
        <v>3013.5</v>
      </c>
    </row>
    <row r="193" spans="1:8" x14ac:dyDescent="0.25">
      <c r="A193">
        <f>IF(GEHALT_ALT_V2!A193="","",GEHALT_ALT_V2!A193)</f>
        <v>2037</v>
      </c>
      <c r="B193" s="18">
        <f>IF(GEHALT_ALT_V2!B193="","",GEHALT_ALT_V2!B193)</f>
        <v>50161</v>
      </c>
      <c r="C193" s="19">
        <f t="shared" si="6"/>
        <v>0</v>
      </c>
      <c r="D193">
        <f>IF(B193="","",$I$3+IF(OR(YEAR(B193)&gt;YEAR($F$3)+10,AND(YEAR(B193)=YEAR($F$3)+10,MONTH(B193)&gt;=MONTH($F$3))),SUM($C$9:C193),0)*IF(OR(YEAR(B193)&gt;YEAR($F$3)+25,AND(YEAR(B193)=YEAR($F$3)+25,MONTH(B193)&gt;=MONTH($F$3))),2,1))</f>
        <v>5</v>
      </c>
      <c r="E193">
        <f t="shared" si="7"/>
        <v>0</v>
      </c>
      <c r="F193">
        <f>IF(D193="","",MIN(E193+F192,MAX(Gehaltstabelle_neu!Entlohnungs_Stufe)))</f>
        <v>11</v>
      </c>
      <c r="G193">
        <f>IF(A193="","",HLOOKUP(D193,Gehaltstabelle_neu!$B$2:$AA$13,GEHALT_NEU_V2!F193+1,FALSE))</f>
        <v>2583</v>
      </c>
      <c r="H193">
        <f t="shared" si="8"/>
        <v>3013.5</v>
      </c>
    </row>
    <row r="194" spans="1:8" x14ac:dyDescent="0.25">
      <c r="A194">
        <f>IF(GEHALT_ALT_V2!A194="","",GEHALT_ALT_V2!A194)</f>
        <v>2037</v>
      </c>
      <c r="B194" s="18">
        <f>IF(GEHALT_ALT_V2!B194="","",GEHALT_ALT_V2!B194)</f>
        <v>50192</v>
      </c>
      <c r="C194" s="19">
        <f t="shared" si="6"/>
        <v>0</v>
      </c>
      <c r="D194">
        <f>IF(B194="","",$I$3+IF(OR(YEAR(B194)&gt;YEAR($F$3)+10,AND(YEAR(B194)=YEAR($F$3)+10,MONTH(B194)&gt;=MONTH($F$3))),SUM($C$9:C194),0)*IF(OR(YEAR(B194)&gt;YEAR($F$3)+25,AND(YEAR(B194)=YEAR($F$3)+25,MONTH(B194)&gt;=MONTH($F$3))),2,1))</f>
        <v>5</v>
      </c>
      <c r="E194">
        <f t="shared" si="7"/>
        <v>0</v>
      </c>
      <c r="F194">
        <f>IF(D194="","",MIN(E194+F193,MAX(Gehaltstabelle_neu!Entlohnungs_Stufe)))</f>
        <v>11</v>
      </c>
      <c r="G194">
        <f>IF(A194="","",HLOOKUP(D194,Gehaltstabelle_neu!$B$2:$AA$13,GEHALT_NEU_V2!F194+1,FALSE))</f>
        <v>2583</v>
      </c>
      <c r="H194">
        <f t="shared" si="8"/>
        <v>3013.5</v>
      </c>
    </row>
    <row r="195" spans="1:8" x14ac:dyDescent="0.25">
      <c r="A195">
        <f>IF(GEHALT_ALT_V2!A195="","",GEHALT_ALT_V2!A195)</f>
        <v>2037</v>
      </c>
      <c r="B195" s="18">
        <f>IF(GEHALT_ALT_V2!B195="","",GEHALT_ALT_V2!B195)</f>
        <v>50222</v>
      </c>
      <c r="C195" s="19">
        <f t="shared" si="6"/>
        <v>0</v>
      </c>
      <c r="D195">
        <f>IF(B195="","",$I$3+IF(OR(YEAR(B195)&gt;YEAR($F$3)+10,AND(YEAR(B195)=YEAR($F$3)+10,MONTH(B195)&gt;=MONTH($F$3))),SUM($C$9:C195),0)*IF(OR(YEAR(B195)&gt;YEAR($F$3)+25,AND(YEAR(B195)=YEAR($F$3)+25,MONTH(B195)&gt;=MONTH($F$3))),2,1))</f>
        <v>5</v>
      </c>
      <c r="E195">
        <f t="shared" si="7"/>
        <v>0</v>
      </c>
      <c r="F195">
        <f>IF(D195="","",MIN(E195+F194,MAX(Gehaltstabelle_neu!Entlohnungs_Stufe)))</f>
        <v>11</v>
      </c>
      <c r="G195">
        <f>IF(A195="","",HLOOKUP(D195,Gehaltstabelle_neu!$B$2:$AA$13,GEHALT_NEU_V2!F195+1,FALSE))</f>
        <v>2583</v>
      </c>
      <c r="H195">
        <f t="shared" si="8"/>
        <v>3013.5</v>
      </c>
    </row>
    <row r="196" spans="1:8" x14ac:dyDescent="0.25">
      <c r="A196">
        <f>IF(GEHALT_ALT_V2!A196="","",GEHALT_ALT_V2!A196)</f>
        <v>2037</v>
      </c>
      <c r="B196" s="18">
        <f>IF(GEHALT_ALT_V2!B196="","",GEHALT_ALT_V2!B196)</f>
        <v>50253</v>
      </c>
      <c r="C196" s="19">
        <f t="shared" si="6"/>
        <v>0</v>
      </c>
      <c r="D196">
        <f>IF(B196="","",$I$3+IF(OR(YEAR(B196)&gt;YEAR($F$3)+10,AND(YEAR(B196)=YEAR($F$3)+10,MONTH(B196)&gt;=MONTH($F$3))),SUM($C$9:C196),0)*IF(OR(YEAR(B196)&gt;YEAR($F$3)+25,AND(YEAR(B196)=YEAR($F$3)+25,MONTH(B196)&gt;=MONTH($F$3))),2,1))</f>
        <v>5</v>
      </c>
      <c r="E196">
        <f t="shared" si="7"/>
        <v>0</v>
      </c>
      <c r="F196">
        <f>IF(D196="","",MIN(E196+F195,MAX(Gehaltstabelle_neu!Entlohnungs_Stufe)))</f>
        <v>11</v>
      </c>
      <c r="G196">
        <f>IF(A196="","",HLOOKUP(D196,Gehaltstabelle_neu!$B$2:$AA$13,GEHALT_NEU_V2!F196+1,FALSE))</f>
        <v>2583</v>
      </c>
      <c r="H196">
        <f t="shared" si="8"/>
        <v>3013.5</v>
      </c>
    </row>
    <row r="197" spans="1:8" x14ac:dyDescent="0.25">
      <c r="A197">
        <f>IF(GEHALT_ALT_V2!A197="","",GEHALT_ALT_V2!A197)</f>
        <v>2037</v>
      </c>
      <c r="B197" s="18">
        <f>IF(GEHALT_ALT_V2!B197="","",GEHALT_ALT_V2!B197)</f>
        <v>50284</v>
      </c>
      <c r="C197" s="19">
        <f t="shared" si="6"/>
        <v>0</v>
      </c>
      <c r="D197">
        <f>IF(B197="","",$I$3+IF(OR(YEAR(B197)&gt;YEAR($F$3)+10,AND(YEAR(B197)=YEAR($F$3)+10,MONTH(B197)&gt;=MONTH($F$3))),SUM($C$9:C197),0)*IF(OR(YEAR(B197)&gt;YEAR($F$3)+25,AND(YEAR(B197)=YEAR($F$3)+25,MONTH(B197)&gt;=MONTH($F$3))),2,1))</f>
        <v>5</v>
      </c>
      <c r="E197">
        <f t="shared" si="7"/>
        <v>0</v>
      </c>
      <c r="F197">
        <f>IF(D197="","",MIN(E197+F196,MAX(Gehaltstabelle_neu!Entlohnungs_Stufe)))</f>
        <v>11</v>
      </c>
      <c r="G197">
        <f>IF(A197="","",HLOOKUP(D197,Gehaltstabelle_neu!$B$2:$AA$13,GEHALT_NEU_V2!F197+1,FALSE))</f>
        <v>2583</v>
      </c>
      <c r="H197">
        <f t="shared" si="8"/>
        <v>3013.5</v>
      </c>
    </row>
    <row r="198" spans="1:8" x14ac:dyDescent="0.25">
      <c r="A198">
        <f>IF(GEHALT_ALT_V2!A198="","",GEHALT_ALT_V2!A198)</f>
        <v>2037</v>
      </c>
      <c r="B198" s="18">
        <f>IF(GEHALT_ALT_V2!B198="","",GEHALT_ALT_V2!B198)</f>
        <v>50314</v>
      </c>
      <c r="C198" s="19">
        <f t="shared" si="6"/>
        <v>0</v>
      </c>
      <c r="D198">
        <f>IF(B198="","",$I$3+IF(OR(YEAR(B198)&gt;YEAR($F$3)+10,AND(YEAR(B198)=YEAR($F$3)+10,MONTH(B198)&gt;=MONTH($F$3))),SUM($C$9:C198),0)*IF(OR(YEAR(B198)&gt;YEAR($F$3)+25,AND(YEAR(B198)=YEAR($F$3)+25,MONTH(B198)&gt;=MONTH($F$3))),2,1))</f>
        <v>5</v>
      </c>
      <c r="E198">
        <f t="shared" si="7"/>
        <v>0</v>
      </c>
      <c r="F198">
        <f>IF(D198="","",MIN(E198+F197,MAX(Gehaltstabelle_neu!Entlohnungs_Stufe)))</f>
        <v>11</v>
      </c>
      <c r="G198">
        <f>IF(A198="","",HLOOKUP(D198,Gehaltstabelle_neu!$B$2:$AA$13,GEHALT_NEU_V2!F198+1,FALSE))</f>
        <v>2583</v>
      </c>
      <c r="H198">
        <f t="shared" si="8"/>
        <v>3013.5</v>
      </c>
    </row>
    <row r="199" spans="1:8" x14ac:dyDescent="0.25">
      <c r="A199">
        <f>IF(GEHALT_ALT_V2!A199="","",GEHALT_ALT_V2!A199)</f>
        <v>2037</v>
      </c>
      <c r="B199" s="18">
        <f>IF(GEHALT_ALT_V2!B199="","",GEHALT_ALT_V2!B199)</f>
        <v>50345</v>
      </c>
      <c r="C199" s="19">
        <f t="shared" si="6"/>
        <v>0</v>
      </c>
      <c r="D199">
        <f>IF(B199="","",$I$3+IF(OR(YEAR(B199)&gt;YEAR($F$3)+10,AND(YEAR(B199)=YEAR($F$3)+10,MONTH(B199)&gt;=MONTH($F$3))),SUM($C$9:C199),0)*IF(OR(YEAR(B199)&gt;YEAR($F$3)+25,AND(YEAR(B199)=YEAR($F$3)+25,MONTH(B199)&gt;=MONTH($F$3))),2,1))</f>
        <v>5</v>
      </c>
      <c r="E199">
        <f t="shared" si="7"/>
        <v>0</v>
      </c>
      <c r="F199">
        <f>IF(D199="","",MIN(E199+F198,MAX(Gehaltstabelle_neu!Entlohnungs_Stufe)))</f>
        <v>11</v>
      </c>
      <c r="G199">
        <f>IF(A199="","",HLOOKUP(D199,Gehaltstabelle_neu!$B$2:$AA$13,GEHALT_NEU_V2!F199+1,FALSE))</f>
        <v>2583</v>
      </c>
      <c r="H199">
        <f t="shared" si="8"/>
        <v>3013.5</v>
      </c>
    </row>
    <row r="200" spans="1:8" x14ac:dyDescent="0.25">
      <c r="A200">
        <f>IF(GEHALT_ALT_V2!A200="","",GEHALT_ALT_V2!A200)</f>
        <v>2037</v>
      </c>
      <c r="B200" s="18">
        <f>IF(GEHALT_ALT_V2!B200="","",GEHALT_ALT_V2!B200)</f>
        <v>50375</v>
      </c>
      <c r="C200" s="19">
        <f t="shared" si="6"/>
        <v>0</v>
      </c>
      <c r="D200">
        <f>IF(B200="","",$I$3+IF(OR(YEAR(B200)&gt;YEAR($F$3)+10,AND(YEAR(B200)=YEAR($F$3)+10,MONTH(B200)&gt;=MONTH($F$3))),SUM($C$9:C200),0)*IF(OR(YEAR(B200)&gt;YEAR($F$3)+25,AND(YEAR(B200)=YEAR($F$3)+25,MONTH(B200)&gt;=MONTH($F$3))),2,1))</f>
        <v>5</v>
      </c>
      <c r="E200">
        <f t="shared" si="7"/>
        <v>0</v>
      </c>
      <c r="F200">
        <f>IF(D200="","",MIN(E200+F199,MAX(Gehaltstabelle_neu!Entlohnungs_Stufe)))</f>
        <v>11</v>
      </c>
      <c r="G200">
        <f>IF(A200="","",HLOOKUP(D200,Gehaltstabelle_neu!$B$2:$AA$13,GEHALT_NEU_V2!F200+1,FALSE))</f>
        <v>2583</v>
      </c>
      <c r="H200">
        <f t="shared" si="8"/>
        <v>3013.5</v>
      </c>
    </row>
    <row r="201" spans="1:8" x14ac:dyDescent="0.25">
      <c r="A201">
        <f>IF(GEHALT_ALT_V2!A201="","",GEHALT_ALT_V2!A201)</f>
        <v>2038</v>
      </c>
      <c r="B201" s="18">
        <f>IF(GEHALT_ALT_V2!B201="","",GEHALT_ALT_V2!B201)</f>
        <v>50406</v>
      </c>
      <c r="C201" s="19">
        <f t="shared" si="6"/>
        <v>0</v>
      </c>
      <c r="D201">
        <f>IF(B201="","",$I$3+IF(OR(YEAR(B201)&gt;YEAR($F$3)+10,AND(YEAR(B201)=YEAR($F$3)+10,MONTH(B201)&gt;=MONTH($F$3))),SUM($C$9:C201),0)*IF(OR(YEAR(B201)&gt;YEAR($F$3)+25,AND(YEAR(B201)=YEAR($F$3)+25,MONTH(B201)&gt;=MONTH($F$3))),2,1))</f>
        <v>5</v>
      </c>
      <c r="E201">
        <f t="shared" si="7"/>
        <v>0</v>
      </c>
      <c r="F201">
        <f>IF(D201="","",MIN(E201+F200,MAX(Gehaltstabelle_neu!Entlohnungs_Stufe)))</f>
        <v>11</v>
      </c>
      <c r="G201">
        <f>IF(A201="","",HLOOKUP(D201,Gehaltstabelle_neu!$B$2:$AA$13,GEHALT_NEU_V2!F201+1,FALSE))</f>
        <v>2583</v>
      </c>
      <c r="H201">
        <f t="shared" si="8"/>
        <v>3013.5</v>
      </c>
    </row>
    <row r="202" spans="1:8" x14ac:dyDescent="0.25">
      <c r="A202">
        <f>IF(GEHALT_ALT_V2!A202="","",GEHALT_ALT_V2!A202)</f>
        <v>2038</v>
      </c>
      <c r="B202" s="18">
        <f>IF(GEHALT_ALT_V2!B202="","",GEHALT_ALT_V2!B202)</f>
        <v>50437</v>
      </c>
      <c r="C202" s="19">
        <f t="shared" ref="C202:C265" si="9">IF(A202="","",IF(AND($F$4,YEAR(B202)=YEAR($F$5),MONTH(B202)=MONTH($F$5)),1,0))</f>
        <v>0</v>
      </c>
      <c r="D202">
        <f>IF(B202="","",$I$3+IF(OR(YEAR(B202)&gt;YEAR($F$3)+10,AND(YEAR(B202)=YEAR($F$3)+10,MONTH(B202)&gt;=MONTH($F$3))),SUM($C$9:C202),0)*IF(OR(YEAR(B202)&gt;YEAR($F$3)+25,AND(YEAR(B202)=YEAR($F$3)+25,MONTH(B202)&gt;=MONTH($F$3))),2,1))</f>
        <v>5</v>
      </c>
      <c r="E202">
        <f t="shared" ref="E202:E265" si="10">IF(B202="","",IF(B202&lt;$F$6,0,IF(AND(MOD(YEAR(B202)-YEAR($F$6),2)=0,MONTH($F$6)=MONTH(B202)),1,0)))</f>
        <v>0</v>
      </c>
      <c r="F202">
        <f>IF(D202="","",MIN(E202+F201,MAX(Gehaltstabelle_neu!Entlohnungs_Stufe)))</f>
        <v>11</v>
      </c>
      <c r="G202">
        <f>IF(A202="","",HLOOKUP(D202,Gehaltstabelle_neu!$B$2:$AA$13,GEHALT_NEU_V2!F202+1,FALSE))</f>
        <v>2583</v>
      </c>
      <c r="H202">
        <f t="shared" ref="H202:H265" si="11">IF(G202="","",G202/12*14)</f>
        <v>3013.5</v>
      </c>
    </row>
    <row r="203" spans="1:8" x14ac:dyDescent="0.25">
      <c r="A203">
        <f>IF(GEHALT_ALT_V2!A203="","",GEHALT_ALT_V2!A203)</f>
        <v>2038</v>
      </c>
      <c r="B203" s="18">
        <f>IF(GEHALT_ALT_V2!B203="","",GEHALT_ALT_V2!B203)</f>
        <v>50465</v>
      </c>
      <c r="C203" s="19">
        <f t="shared" si="9"/>
        <v>0</v>
      </c>
      <c r="D203">
        <f>IF(B203="","",$I$3+IF(OR(YEAR(B203)&gt;YEAR($F$3)+10,AND(YEAR(B203)=YEAR($F$3)+10,MONTH(B203)&gt;=MONTH($F$3))),SUM($C$9:C203),0)*IF(OR(YEAR(B203)&gt;YEAR($F$3)+25,AND(YEAR(B203)=YEAR($F$3)+25,MONTH(B203)&gt;=MONTH($F$3))),2,1))</f>
        <v>5</v>
      </c>
      <c r="E203">
        <f t="shared" si="10"/>
        <v>0</v>
      </c>
      <c r="F203">
        <f>IF(D203="","",MIN(E203+F202,MAX(Gehaltstabelle_neu!Entlohnungs_Stufe)))</f>
        <v>11</v>
      </c>
      <c r="G203">
        <f>IF(A203="","",HLOOKUP(D203,Gehaltstabelle_neu!$B$2:$AA$13,GEHALT_NEU_V2!F203+1,FALSE))</f>
        <v>2583</v>
      </c>
      <c r="H203">
        <f t="shared" si="11"/>
        <v>3013.5</v>
      </c>
    </row>
    <row r="204" spans="1:8" x14ac:dyDescent="0.25">
      <c r="A204">
        <f>IF(GEHALT_ALT_V2!A204="","",GEHALT_ALT_V2!A204)</f>
        <v>2038</v>
      </c>
      <c r="B204" s="18">
        <f>IF(GEHALT_ALT_V2!B204="","",GEHALT_ALT_V2!B204)</f>
        <v>50496</v>
      </c>
      <c r="C204" s="19">
        <f t="shared" si="9"/>
        <v>0</v>
      </c>
      <c r="D204">
        <f>IF(B204="","",$I$3+IF(OR(YEAR(B204)&gt;YEAR($F$3)+10,AND(YEAR(B204)=YEAR($F$3)+10,MONTH(B204)&gt;=MONTH($F$3))),SUM($C$9:C204),0)*IF(OR(YEAR(B204)&gt;YEAR($F$3)+25,AND(YEAR(B204)=YEAR($F$3)+25,MONTH(B204)&gt;=MONTH($F$3))),2,1))</f>
        <v>5</v>
      </c>
      <c r="E204">
        <f t="shared" si="10"/>
        <v>0</v>
      </c>
      <c r="F204">
        <f>IF(D204="","",MIN(E204+F203,MAX(Gehaltstabelle_neu!Entlohnungs_Stufe)))</f>
        <v>11</v>
      </c>
      <c r="G204">
        <f>IF(A204="","",HLOOKUP(D204,Gehaltstabelle_neu!$B$2:$AA$13,GEHALT_NEU_V2!F204+1,FALSE))</f>
        <v>2583</v>
      </c>
      <c r="H204">
        <f t="shared" si="11"/>
        <v>3013.5</v>
      </c>
    </row>
    <row r="205" spans="1:8" x14ac:dyDescent="0.25">
      <c r="A205">
        <f>IF(GEHALT_ALT_V2!A205="","",GEHALT_ALT_V2!A205)</f>
        <v>2038</v>
      </c>
      <c r="B205" s="18">
        <f>IF(GEHALT_ALT_V2!B205="","",GEHALT_ALT_V2!B205)</f>
        <v>50526</v>
      </c>
      <c r="C205" s="19">
        <f t="shared" si="9"/>
        <v>0</v>
      </c>
      <c r="D205">
        <f>IF(B205="","",$I$3+IF(OR(YEAR(B205)&gt;YEAR($F$3)+10,AND(YEAR(B205)=YEAR($F$3)+10,MONTH(B205)&gt;=MONTH($F$3))),SUM($C$9:C205),0)*IF(OR(YEAR(B205)&gt;YEAR($F$3)+25,AND(YEAR(B205)=YEAR($F$3)+25,MONTH(B205)&gt;=MONTH($F$3))),2,1))</f>
        <v>5</v>
      </c>
      <c r="E205">
        <f t="shared" si="10"/>
        <v>0</v>
      </c>
      <c r="F205">
        <f>IF(D205="","",MIN(E205+F204,MAX(Gehaltstabelle_neu!Entlohnungs_Stufe)))</f>
        <v>11</v>
      </c>
      <c r="G205">
        <f>IF(A205="","",HLOOKUP(D205,Gehaltstabelle_neu!$B$2:$AA$13,GEHALT_NEU_V2!F205+1,FALSE))</f>
        <v>2583</v>
      </c>
      <c r="H205">
        <f t="shared" si="11"/>
        <v>3013.5</v>
      </c>
    </row>
    <row r="206" spans="1:8" x14ac:dyDescent="0.25">
      <c r="A206">
        <f>IF(GEHALT_ALT_V2!A206="","",GEHALT_ALT_V2!A206)</f>
        <v>2038</v>
      </c>
      <c r="B206" s="18">
        <f>IF(GEHALT_ALT_V2!B206="","",GEHALT_ALT_V2!B206)</f>
        <v>50557</v>
      </c>
      <c r="C206" s="19">
        <f t="shared" si="9"/>
        <v>0</v>
      </c>
      <c r="D206">
        <f>IF(B206="","",$I$3+IF(OR(YEAR(B206)&gt;YEAR($F$3)+10,AND(YEAR(B206)=YEAR($F$3)+10,MONTH(B206)&gt;=MONTH($F$3))),SUM($C$9:C206),0)*IF(OR(YEAR(B206)&gt;YEAR($F$3)+25,AND(YEAR(B206)=YEAR($F$3)+25,MONTH(B206)&gt;=MONTH($F$3))),2,1))</f>
        <v>5</v>
      </c>
      <c r="E206">
        <f t="shared" si="10"/>
        <v>0</v>
      </c>
      <c r="F206">
        <f>IF(D206="","",MIN(E206+F205,MAX(Gehaltstabelle_neu!Entlohnungs_Stufe)))</f>
        <v>11</v>
      </c>
      <c r="G206">
        <f>IF(A206="","",HLOOKUP(D206,Gehaltstabelle_neu!$B$2:$AA$13,GEHALT_NEU_V2!F206+1,FALSE))</f>
        <v>2583</v>
      </c>
      <c r="H206">
        <f t="shared" si="11"/>
        <v>3013.5</v>
      </c>
    </row>
    <row r="207" spans="1:8" x14ac:dyDescent="0.25">
      <c r="A207">
        <f>IF(GEHALT_ALT_V2!A207="","",GEHALT_ALT_V2!A207)</f>
        <v>2038</v>
      </c>
      <c r="B207" s="18">
        <f>IF(GEHALT_ALT_V2!B207="","",GEHALT_ALT_V2!B207)</f>
        <v>50587</v>
      </c>
      <c r="C207" s="19">
        <f t="shared" si="9"/>
        <v>0</v>
      </c>
      <c r="D207">
        <f>IF(B207="","",$I$3+IF(OR(YEAR(B207)&gt;YEAR($F$3)+10,AND(YEAR(B207)=YEAR($F$3)+10,MONTH(B207)&gt;=MONTH($F$3))),SUM($C$9:C207),0)*IF(OR(YEAR(B207)&gt;YEAR($F$3)+25,AND(YEAR(B207)=YEAR($F$3)+25,MONTH(B207)&gt;=MONTH($F$3))),2,1))</f>
        <v>5</v>
      </c>
      <c r="E207">
        <f t="shared" si="10"/>
        <v>1</v>
      </c>
      <c r="F207">
        <f>IF(D207="","",MIN(E207+F206,MAX(Gehaltstabelle_neu!Entlohnungs_Stufe)))</f>
        <v>11</v>
      </c>
      <c r="G207">
        <f>IF(A207="","",HLOOKUP(D207,Gehaltstabelle_neu!$B$2:$AA$13,GEHALT_NEU_V2!F207+1,FALSE))</f>
        <v>2583</v>
      </c>
      <c r="H207">
        <f t="shared" si="11"/>
        <v>3013.5</v>
      </c>
    </row>
    <row r="208" spans="1:8" x14ac:dyDescent="0.25">
      <c r="A208">
        <f>IF(GEHALT_ALT_V2!A208="","",GEHALT_ALT_V2!A208)</f>
        <v>2038</v>
      </c>
      <c r="B208" s="18">
        <f>IF(GEHALT_ALT_V2!B208="","",GEHALT_ALT_V2!B208)</f>
        <v>50618</v>
      </c>
      <c r="C208" s="19">
        <f t="shared" si="9"/>
        <v>0</v>
      </c>
      <c r="D208">
        <f>IF(B208="","",$I$3+IF(OR(YEAR(B208)&gt;YEAR($F$3)+10,AND(YEAR(B208)=YEAR($F$3)+10,MONTH(B208)&gt;=MONTH($F$3))),SUM($C$9:C208),0)*IF(OR(YEAR(B208)&gt;YEAR($F$3)+25,AND(YEAR(B208)=YEAR($F$3)+25,MONTH(B208)&gt;=MONTH($F$3))),2,1))</f>
        <v>5</v>
      </c>
      <c r="E208">
        <f t="shared" si="10"/>
        <v>0</v>
      </c>
      <c r="F208">
        <f>IF(D208="","",MIN(E208+F207,MAX(Gehaltstabelle_neu!Entlohnungs_Stufe)))</f>
        <v>11</v>
      </c>
      <c r="G208">
        <f>IF(A208="","",HLOOKUP(D208,Gehaltstabelle_neu!$B$2:$AA$13,GEHALT_NEU_V2!F208+1,FALSE))</f>
        <v>2583</v>
      </c>
      <c r="H208">
        <f t="shared" si="11"/>
        <v>3013.5</v>
      </c>
    </row>
    <row r="209" spans="1:8" x14ac:dyDescent="0.25">
      <c r="A209">
        <f>IF(GEHALT_ALT_V2!A209="","",GEHALT_ALT_V2!A209)</f>
        <v>2038</v>
      </c>
      <c r="B209" s="18">
        <f>IF(GEHALT_ALT_V2!B209="","",GEHALT_ALT_V2!B209)</f>
        <v>50649</v>
      </c>
      <c r="C209" s="19">
        <f t="shared" si="9"/>
        <v>0</v>
      </c>
      <c r="D209">
        <f>IF(B209="","",$I$3+IF(OR(YEAR(B209)&gt;YEAR($F$3)+10,AND(YEAR(B209)=YEAR($F$3)+10,MONTH(B209)&gt;=MONTH($F$3))),SUM($C$9:C209),0)*IF(OR(YEAR(B209)&gt;YEAR($F$3)+25,AND(YEAR(B209)=YEAR($F$3)+25,MONTH(B209)&gt;=MONTH($F$3))),2,1))</f>
        <v>5</v>
      </c>
      <c r="E209">
        <f t="shared" si="10"/>
        <v>0</v>
      </c>
      <c r="F209">
        <f>IF(D209="","",MIN(E209+F208,MAX(Gehaltstabelle_neu!Entlohnungs_Stufe)))</f>
        <v>11</v>
      </c>
      <c r="G209">
        <f>IF(A209="","",HLOOKUP(D209,Gehaltstabelle_neu!$B$2:$AA$13,GEHALT_NEU_V2!F209+1,FALSE))</f>
        <v>2583</v>
      </c>
      <c r="H209">
        <f t="shared" si="11"/>
        <v>3013.5</v>
      </c>
    </row>
    <row r="210" spans="1:8" x14ac:dyDescent="0.25">
      <c r="A210">
        <f>IF(GEHALT_ALT_V2!A210="","",GEHALT_ALT_V2!A210)</f>
        <v>2038</v>
      </c>
      <c r="B210" s="18">
        <f>IF(GEHALT_ALT_V2!B210="","",GEHALT_ALT_V2!B210)</f>
        <v>50679</v>
      </c>
      <c r="C210" s="19">
        <f t="shared" si="9"/>
        <v>0</v>
      </c>
      <c r="D210">
        <f>IF(B210="","",$I$3+IF(OR(YEAR(B210)&gt;YEAR($F$3)+10,AND(YEAR(B210)=YEAR($F$3)+10,MONTH(B210)&gt;=MONTH($F$3))),SUM($C$9:C210),0)*IF(OR(YEAR(B210)&gt;YEAR($F$3)+25,AND(YEAR(B210)=YEAR($F$3)+25,MONTH(B210)&gt;=MONTH($F$3))),2,1))</f>
        <v>5</v>
      </c>
      <c r="E210">
        <f t="shared" si="10"/>
        <v>0</v>
      </c>
      <c r="F210">
        <f>IF(D210="","",MIN(E210+F209,MAX(Gehaltstabelle_neu!Entlohnungs_Stufe)))</f>
        <v>11</v>
      </c>
      <c r="G210">
        <f>IF(A210="","",HLOOKUP(D210,Gehaltstabelle_neu!$B$2:$AA$13,GEHALT_NEU_V2!F210+1,FALSE))</f>
        <v>2583</v>
      </c>
      <c r="H210">
        <f t="shared" si="11"/>
        <v>3013.5</v>
      </c>
    </row>
    <row r="211" spans="1:8" x14ac:dyDescent="0.25">
      <c r="A211">
        <f>IF(GEHALT_ALT_V2!A211="","",GEHALT_ALT_V2!A211)</f>
        <v>2038</v>
      </c>
      <c r="B211" s="18">
        <f>IF(GEHALT_ALT_V2!B211="","",GEHALT_ALT_V2!B211)</f>
        <v>50710</v>
      </c>
      <c r="C211" s="19">
        <f t="shared" si="9"/>
        <v>0</v>
      </c>
      <c r="D211">
        <f>IF(B211="","",$I$3+IF(OR(YEAR(B211)&gt;YEAR($F$3)+10,AND(YEAR(B211)=YEAR($F$3)+10,MONTH(B211)&gt;=MONTH($F$3))),SUM($C$9:C211),0)*IF(OR(YEAR(B211)&gt;YEAR($F$3)+25,AND(YEAR(B211)=YEAR($F$3)+25,MONTH(B211)&gt;=MONTH($F$3))),2,1))</f>
        <v>5</v>
      </c>
      <c r="E211">
        <f t="shared" si="10"/>
        <v>0</v>
      </c>
      <c r="F211">
        <f>IF(D211="","",MIN(E211+F210,MAX(Gehaltstabelle_neu!Entlohnungs_Stufe)))</f>
        <v>11</v>
      </c>
      <c r="G211">
        <f>IF(A211="","",HLOOKUP(D211,Gehaltstabelle_neu!$B$2:$AA$13,GEHALT_NEU_V2!F211+1,FALSE))</f>
        <v>2583</v>
      </c>
      <c r="H211">
        <f t="shared" si="11"/>
        <v>3013.5</v>
      </c>
    </row>
    <row r="212" spans="1:8" x14ac:dyDescent="0.25">
      <c r="A212">
        <f>IF(GEHALT_ALT_V2!A212="","",GEHALT_ALT_V2!A212)</f>
        <v>2038</v>
      </c>
      <c r="B212" s="18">
        <f>IF(GEHALT_ALT_V2!B212="","",GEHALT_ALT_V2!B212)</f>
        <v>50740</v>
      </c>
      <c r="C212" s="19">
        <f t="shared" si="9"/>
        <v>0</v>
      </c>
      <c r="D212">
        <f>IF(B212="","",$I$3+IF(OR(YEAR(B212)&gt;YEAR($F$3)+10,AND(YEAR(B212)=YEAR($F$3)+10,MONTH(B212)&gt;=MONTH($F$3))),SUM($C$9:C212),0)*IF(OR(YEAR(B212)&gt;YEAR($F$3)+25,AND(YEAR(B212)=YEAR($F$3)+25,MONTH(B212)&gt;=MONTH($F$3))),2,1))</f>
        <v>5</v>
      </c>
      <c r="E212">
        <f t="shared" si="10"/>
        <v>0</v>
      </c>
      <c r="F212">
        <f>IF(D212="","",MIN(E212+F211,MAX(Gehaltstabelle_neu!Entlohnungs_Stufe)))</f>
        <v>11</v>
      </c>
      <c r="G212">
        <f>IF(A212="","",HLOOKUP(D212,Gehaltstabelle_neu!$B$2:$AA$13,GEHALT_NEU_V2!F212+1,FALSE))</f>
        <v>2583</v>
      </c>
      <c r="H212">
        <f t="shared" si="11"/>
        <v>3013.5</v>
      </c>
    </row>
    <row r="213" spans="1:8" x14ac:dyDescent="0.25">
      <c r="A213">
        <f>IF(GEHALT_ALT_V2!A213="","",GEHALT_ALT_V2!A213)</f>
        <v>2039</v>
      </c>
      <c r="B213" s="18">
        <f>IF(GEHALT_ALT_V2!B213="","",GEHALT_ALT_V2!B213)</f>
        <v>50771</v>
      </c>
      <c r="C213" s="19">
        <f t="shared" si="9"/>
        <v>0</v>
      </c>
      <c r="D213">
        <f>IF(B213="","",$I$3+IF(OR(YEAR(B213)&gt;YEAR($F$3)+10,AND(YEAR(B213)=YEAR($F$3)+10,MONTH(B213)&gt;=MONTH($F$3))),SUM($C$9:C213),0)*IF(OR(YEAR(B213)&gt;YEAR($F$3)+25,AND(YEAR(B213)=YEAR($F$3)+25,MONTH(B213)&gt;=MONTH($F$3))),2,1))</f>
        <v>5</v>
      </c>
      <c r="E213">
        <f t="shared" si="10"/>
        <v>0</v>
      </c>
      <c r="F213">
        <f>IF(D213="","",MIN(E213+F212,MAX(Gehaltstabelle_neu!Entlohnungs_Stufe)))</f>
        <v>11</v>
      </c>
      <c r="G213">
        <f>IF(A213="","",HLOOKUP(D213,Gehaltstabelle_neu!$B$2:$AA$13,GEHALT_NEU_V2!F213+1,FALSE))</f>
        <v>2583</v>
      </c>
      <c r="H213">
        <f t="shared" si="11"/>
        <v>3013.5</v>
      </c>
    </row>
    <row r="214" spans="1:8" x14ac:dyDescent="0.25">
      <c r="A214">
        <f>IF(GEHALT_ALT_V2!A214="","",GEHALT_ALT_V2!A214)</f>
        <v>2039</v>
      </c>
      <c r="B214" s="18">
        <f>IF(GEHALT_ALT_V2!B214="","",GEHALT_ALT_V2!B214)</f>
        <v>50802</v>
      </c>
      <c r="C214" s="19">
        <f t="shared" si="9"/>
        <v>0</v>
      </c>
      <c r="D214">
        <f>IF(B214="","",$I$3+IF(OR(YEAR(B214)&gt;YEAR($F$3)+10,AND(YEAR(B214)=YEAR($F$3)+10,MONTH(B214)&gt;=MONTH($F$3))),SUM($C$9:C214),0)*IF(OR(YEAR(B214)&gt;YEAR($F$3)+25,AND(YEAR(B214)=YEAR($F$3)+25,MONTH(B214)&gt;=MONTH($F$3))),2,1))</f>
        <v>5</v>
      </c>
      <c r="E214">
        <f t="shared" si="10"/>
        <v>0</v>
      </c>
      <c r="F214">
        <f>IF(D214="","",MIN(E214+F213,MAX(Gehaltstabelle_neu!Entlohnungs_Stufe)))</f>
        <v>11</v>
      </c>
      <c r="G214">
        <f>IF(A214="","",HLOOKUP(D214,Gehaltstabelle_neu!$B$2:$AA$13,GEHALT_NEU_V2!F214+1,FALSE))</f>
        <v>2583</v>
      </c>
      <c r="H214">
        <f t="shared" si="11"/>
        <v>3013.5</v>
      </c>
    </row>
    <row r="215" spans="1:8" x14ac:dyDescent="0.25">
      <c r="A215">
        <f>IF(GEHALT_ALT_V2!A215="","",GEHALT_ALT_V2!A215)</f>
        <v>2039</v>
      </c>
      <c r="B215" s="18">
        <f>IF(GEHALT_ALT_V2!B215="","",GEHALT_ALT_V2!B215)</f>
        <v>50830</v>
      </c>
      <c r="C215" s="19">
        <f t="shared" si="9"/>
        <v>0</v>
      </c>
      <c r="D215">
        <f>IF(B215="","",$I$3+IF(OR(YEAR(B215)&gt;YEAR($F$3)+10,AND(YEAR(B215)=YEAR($F$3)+10,MONTH(B215)&gt;=MONTH($F$3))),SUM($C$9:C215),0)*IF(OR(YEAR(B215)&gt;YEAR($F$3)+25,AND(YEAR(B215)=YEAR($F$3)+25,MONTH(B215)&gt;=MONTH($F$3))),2,1))</f>
        <v>5</v>
      </c>
      <c r="E215">
        <f t="shared" si="10"/>
        <v>0</v>
      </c>
      <c r="F215">
        <f>IF(D215="","",MIN(E215+F214,MAX(Gehaltstabelle_neu!Entlohnungs_Stufe)))</f>
        <v>11</v>
      </c>
      <c r="G215">
        <f>IF(A215="","",HLOOKUP(D215,Gehaltstabelle_neu!$B$2:$AA$13,GEHALT_NEU_V2!F215+1,FALSE))</f>
        <v>2583</v>
      </c>
      <c r="H215">
        <f t="shared" si="11"/>
        <v>3013.5</v>
      </c>
    </row>
    <row r="216" spans="1:8" x14ac:dyDescent="0.25">
      <c r="A216">
        <f>IF(GEHALT_ALT_V2!A216="","",GEHALT_ALT_V2!A216)</f>
        <v>2039</v>
      </c>
      <c r="B216" s="18">
        <f>IF(GEHALT_ALT_V2!B216="","",GEHALT_ALT_V2!B216)</f>
        <v>50861</v>
      </c>
      <c r="C216" s="19">
        <f t="shared" si="9"/>
        <v>0</v>
      </c>
      <c r="D216">
        <f>IF(B216="","",$I$3+IF(OR(YEAR(B216)&gt;YEAR($F$3)+10,AND(YEAR(B216)=YEAR($F$3)+10,MONTH(B216)&gt;=MONTH($F$3))),SUM($C$9:C216),0)*IF(OR(YEAR(B216)&gt;YEAR($F$3)+25,AND(YEAR(B216)=YEAR($F$3)+25,MONTH(B216)&gt;=MONTH($F$3))),2,1))</f>
        <v>5</v>
      </c>
      <c r="E216">
        <f t="shared" si="10"/>
        <v>0</v>
      </c>
      <c r="F216">
        <f>IF(D216="","",MIN(E216+F215,MAX(Gehaltstabelle_neu!Entlohnungs_Stufe)))</f>
        <v>11</v>
      </c>
      <c r="G216">
        <f>IF(A216="","",HLOOKUP(D216,Gehaltstabelle_neu!$B$2:$AA$13,GEHALT_NEU_V2!F216+1,FALSE))</f>
        <v>2583</v>
      </c>
      <c r="H216">
        <f t="shared" si="11"/>
        <v>3013.5</v>
      </c>
    </row>
    <row r="217" spans="1:8" x14ac:dyDescent="0.25">
      <c r="A217">
        <f>IF(GEHALT_ALT_V2!A217="","",GEHALT_ALT_V2!A217)</f>
        <v>2039</v>
      </c>
      <c r="B217" s="18">
        <f>IF(GEHALT_ALT_V2!B217="","",GEHALT_ALT_V2!B217)</f>
        <v>50891</v>
      </c>
      <c r="C217" s="19">
        <f t="shared" si="9"/>
        <v>0</v>
      </c>
      <c r="D217">
        <f>IF(B217="","",$I$3+IF(OR(YEAR(B217)&gt;YEAR($F$3)+10,AND(YEAR(B217)=YEAR($F$3)+10,MONTH(B217)&gt;=MONTH($F$3))),SUM($C$9:C217),0)*IF(OR(YEAR(B217)&gt;YEAR($F$3)+25,AND(YEAR(B217)=YEAR($F$3)+25,MONTH(B217)&gt;=MONTH($F$3))),2,1))</f>
        <v>5</v>
      </c>
      <c r="E217">
        <f t="shared" si="10"/>
        <v>0</v>
      </c>
      <c r="F217">
        <f>IF(D217="","",MIN(E217+F216,MAX(Gehaltstabelle_neu!Entlohnungs_Stufe)))</f>
        <v>11</v>
      </c>
      <c r="G217">
        <f>IF(A217="","",HLOOKUP(D217,Gehaltstabelle_neu!$B$2:$AA$13,GEHALT_NEU_V2!F217+1,FALSE))</f>
        <v>2583</v>
      </c>
      <c r="H217">
        <f t="shared" si="11"/>
        <v>3013.5</v>
      </c>
    </row>
    <row r="218" spans="1:8" x14ac:dyDescent="0.25">
      <c r="A218">
        <f>IF(GEHALT_ALT_V2!A218="","",GEHALT_ALT_V2!A218)</f>
        <v>2039</v>
      </c>
      <c r="B218" s="18">
        <f>IF(GEHALT_ALT_V2!B218="","",GEHALT_ALT_V2!B218)</f>
        <v>50922</v>
      </c>
      <c r="C218" s="19">
        <f t="shared" si="9"/>
        <v>0</v>
      </c>
      <c r="D218">
        <f>IF(B218="","",$I$3+IF(OR(YEAR(B218)&gt;YEAR($F$3)+10,AND(YEAR(B218)=YEAR($F$3)+10,MONTH(B218)&gt;=MONTH($F$3))),SUM($C$9:C218),0)*IF(OR(YEAR(B218)&gt;YEAR($F$3)+25,AND(YEAR(B218)=YEAR($F$3)+25,MONTH(B218)&gt;=MONTH($F$3))),2,1))</f>
        <v>5</v>
      </c>
      <c r="E218">
        <f t="shared" si="10"/>
        <v>0</v>
      </c>
      <c r="F218">
        <f>IF(D218="","",MIN(E218+F217,MAX(Gehaltstabelle_neu!Entlohnungs_Stufe)))</f>
        <v>11</v>
      </c>
      <c r="G218">
        <f>IF(A218="","",HLOOKUP(D218,Gehaltstabelle_neu!$B$2:$AA$13,GEHALT_NEU_V2!F218+1,FALSE))</f>
        <v>2583</v>
      </c>
      <c r="H218">
        <f t="shared" si="11"/>
        <v>3013.5</v>
      </c>
    </row>
    <row r="219" spans="1:8" x14ac:dyDescent="0.25">
      <c r="A219">
        <f>IF(GEHALT_ALT_V2!A219="","",GEHALT_ALT_V2!A219)</f>
        <v>2039</v>
      </c>
      <c r="B219" s="18">
        <f>IF(GEHALT_ALT_V2!B219="","",GEHALT_ALT_V2!B219)</f>
        <v>50952</v>
      </c>
      <c r="C219" s="19">
        <f t="shared" si="9"/>
        <v>0</v>
      </c>
      <c r="D219">
        <f>IF(B219="","",$I$3+IF(OR(YEAR(B219)&gt;YEAR($F$3)+10,AND(YEAR(B219)=YEAR($F$3)+10,MONTH(B219)&gt;=MONTH($F$3))),SUM($C$9:C219),0)*IF(OR(YEAR(B219)&gt;YEAR($F$3)+25,AND(YEAR(B219)=YEAR($F$3)+25,MONTH(B219)&gt;=MONTH($F$3))),2,1))</f>
        <v>5</v>
      </c>
      <c r="E219">
        <f t="shared" si="10"/>
        <v>0</v>
      </c>
      <c r="F219">
        <f>IF(D219="","",MIN(E219+F218,MAX(Gehaltstabelle_neu!Entlohnungs_Stufe)))</f>
        <v>11</v>
      </c>
      <c r="G219">
        <f>IF(A219="","",HLOOKUP(D219,Gehaltstabelle_neu!$B$2:$AA$13,GEHALT_NEU_V2!F219+1,FALSE))</f>
        <v>2583</v>
      </c>
      <c r="H219">
        <f t="shared" si="11"/>
        <v>3013.5</v>
      </c>
    </row>
    <row r="220" spans="1:8" x14ac:dyDescent="0.25">
      <c r="A220">
        <f>IF(GEHALT_ALT_V2!A220="","",GEHALT_ALT_V2!A220)</f>
        <v>2039</v>
      </c>
      <c r="B220" s="18">
        <f>IF(GEHALT_ALT_V2!B220="","",GEHALT_ALT_V2!B220)</f>
        <v>50983</v>
      </c>
      <c r="C220" s="19">
        <f t="shared" si="9"/>
        <v>0</v>
      </c>
      <c r="D220">
        <f>IF(B220="","",$I$3+IF(OR(YEAR(B220)&gt;YEAR($F$3)+10,AND(YEAR(B220)=YEAR($F$3)+10,MONTH(B220)&gt;=MONTH($F$3))),SUM($C$9:C220),0)*IF(OR(YEAR(B220)&gt;YEAR($F$3)+25,AND(YEAR(B220)=YEAR($F$3)+25,MONTH(B220)&gt;=MONTH($F$3))),2,1))</f>
        <v>5</v>
      </c>
      <c r="E220">
        <f t="shared" si="10"/>
        <v>0</v>
      </c>
      <c r="F220">
        <f>IF(D220="","",MIN(E220+F219,MAX(Gehaltstabelle_neu!Entlohnungs_Stufe)))</f>
        <v>11</v>
      </c>
      <c r="G220">
        <f>IF(A220="","",HLOOKUP(D220,Gehaltstabelle_neu!$B$2:$AA$13,GEHALT_NEU_V2!F220+1,FALSE))</f>
        <v>2583</v>
      </c>
      <c r="H220">
        <f t="shared" si="11"/>
        <v>3013.5</v>
      </c>
    </row>
    <row r="221" spans="1:8" x14ac:dyDescent="0.25">
      <c r="A221">
        <f>IF(GEHALT_ALT_V2!A221="","",GEHALT_ALT_V2!A221)</f>
        <v>2039</v>
      </c>
      <c r="B221" s="18">
        <f>IF(GEHALT_ALT_V2!B221="","",GEHALT_ALT_V2!B221)</f>
        <v>51014</v>
      </c>
      <c r="C221" s="19">
        <f t="shared" si="9"/>
        <v>0</v>
      </c>
      <c r="D221">
        <f>IF(B221="","",$I$3+IF(OR(YEAR(B221)&gt;YEAR($F$3)+10,AND(YEAR(B221)=YEAR($F$3)+10,MONTH(B221)&gt;=MONTH($F$3))),SUM($C$9:C221),0)*IF(OR(YEAR(B221)&gt;YEAR($F$3)+25,AND(YEAR(B221)=YEAR($F$3)+25,MONTH(B221)&gt;=MONTH($F$3))),2,1))</f>
        <v>5</v>
      </c>
      <c r="E221">
        <f t="shared" si="10"/>
        <v>0</v>
      </c>
      <c r="F221">
        <f>IF(D221="","",MIN(E221+F220,MAX(Gehaltstabelle_neu!Entlohnungs_Stufe)))</f>
        <v>11</v>
      </c>
      <c r="G221">
        <f>IF(A221="","",HLOOKUP(D221,Gehaltstabelle_neu!$B$2:$AA$13,GEHALT_NEU_V2!F221+1,FALSE))</f>
        <v>2583</v>
      </c>
      <c r="H221">
        <f t="shared" si="11"/>
        <v>3013.5</v>
      </c>
    </row>
    <row r="222" spans="1:8" x14ac:dyDescent="0.25">
      <c r="A222">
        <f>IF(GEHALT_ALT_V2!A222="","",GEHALT_ALT_V2!A222)</f>
        <v>2039</v>
      </c>
      <c r="B222" s="18">
        <f>IF(GEHALT_ALT_V2!B222="","",GEHALT_ALT_V2!B222)</f>
        <v>51044</v>
      </c>
      <c r="C222" s="19">
        <f t="shared" si="9"/>
        <v>0</v>
      </c>
      <c r="D222">
        <f>IF(B222="","",$I$3+IF(OR(YEAR(B222)&gt;YEAR($F$3)+10,AND(YEAR(B222)=YEAR($F$3)+10,MONTH(B222)&gt;=MONTH($F$3))),SUM($C$9:C222),0)*IF(OR(YEAR(B222)&gt;YEAR($F$3)+25,AND(YEAR(B222)=YEAR($F$3)+25,MONTH(B222)&gt;=MONTH($F$3))),2,1))</f>
        <v>5</v>
      </c>
      <c r="E222">
        <f t="shared" si="10"/>
        <v>0</v>
      </c>
      <c r="F222">
        <f>IF(D222="","",MIN(E222+F221,MAX(Gehaltstabelle_neu!Entlohnungs_Stufe)))</f>
        <v>11</v>
      </c>
      <c r="G222">
        <f>IF(A222="","",HLOOKUP(D222,Gehaltstabelle_neu!$B$2:$AA$13,GEHALT_NEU_V2!F222+1,FALSE))</f>
        <v>2583</v>
      </c>
      <c r="H222">
        <f t="shared" si="11"/>
        <v>3013.5</v>
      </c>
    </row>
    <row r="223" spans="1:8" x14ac:dyDescent="0.25">
      <c r="A223">
        <f>IF(GEHALT_ALT_V2!A223="","",GEHALT_ALT_V2!A223)</f>
        <v>2039</v>
      </c>
      <c r="B223" s="18">
        <f>IF(GEHALT_ALT_V2!B223="","",GEHALT_ALT_V2!B223)</f>
        <v>51075</v>
      </c>
      <c r="C223" s="19">
        <f t="shared" si="9"/>
        <v>0</v>
      </c>
      <c r="D223">
        <f>IF(B223="","",$I$3+IF(OR(YEAR(B223)&gt;YEAR($F$3)+10,AND(YEAR(B223)=YEAR($F$3)+10,MONTH(B223)&gt;=MONTH($F$3))),SUM($C$9:C223),0)*IF(OR(YEAR(B223)&gt;YEAR($F$3)+25,AND(YEAR(B223)=YEAR($F$3)+25,MONTH(B223)&gt;=MONTH($F$3))),2,1))</f>
        <v>5</v>
      </c>
      <c r="E223">
        <f t="shared" si="10"/>
        <v>0</v>
      </c>
      <c r="F223">
        <f>IF(D223="","",MIN(E223+F222,MAX(Gehaltstabelle_neu!Entlohnungs_Stufe)))</f>
        <v>11</v>
      </c>
      <c r="G223">
        <f>IF(A223="","",HLOOKUP(D223,Gehaltstabelle_neu!$B$2:$AA$13,GEHALT_NEU_V2!F223+1,FALSE))</f>
        <v>2583</v>
      </c>
      <c r="H223">
        <f t="shared" si="11"/>
        <v>3013.5</v>
      </c>
    </row>
    <row r="224" spans="1:8" x14ac:dyDescent="0.25">
      <c r="A224">
        <f>IF(GEHALT_ALT_V2!A224="","",GEHALT_ALT_V2!A224)</f>
        <v>2039</v>
      </c>
      <c r="B224" s="18">
        <f>IF(GEHALT_ALT_V2!B224="","",GEHALT_ALT_V2!B224)</f>
        <v>51105</v>
      </c>
      <c r="C224" s="19">
        <f t="shared" si="9"/>
        <v>0</v>
      </c>
      <c r="D224">
        <f>IF(B224="","",$I$3+IF(OR(YEAR(B224)&gt;YEAR($F$3)+10,AND(YEAR(B224)=YEAR($F$3)+10,MONTH(B224)&gt;=MONTH($F$3))),SUM($C$9:C224),0)*IF(OR(YEAR(B224)&gt;YEAR($F$3)+25,AND(YEAR(B224)=YEAR($F$3)+25,MONTH(B224)&gt;=MONTH($F$3))),2,1))</f>
        <v>5</v>
      </c>
      <c r="E224">
        <f t="shared" si="10"/>
        <v>0</v>
      </c>
      <c r="F224">
        <f>IF(D224="","",MIN(E224+F223,MAX(Gehaltstabelle_neu!Entlohnungs_Stufe)))</f>
        <v>11</v>
      </c>
      <c r="G224">
        <f>IF(A224="","",HLOOKUP(D224,Gehaltstabelle_neu!$B$2:$AA$13,GEHALT_NEU_V2!F224+1,FALSE))</f>
        <v>2583</v>
      </c>
      <c r="H224">
        <f t="shared" si="11"/>
        <v>3013.5</v>
      </c>
    </row>
    <row r="225" spans="1:8" x14ac:dyDescent="0.25">
      <c r="A225">
        <f>IF(GEHALT_ALT_V2!A225="","",GEHALT_ALT_V2!A225)</f>
        <v>2040</v>
      </c>
      <c r="B225" s="18">
        <f>IF(GEHALT_ALT_V2!B225="","",GEHALT_ALT_V2!B225)</f>
        <v>51136</v>
      </c>
      <c r="C225" s="19">
        <f t="shared" si="9"/>
        <v>0</v>
      </c>
      <c r="D225">
        <f>IF(B225="","",$I$3+IF(OR(YEAR(B225)&gt;YEAR($F$3)+10,AND(YEAR(B225)=YEAR($F$3)+10,MONTH(B225)&gt;=MONTH($F$3))),SUM($C$9:C225),0)*IF(OR(YEAR(B225)&gt;YEAR($F$3)+25,AND(YEAR(B225)=YEAR($F$3)+25,MONTH(B225)&gt;=MONTH($F$3))),2,1))</f>
        <v>5</v>
      </c>
      <c r="E225">
        <f t="shared" si="10"/>
        <v>0</v>
      </c>
      <c r="F225">
        <f>IF(D225="","",MIN(E225+F224,MAX(Gehaltstabelle_neu!Entlohnungs_Stufe)))</f>
        <v>11</v>
      </c>
      <c r="G225">
        <f>IF(A225="","",HLOOKUP(D225,Gehaltstabelle_neu!$B$2:$AA$13,GEHALT_NEU_V2!F225+1,FALSE))</f>
        <v>2583</v>
      </c>
      <c r="H225">
        <f t="shared" si="11"/>
        <v>3013.5</v>
      </c>
    </row>
    <row r="226" spans="1:8" x14ac:dyDescent="0.25">
      <c r="A226">
        <f>IF(GEHALT_ALT_V2!A226="","",GEHALT_ALT_V2!A226)</f>
        <v>2040</v>
      </c>
      <c r="B226" s="18">
        <f>IF(GEHALT_ALT_V2!B226="","",GEHALT_ALT_V2!B226)</f>
        <v>51167</v>
      </c>
      <c r="C226" s="19">
        <f t="shared" si="9"/>
        <v>0</v>
      </c>
      <c r="D226">
        <f>IF(B226="","",$I$3+IF(OR(YEAR(B226)&gt;YEAR($F$3)+10,AND(YEAR(B226)=YEAR($F$3)+10,MONTH(B226)&gt;=MONTH($F$3))),SUM($C$9:C226),0)*IF(OR(YEAR(B226)&gt;YEAR($F$3)+25,AND(YEAR(B226)=YEAR($F$3)+25,MONTH(B226)&gt;=MONTH($F$3))),2,1))</f>
        <v>5</v>
      </c>
      <c r="E226">
        <f t="shared" si="10"/>
        <v>0</v>
      </c>
      <c r="F226">
        <f>IF(D226="","",MIN(E226+F225,MAX(Gehaltstabelle_neu!Entlohnungs_Stufe)))</f>
        <v>11</v>
      </c>
      <c r="G226">
        <f>IF(A226="","",HLOOKUP(D226,Gehaltstabelle_neu!$B$2:$AA$13,GEHALT_NEU_V2!F226+1,FALSE))</f>
        <v>2583</v>
      </c>
      <c r="H226">
        <f t="shared" si="11"/>
        <v>3013.5</v>
      </c>
    </row>
    <row r="227" spans="1:8" x14ac:dyDescent="0.25">
      <c r="A227">
        <f>IF(GEHALT_ALT_V2!A227="","",GEHALT_ALT_V2!A227)</f>
        <v>2040</v>
      </c>
      <c r="B227" s="18">
        <f>IF(GEHALT_ALT_V2!B227="","",GEHALT_ALT_V2!B227)</f>
        <v>51196</v>
      </c>
      <c r="C227" s="19">
        <f t="shared" si="9"/>
        <v>0</v>
      </c>
      <c r="D227">
        <f>IF(B227="","",$I$3+IF(OR(YEAR(B227)&gt;YEAR($F$3)+10,AND(YEAR(B227)=YEAR($F$3)+10,MONTH(B227)&gt;=MONTH($F$3))),SUM($C$9:C227),0)*IF(OR(YEAR(B227)&gt;YEAR($F$3)+25,AND(YEAR(B227)=YEAR($F$3)+25,MONTH(B227)&gt;=MONTH($F$3))),2,1))</f>
        <v>5</v>
      </c>
      <c r="E227">
        <f t="shared" si="10"/>
        <v>0</v>
      </c>
      <c r="F227">
        <f>IF(D227="","",MIN(E227+F226,MAX(Gehaltstabelle_neu!Entlohnungs_Stufe)))</f>
        <v>11</v>
      </c>
      <c r="G227">
        <f>IF(A227="","",HLOOKUP(D227,Gehaltstabelle_neu!$B$2:$AA$13,GEHALT_NEU_V2!F227+1,FALSE))</f>
        <v>2583</v>
      </c>
      <c r="H227">
        <f t="shared" si="11"/>
        <v>3013.5</v>
      </c>
    </row>
    <row r="228" spans="1:8" x14ac:dyDescent="0.25">
      <c r="A228">
        <f>IF(GEHALT_ALT_V2!A228="","",GEHALT_ALT_V2!A228)</f>
        <v>2040</v>
      </c>
      <c r="B228" s="18">
        <f>IF(GEHALT_ALT_V2!B228="","",GEHALT_ALT_V2!B228)</f>
        <v>51227</v>
      </c>
      <c r="C228" s="19">
        <f t="shared" si="9"/>
        <v>0</v>
      </c>
      <c r="D228">
        <f>IF(B228="","",$I$3+IF(OR(YEAR(B228)&gt;YEAR($F$3)+10,AND(YEAR(B228)=YEAR($F$3)+10,MONTH(B228)&gt;=MONTH($F$3))),SUM($C$9:C228),0)*IF(OR(YEAR(B228)&gt;YEAR($F$3)+25,AND(YEAR(B228)=YEAR($F$3)+25,MONTH(B228)&gt;=MONTH($F$3))),2,1))</f>
        <v>5</v>
      </c>
      <c r="E228">
        <f t="shared" si="10"/>
        <v>0</v>
      </c>
      <c r="F228">
        <f>IF(D228="","",MIN(E228+F227,MAX(Gehaltstabelle_neu!Entlohnungs_Stufe)))</f>
        <v>11</v>
      </c>
      <c r="G228">
        <f>IF(A228="","",HLOOKUP(D228,Gehaltstabelle_neu!$B$2:$AA$13,GEHALT_NEU_V2!F228+1,FALSE))</f>
        <v>2583</v>
      </c>
      <c r="H228">
        <f t="shared" si="11"/>
        <v>3013.5</v>
      </c>
    </row>
    <row r="229" spans="1:8" x14ac:dyDescent="0.25">
      <c r="A229">
        <f>IF(GEHALT_ALT_V2!A229="","",GEHALT_ALT_V2!A229)</f>
        <v>2040</v>
      </c>
      <c r="B229" s="18">
        <f>IF(GEHALT_ALT_V2!B229="","",GEHALT_ALT_V2!B229)</f>
        <v>51257</v>
      </c>
      <c r="C229" s="19">
        <f t="shared" si="9"/>
        <v>0</v>
      </c>
      <c r="D229">
        <f>IF(B229="","",$I$3+IF(OR(YEAR(B229)&gt;YEAR($F$3)+10,AND(YEAR(B229)=YEAR($F$3)+10,MONTH(B229)&gt;=MONTH($F$3))),SUM($C$9:C229),0)*IF(OR(YEAR(B229)&gt;YEAR($F$3)+25,AND(YEAR(B229)=YEAR($F$3)+25,MONTH(B229)&gt;=MONTH($F$3))),2,1))</f>
        <v>5</v>
      </c>
      <c r="E229">
        <f t="shared" si="10"/>
        <v>0</v>
      </c>
      <c r="F229">
        <f>IF(D229="","",MIN(E229+F228,MAX(Gehaltstabelle_neu!Entlohnungs_Stufe)))</f>
        <v>11</v>
      </c>
      <c r="G229">
        <f>IF(A229="","",HLOOKUP(D229,Gehaltstabelle_neu!$B$2:$AA$13,GEHALT_NEU_V2!F229+1,FALSE))</f>
        <v>2583</v>
      </c>
      <c r="H229">
        <f t="shared" si="11"/>
        <v>3013.5</v>
      </c>
    </row>
    <row r="230" spans="1:8" x14ac:dyDescent="0.25">
      <c r="A230">
        <f>IF(GEHALT_ALT_V2!A230="","",GEHALT_ALT_V2!A230)</f>
        <v>2040</v>
      </c>
      <c r="B230" s="18">
        <f>IF(GEHALT_ALT_V2!B230="","",GEHALT_ALT_V2!B230)</f>
        <v>51288</v>
      </c>
      <c r="C230" s="19">
        <f t="shared" si="9"/>
        <v>0</v>
      </c>
      <c r="D230">
        <f>IF(B230="","",$I$3+IF(OR(YEAR(B230)&gt;YEAR($F$3)+10,AND(YEAR(B230)=YEAR($F$3)+10,MONTH(B230)&gt;=MONTH($F$3))),SUM($C$9:C230),0)*IF(OR(YEAR(B230)&gt;YEAR($F$3)+25,AND(YEAR(B230)=YEAR($F$3)+25,MONTH(B230)&gt;=MONTH($F$3))),2,1))</f>
        <v>5</v>
      </c>
      <c r="E230">
        <f t="shared" si="10"/>
        <v>0</v>
      </c>
      <c r="F230">
        <f>IF(D230="","",MIN(E230+F229,MAX(Gehaltstabelle_neu!Entlohnungs_Stufe)))</f>
        <v>11</v>
      </c>
      <c r="G230">
        <f>IF(A230="","",HLOOKUP(D230,Gehaltstabelle_neu!$B$2:$AA$13,GEHALT_NEU_V2!F230+1,FALSE))</f>
        <v>2583</v>
      </c>
      <c r="H230">
        <f t="shared" si="11"/>
        <v>3013.5</v>
      </c>
    </row>
    <row r="231" spans="1:8" x14ac:dyDescent="0.25">
      <c r="A231">
        <f>IF(GEHALT_ALT_V2!A231="","",GEHALT_ALT_V2!A231)</f>
        <v>2040</v>
      </c>
      <c r="B231" s="18">
        <f>IF(GEHALT_ALT_V2!B231="","",GEHALT_ALT_V2!B231)</f>
        <v>51318</v>
      </c>
      <c r="C231" s="19">
        <f t="shared" si="9"/>
        <v>0</v>
      </c>
      <c r="D231">
        <f>IF(B231="","",$I$3+IF(OR(YEAR(B231)&gt;YEAR($F$3)+10,AND(YEAR(B231)=YEAR($F$3)+10,MONTH(B231)&gt;=MONTH($F$3))),SUM($C$9:C231),0)*IF(OR(YEAR(B231)&gt;YEAR($F$3)+25,AND(YEAR(B231)=YEAR($F$3)+25,MONTH(B231)&gt;=MONTH($F$3))),2,1))</f>
        <v>5</v>
      </c>
      <c r="E231">
        <f t="shared" si="10"/>
        <v>1</v>
      </c>
      <c r="F231">
        <f>IF(D231="","",MIN(E231+F230,MAX(Gehaltstabelle_neu!Entlohnungs_Stufe)))</f>
        <v>11</v>
      </c>
      <c r="G231">
        <f>IF(A231="","",HLOOKUP(D231,Gehaltstabelle_neu!$B$2:$AA$13,GEHALT_NEU_V2!F231+1,FALSE))</f>
        <v>2583</v>
      </c>
      <c r="H231">
        <f t="shared" si="11"/>
        <v>3013.5</v>
      </c>
    </row>
    <row r="232" spans="1:8" x14ac:dyDescent="0.25">
      <c r="A232">
        <f>IF(GEHALT_ALT_V2!A232="","",GEHALT_ALT_V2!A232)</f>
        <v>2040</v>
      </c>
      <c r="B232" s="18">
        <f>IF(GEHALT_ALT_V2!B232="","",GEHALT_ALT_V2!B232)</f>
        <v>51349</v>
      </c>
      <c r="C232" s="19">
        <f t="shared" si="9"/>
        <v>0</v>
      </c>
      <c r="D232">
        <f>IF(B232="","",$I$3+IF(OR(YEAR(B232)&gt;YEAR($F$3)+10,AND(YEAR(B232)=YEAR($F$3)+10,MONTH(B232)&gt;=MONTH($F$3))),SUM($C$9:C232),0)*IF(OR(YEAR(B232)&gt;YEAR($F$3)+25,AND(YEAR(B232)=YEAR($F$3)+25,MONTH(B232)&gt;=MONTH($F$3))),2,1))</f>
        <v>5</v>
      </c>
      <c r="E232">
        <f t="shared" si="10"/>
        <v>0</v>
      </c>
      <c r="F232">
        <f>IF(D232="","",MIN(E232+F231,MAX(Gehaltstabelle_neu!Entlohnungs_Stufe)))</f>
        <v>11</v>
      </c>
      <c r="G232">
        <f>IF(A232="","",HLOOKUP(D232,Gehaltstabelle_neu!$B$2:$AA$13,GEHALT_NEU_V2!F232+1,FALSE))</f>
        <v>2583</v>
      </c>
      <c r="H232">
        <f t="shared" si="11"/>
        <v>3013.5</v>
      </c>
    </row>
    <row r="233" spans="1:8" x14ac:dyDescent="0.25">
      <c r="A233">
        <f>IF(GEHALT_ALT_V2!A233="","",GEHALT_ALT_V2!A233)</f>
        <v>2040</v>
      </c>
      <c r="B233" s="18">
        <f>IF(GEHALT_ALT_V2!B233="","",GEHALT_ALT_V2!B233)</f>
        <v>51380</v>
      </c>
      <c r="C233" s="19">
        <f t="shared" si="9"/>
        <v>0</v>
      </c>
      <c r="D233">
        <f>IF(B233="","",$I$3+IF(OR(YEAR(B233)&gt;YEAR($F$3)+10,AND(YEAR(B233)=YEAR($F$3)+10,MONTH(B233)&gt;=MONTH($F$3))),SUM($C$9:C233),0)*IF(OR(YEAR(B233)&gt;YEAR($F$3)+25,AND(YEAR(B233)=YEAR($F$3)+25,MONTH(B233)&gt;=MONTH($F$3))),2,1))</f>
        <v>5</v>
      </c>
      <c r="E233">
        <f t="shared" si="10"/>
        <v>0</v>
      </c>
      <c r="F233">
        <f>IF(D233="","",MIN(E233+F232,MAX(Gehaltstabelle_neu!Entlohnungs_Stufe)))</f>
        <v>11</v>
      </c>
      <c r="G233">
        <f>IF(A233="","",HLOOKUP(D233,Gehaltstabelle_neu!$B$2:$AA$13,GEHALT_NEU_V2!F233+1,FALSE))</f>
        <v>2583</v>
      </c>
      <c r="H233">
        <f t="shared" si="11"/>
        <v>3013.5</v>
      </c>
    </row>
    <row r="234" spans="1:8" x14ac:dyDescent="0.25">
      <c r="A234">
        <f>IF(GEHALT_ALT_V2!A234="","",GEHALT_ALT_V2!A234)</f>
        <v>2040</v>
      </c>
      <c r="B234" s="18">
        <f>IF(GEHALT_ALT_V2!B234="","",GEHALT_ALT_V2!B234)</f>
        <v>51410</v>
      </c>
      <c r="C234" s="19">
        <f t="shared" si="9"/>
        <v>0</v>
      </c>
      <c r="D234">
        <f>IF(B234="","",$I$3+IF(OR(YEAR(B234)&gt;YEAR($F$3)+10,AND(YEAR(B234)=YEAR($F$3)+10,MONTH(B234)&gt;=MONTH($F$3))),SUM($C$9:C234),0)*IF(OR(YEAR(B234)&gt;YEAR($F$3)+25,AND(YEAR(B234)=YEAR($F$3)+25,MONTH(B234)&gt;=MONTH($F$3))),2,1))</f>
        <v>5</v>
      </c>
      <c r="E234">
        <f t="shared" si="10"/>
        <v>0</v>
      </c>
      <c r="F234">
        <f>IF(D234="","",MIN(E234+F233,MAX(Gehaltstabelle_neu!Entlohnungs_Stufe)))</f>
        <v>11</v>
      </c>
      <c r="G234">
        <f>IF(A234="","",HLOOKUP(D234,Gehaltstabelle_neu!$B$2:$AA$13,GEHALT_NEU_V2!F234+1,FALSE))</f>
        <v>2583</v>
      </c>
      <c r="H234">
        <f t="shared" si="11"/>
        <v>3013.5</v>
      </c>
    </row>
    <row r="235" spans="1:8" x14ac:dyDescent="0.25">
      <c r="A235">
        <f>IF(GEHALT_ALT_V2!A235="","",GEHALT_ALT_V2!A235)</f>
        <v>2040</v>
      </c>
      <c r="B235" s="18">
        <f>IF(GEHALT_ALT_V2!B235="","",GEHALT_ALT_V2!B235)</f>
        <v>51441</v>
      </c>
      <c r="C235" s="19">
        <f t="shared" si="9"/>
        <v>0</v>
      </c>
      <c r="D235">
        <f>IF(B235="","",$I$3+IF(OR(YEAR(B235)&gt;YEAR($F$3)+10,AND(YEAR(B235)=YEAR($F$3)+10,MONTH(B235)&gt;=MONTH($F$3))),SUM($C$9:C235),0)*IF(OR(YEAR(B235)&gt;YEAR($F$3)+25,AND(YEAR(B235)=YEAR($F$3)+25,MONTH(B235)&gt;=MONTH($F$3))),2,1))</f>
        <v>5</v>
      </c>
      <c r="E235">
        <f t="shared" si="10"/>
        <v>0</v>
      </c>
      <c r="F235">
        <f>IF(D235="","",MIN(E235+F234,MAX(Gehaltstabelle_neu!Entlohnungs_Stufe)))</f>
        <v>11</v>
      </c>
      <c r="G235">
        <f>IF(A235="","",HLOOKUP(D235,Gehaltstabelle_neu!$B$2:$AA$13,GEHALT_NEU_V2!F235+1,FALSE))</f>
        <v>2583</v>
      </c>
      <c r="H235">
        <f t="shared" si="11"/>
        <v>3013.5</v>
      </c>
    </row>
    <row r="236" spans="1:8" x14ac:dyDescent="0.25">
      <c r="A236">
        <f>IF(GEHALT_ALT_V2!A236="","",GEHALT_ALT_V2!A236)</f>
        <v>2040</v>
      </c>
      <c r="B236" s="18">
        <f>IF(GEHALT_ALT_V2!B236="","",GEHALT_ALT_V2!B236)</f>
        <v>51471</v>
      </c>
      <c r="C236" s="19">
        <f t="shared" si="9"/>
        <v>0</v>
      </c>
      <c r="D236">
        <f>IF(B236="","",$I$3+IF(OR(YEAR(B236)&gt;YEAR($F$3)+10,AND(YEAR(B236)=YEAR($F$3)+10,MONTH(B236)&gt;=MONTH($F$3))),SUM($C$9:C236),0)*IF(OR(YEAR(B236)&gt;YEAR($F$3)+25,AND(YEAR(B236)=YEAR($F$3)+25,MONTH(B236)&gt;=MONTH($F$3))),2,1))</f>
        <v>5</v>
      </c>
      <c r="E236">
        <f t="shared" si="10"/>
        <v>0</v>
      </c>
      <c r="F236">
        <f>IF(D236="","",MIN(E236+F235,MAX(Gehaltstabelle_neu!Entlohnungs_Stufe)))</f>
        <v>11</v>
      </c>
      <c r="G236">
        <f>IF(A236="","",HLOOKUP(D236,Gehaltstabelle_neu!$B$2:$AA$13,GEHALT_NEU_V2!F236+1,FALSE))</f>
        <v>2583</v>
      </c>
      <c r="H236">
        <f t="shared" si="11"/>
        <v>3013.5</v>
      </c>
    </row>
    <row r="237" spans="1:8" x14ac:dyDescent="0.25">
      <c r="A237">
        <f>IF(GEHALT_ALT_V2!A237="","",GEHALT_ALT_V2!A237)</f>
        <v>2041</v>
      </c>
      <c r="B237" s="18">
        <f>IF(GEHALT_ALT_V2!B237="","",GEHALT_ALT_V2!B237)</f>
        <v>51502</v>
      </c>
      <c r="C237" s="19">
        <f t="shared" si="9"/>
        <v>0</v>
      </c>
      <c r="D237">
        <f>IF(B237="","",$I$3+IF(OR(YEAR(B237)&gt;YEAR($F$3)+10,AND(YEAR(B237)=YEAR($F$3)+10,MONTH(B237)&gt;=MONTH($F$3))),SUM($C$9:C237),0)*IF(OR(YEAR(B237)&gt;YEAR($F$3)+25,AND(YEAR(B237)=YEAR($F$3)+25,MONTH(B237)&gt;=MONTH($F$3))),2,1))</f>
        <v>5</v>
      </c>
      <c r="E237">
        <f t="shared" si="10"/>
        <v>0</v>
      </c>
      <c r="F237">
        <f>IF(D237="","",MIN(E237+F236,MAX(Gehaltstabelle_neu!Entlohnungs_Stufe)))</f>
        <v>11</v>
      </c>
      <c r="G237">
        <f>IF(A237="","",HLOOKUP(D237,Gehaltstabelle_neu!$B$2:$AA$13,GEHALT_NEU_V2!F237+1,FALSE))</f>
        <v>2583</v>
      </c>
      <c r="H237">
        <f t="shared" si="11"/>
        <v>3013.5</v>
      </c>
    </row>
    <row r="238" spans="1:8" x14ac:dyDescent="0.25">
      <c r="A238">
        <f>IF(GEHALT_ALT_V2!A238="","",GEHALT_ALT_V2!A238)</f>
        <v>2041</v>
      </c>
      <c r="B238" s="18">
        <f>IF(GEHALT_ALT_V2!B238="","",GEHALT_ALT_V2!B238)</f>
        <v>51533</v>
      </c>
      <c r="C238" s="19">
        <f t="shared" si="9"/>
        <v>0</v>
      </c>
      <c r="D238">
        <f>IF(B238="","",$I$3+IF(OR(YEAR(B238)&gt;YEAR($F$3)+10,AND(YEAR(B238)=YEAR($F$3)+10,MONTH(B238)&gt;=MONTH($F$3))),SUM($C$9:C238),0)*IF(OR(YEAR(B238)&gt;YEAR($F$3)+25,AND(YEAR(B238)=YEAR($F$3)+25,MONTH(B238)&gt;=MONTH($F$3))),2,1))</f>
        <v>5</v>
      </c>
      <c r="E238">
        <f t="shared" si="10"/>
        <v>0</v>
      </c>
      <c r="F238">
        <f>IF(D238="","",MIN(E238+F237,MAX(Gehaltstabelle_neu!Entlohnungs_Stufe)))</f>
        <v>11</v>
      </c>
      <c r="G238">
        <f>IF(A238="","",HLOOKUP(D238,Gehaltstabelle_neu!$B$2:$AA$13,GEHALT_NEU_V2!F238+1,FALSE))</f>
        <v>2583</v>
      </c>
      <c r="H238">
        <f t="shared" si="11"/>
        <v>3013.5</v>
      </c>
    </row>
    <row r="239" spans="1:8" x14ac:dyDescent="0.25">
      <c r="A239">
        <f>IF(GEHALT_ALT_V2!A239="","",GEHALT_ALT_V2!A239)</f>
        <v>2041</v>
      </c>
      <c r="B239" s="18">
        <f>IF(GEHALT_ALT_V2!B239="","",GEHALT_ALT_V2!B239)</f>
        <v>51561</v>
      </c>
      <c r="C239" s="19">
        <f t="shared" si="9"/>
        <v>0</v>
      </c>
      <c r="D239">
        <f>IF(B239="","",$I$3+IF(OR(YEAR(B239)&gt;YEAR($F$3)+10,AND(YEAR(B239)=YEAR($F$3)+10,MONTH(B239)&gt;=MONTH($F$3))),SUM($C$9:C239),0)*IF(OR(YEAR(B239)&gt;YEAR($F$3)+25,AND(YEAR(B239)=YEAR($F$3)+25,MONTH(B239)&gt;=MONTH($F$3))),2,1))</f>
        <v>5</v>
      </c>
      <c r="E239">
        <f t="shared" si="10"/>
        <v>0</v>
      </c>
      <c r="F239">
        <f>IF(D239="","",MIN(E239+F238,MAX(Gehaltstabelle_neu!Entlohnungs_Stufe)))</f>
        <v>11</v>
      </c>
      <c r="G239">
        <f>IF(A239="","",HLOOKUP(D239,Gehaltstabelle_neu!$B$2:$AA$13,GEHALT_NEU_V2!F239+1,FALSE))</f>
        <v>2583</v>
      </c>
      <c r="H239">
        <f t="shared" si="11"/>
        <v>3013.5</v>
      </c>
    </row>
    <row r="240" spans="1:8" x14ac:dyDescent="0.25">
      <c r="A240">
        <f>IF(GEHALT_ALT_V2!A240="","",GEHALT_ALT_V2!A240)</f>
        <v>2041</v>
      </c>
      <c r="B240" s="18">
        <f>IF(GEHALT_ALT_V2!B240="","",GEHALT_ALT_V2!B240)</f>
        <v>51592</v>
      </c>
      <c r="C240" s="19">
        <f t="shared" si="9"/>
        <v>0</v>
      </c>
      <c r="D240">
        <f>IF(B240="","",$I$3+IF(OR(YEAR(B240)&gt;YEAR($F$3)+10,AND(YEAR(B240)=YEAR($F$3)+10,MONTH(B240)&gt;=MONTH($F$3))),SUM($C$9:C240),0)*IF(OR(YEAR(B240)&gt;YEAR($F$3)+25,AND(YEAR(B240)=YEAR($F$3)+25,MONTH(B240)&gt;=MONTH($F$3))),2,1))</f>
        <v>5</v>
      </c>
      <c r="E240">
        <f t="shared" si="10"/>
        <v>0</v>
      </c>
      <c r="F240">
        <f>IF(D240="","",MIN(E240+F239,MAX(Gehaltstabelle_neu!Entlohnungs_Stufe)))</f>
        <v>11</v>
      </c>
      <c r="G240">
        <f>IF(A240="","",HLOOKUP(D240,Gehaltstabelle_neu!$B$2:$AA$13,GEHALT_NEU_V2!F240+1,FALSE))</f>
        <v>2583</v>
      </c>
      <c r="H240">
        <f t="shared" si="11"/>
        <v>3013.5</v>
      </c>
    </row>
    <row r="241" spans="1:8" x14ac:dyDescent="0.25">
      <c r="A241">
        <f>IF(GEHALT_ALT_V2!A241="","",GEHALT_ALT_V2!A241)</f>
        <v>2041</v>
      </c>
      <c r="B241" s="18">
        <f>IF(GEHALT_ALT_V2!B241="","",GEHALT_ALT_V2!B241)</f>
        <v>51622</v>
      </c>
      <c r="C241" s="19">
        <f t="shared" si="9"/>
        <v>0</v>
      </c>
      <c r="D241">
        <f>IF(B241="","",$I$3+IF(OR(YEAR(B241)&gt;YEAR($F$3)+10,AND(YEAR(B241)=YEAR($F$3)+10,MONTH(B241)&gt;=MONTH($F$3))),SUM($C$9:C241),0)*IF(OR(YEAR(B241)&gt;YEAR($F$3)+25,AND(YEAR(B241)=YEAR($F$3)+25,MONTH(B241)&gt;=MONTH($F$3))),2,1))</f>
        <v>5</v>
      </c>
      <c r="E241">
        <f t="shared" si="10"/>
        <v>0</v>
      </c>
      <c r="F241">
        <f>IF(D241="","",MIN(E241+F240,MAX(Gehaltstabelle_neu!Entlohnungs_Stufe)))</f>
        <v>11</v>
      </c>
      <c r="G241">
        <f>IF(A241="","",HLOOKUP(D241,Gehaltstabelle_neu!$B$2:$AA$13,GEHALT_NEU_V2!F241+1,FALSE))</f>
        <v>2583</v>
      </c>
      <c r="H241">
        <f t="shared" si="11"/>
        <v>3013.5</v>
      </c>
    </row>
    <row r="242" spans="1:8" x14ac:dyDescent="0.25">
      <c r="A242">
        <f>IF(GEHALT_ALT_V2!A242="","",GEHALT_ALT_V2!A242)</f>
        <v>2041</v>
      </c>
      <c r="B242" s="18">
        <f>IF(GEHALT_ALT_V2!B242="","",GEHALT_ALT_V2!B242)</f>
        <v>51653</v>
      </c>
      <c r="C242" s="19">
        <f t="shared" si="9"/>
        <v>0</v>
      </c>
      <c r="D242">
        <f>IF(B242="","",$I$3+IF(OR(YEAR(B242)&gt;YEAR($F$3)+10,AND(YEAR(B242)=YEAR($F$3)+10,MONTH(B242)&gt;=MONTH($F$3))),SUM($C$9:C242),0)*IF(OR(YEAR(B242)&gt;YEAR($F$3)+25,AND(YEAR(B242)=YEAR($F$3)+25,MONTH(B242)&gt;=MONTH($F$3))),2,1))</f>
        <v>5</v>
      </c>
      <c r="E242">
        <f t="shared" si="10"/>
        <v>0</v>
      </c>
      <c r="F242">
        <f>IF(D242="","",MIN(E242+F241,MAX(Gehaltstabelle_neu!Entlohnungs_Stufe)))</f>
        <v>11</v>
      </c>
      <c r="G242">
        <f>IF(A242="","",HLOOKUP(D242,Gehaltstabelle_neu!$B$2:$AA$13,GEHALT_NEU_V2!F242+1,FALSE))</f>
        <v>2583</v>
      </c>
      <c r="H242">
        <f t="shared" si="11"/>
        <v>3013.5</v>
      </c>
    </row>
    <row r="243" spans="1:8" x14ac:dyDescent="0.25">
      <c r="A243">
        <f>IF(GEHALT_ALT_V2!A243="","",GEHALT_ALT_V2!A243)</f>
        <v>2041</v>
      </c>
      <c r="B243" s="18">
        <f>IF(GEHALT_ALT_V2!B243="","",GEHALT_ALT_V2!B243)</f>
        <v>51683</v>
      </c>
      <c r="C243" s="19">
        <f t="shared" si="9"/>
        <v>0</v>
      </c>
      <c r="D243">
        <f>IF(B243="","",$I$3+IF(OR(YEAR(B243)&gt;YEAR($F$3)+10,AND(YEAR(B243)=YEAR($F$3)+10,MONTH(B243)&gt;=MONTH($F$3))),SUM($C$9:C243),0)*IF(OR(YEAR(B243)&gt;YEAR($F$3)+25,AND(YEAR(B243)=YEAR($F$3)+25,MONTH(B243)&gt;=MONTH($F$3))),2,1))</f>
        <v>5</v>
      </c>
      <c r="E243">
        <f t="shared" si="10"/>
        <v>0</v>
      </c>
      <c r="F243">
        <f>IF(D243="","",MIN(E243+F242,MAX(Gehaltstabelle_neu!Entlohnungs_Stufe)))</f>
        <v>11</v>
      </c>
      <c r="G243">
        <f>IF(A243="","",HLOOKUP(D243,Gehaltstabelle_neu!$B$2:$AA$13,GEHALT_NEU_V2!F243+1,FALSE))</f>
        <v>2583</v>
      </c>
      <c r="H243">
        <f t="shared" si="11"/>
        <v>3013.5</v>
      </c>
    </row>
    <row r="244" spans="1:8" x14ac:dyDescent="0.25">
      <c r="A244">
        <f>IF(GEHALT_ALT_V2!A244="","",GEHALT_ALT_V2!A244)</f>
        <v>2041</v>
      </c>
      <c r="B244" s="18">
        <f>IF(GEHALT_ALT_V2!B244="","",GEHALT_ALT_V2!B244)</f>
        <v>51714</v>
      </c>
      <c r="C244" s="19">
        <f t="shared" si="9"/>
        <v>0</v>
      </c>
      <c r="D244">
        <f>IF(B244="","",$I$3+IF(OR(YEAR(B244)&gt;YEAR($F$3)+10,AND(YEAR(B244)=YEAR($F$3)+10,MONTH(B244)&gt;=MONTH($F$3))),SUM($C$9:C244),0)*IF(OR(YEAR(B244)&gt;YEAR($F$3)+25,AND(YEAR(B244)=YEAR($F$3)+25,MONTH(B244)&gt;=MONTH($F$3))),2,1))</f>
        <v>5</v>
      </c>
      <c r="E244">
        <f t="shared" si="10"/>
        <v>0</v>
      </c>
      <c r="F244">
        <f>IF(D244="","",MIN(E244+F243,MAX(Gehaltstabelle_neu!Entlohnungs_Stufe)))</f>
        <v>11</v>
      </c>
      <c r="G244">
        <f>IF(A244="","",HLOOKUP(D244,Gehaltstabelle_neu!$B$2:$AA$13,GEHALT_NEU_V2!F244+1,FALSE))</f>
        <v>2583</v>
      </c>
      <c r="H244">
        <f t="shared" si="11"/>
        <v>3013.5</v>
      </c>
    </row>
    <row r="245" spans="1:8" x14ac:dyDescent="0.25">
      <c r="A245">
        <f>IF(GEHALT_ALT_V2!A245="","",GEHALT_ALT_V2!A245)</f>
        <v>2041</v>
      </c>
      <c r="B245" s="18">
        <f>IF(GEHALT_ALT_V2!B245="","",GEHALT_ALT_V2!B245)</f>
        <v>51745</v>
      </c>
      <c r="C245" s="19">
        <f t="shared" si="9"/>
        <v>0</v>
      </c>
      <c r="D245">
        <f>IF(B245="","",$I$3+IF(OR(YEAR(B245)&gt;YEAR($F$3)+10,AND(YEAR(B245)=YEAR($F$3)+10,MONTH(B245)&gt;=MONTH($F$3))),SUM($C$9:C245),0)*IF(OR(YEAR(B245)&gt;YEAR($F$3)+25,AND(YEAR(B245)=YEAR($F$3)+25,MONTH(B245)&gt;=MONTH($F$3))),2,1))</f>
        <v>5</v>
      </c>
      <c r="E245">
        <f t="shared" si="10"/>
        <v>0</v>
      </c>
      <c r="F245">
        <f>IF(D245="","",MIN(E245+F244,MAX(Gehaltstabelle_neu!Entlohnungs_Stufe)))</f>
        <v>11</v>
      </c>
      <c r="G245">
        <f>IF(A245="","",HLOOKUP(D245,Gehaltstabelle_neu!$B$2:$AA$13,GEHALT_NEU_V2!F245+1,FALSE))</f>
        <v>2583</v>
      </c>
      <c r="H245">
        <f t="shared" si="11"/>
        <v>3013.5</v>
      </c>
    </row>
    <row r="246" spans="1:8" x14ac:dyDescent="0.25">
      <c r="A246">
        <f>IF(GEHALT_ALT_V2!A246="","",GEHALT_ALT_V2!A246)</f>
        <v>2041</v>
      </c>
      <c r="B246" s="18">
        <f>IF(GEHALT_ALT_V2!B246="","",GEHALT_ALT_V2!B246)</f>
        <v>51775</v>
      </c>
      <c r="C246" s="19">
        <f t="shared" si="9"/>
        <v>0</v>
      </c>
      <c r="D246">
        <f>IF(B246="","",$I$3+IF(OR(YEAR(B246)&gt;YEAR($F$3)+10,AND(YEAR(B246)=YEAR($F$3)+10,MONTH(B246)&gt;=MONTH($F$3))),SUM($C$9:C246),0)*IF(OR(YEAR(B246)&gt;YEAR($F$3)+25,AND(YEAR(B246)=YEAR($F$3)+25,MONTH(B246)&gt;=MONTH($F$3))),2,1))</f>
        <v>5</v>
      </c>
      <c r="E246">
        <f t="shared" si="10"/>
        <v>0</v>
      </c>
      <c r="F246">
        <f>IF(D246="","",MIN(E246+F245,MAX(Gehaltstabelle_neu!Entlohnungs_Stufe)))</f>
        <v>11</v>
      </c>
      <c r="G246">
        <f>IF(A246="","",HLOOKUP(D246,Gehaltstabelle_neu!$B$2:$AA$13,GEHALT_NEU_V2!F246+1,FALSE))</f>
        <v>2583</v>
      </c>
      <c r="H246">
        <f t="shared" si="11"/>
        <v>3013.5</v>
      </c>
    </row>
    <row r="247" spans="1:8" x14ac:dyDescent="0.25">
      <c r="A247">
        <f>IF(GEHALT_ALT_V2!A247="","",GEHALT_ALT_V2!A247)</f>
        <v>2041</v>
      </c>
      <c r="B247" s="18">
        <f>IF(GEHALT_ALT_V2!B247="","",GEHALT_ALT_V2!B247)</f>
        <v>51806</v>
      </c>
      <c r="C247" s="19">
        <f t="shared" si="9"/>
        <v>0</v>
      </c>
      <c r="D247">
        <f>IF(B247="","",$I$3+IF(OR(YEAR(B247)&gt;YEAR($F$3)+10,AND(YEAR(B247)=YEAR($F$3)+10,MONTH(B247)&gt;=MONTH($F$3))),SUM($C$9:C247),0)*IF(OR(YEAR(B247)&gt;YEAR($F$3)+25,AND(YEAR(B247)=YEAR($F$3)+25,MONTH(B247)&gt;=MONTH($F$3))),2,1))</f>
        <v>5</v>
      </c>
      <c r="E247">
        <f t="shared" si="10"/>
        <v>0</v>
      </c>
      <c r="F247">
        <f>IF(D247="","",MIN(E247+F246,MAX(Gehaltstabelle_neu!Entlohnungs_Stufe)))</f>
        <v>11</v>
      </c>
      <c r="G247">
        <f>IF(A247="","",HLOOKUP(D247,Gehaltstabelle_neu!$B$2:$AA$13,GEHALT_NEU_V2!F247+1,FALSE))</f>
        <v>2583</v>
      </c>
      <c r="H247">
        <f t="shared" si="11"/>
        <v>3013.5</v>
      </c>
    </row>
    <row r="248" spans="1:8" x14ac:dyDescent="0.25">
      <c r="A248">
        <f>IF(GEHALT_ALT_V2!A248="","",GEHALT_ALT_V2!A248)</f>
        <v>2041</v>
      </c>
      <c r="B248" s="18">
        <f>IF(GEHALT_ALT_V2!B248="","",GEHALT_ALT_V2!B248)</f>
        <v>51836</v>
      </c>
      <c r="C248" s="19">
        <f t="shared" si="9"/>
        <v>0</v>
      </c>
      <c r="D248">
        <f>IF(B248="","",$I$3+IF(OR(YEAR(B248)&gt;YEAR($F$3)+10,AND(YEAR(B248)=YEAR($F$3)+10,MONTH(B248)&gt;=MONTH($F$3))),SUM($C$9:C248),0)*IF(OR(YEAR(B248)&gt;YEAR($F$3)+25,AND(YEAR(B248)=YEAR($F$3)+25,MONTH(B248)&gt;=MONTH($F$3))),2,1))</f>
        <v>5</v>
      </c>
      <c r="E248">
        <f t="shared" si="10"/>
        <v>0</v>
      </c>
      <c r="F248">
        <f>IF(D248="","",MIN(E248+F247,MAX(Gehaltstabelle_neu!Entlohnungs_Stufe)))</f>
        <v>11</v>
      </c>
      <c r="G248">
        <f>IF(A248="","",HLOOKUP(D248,Gehaltstabelle_neu!$B$2:$AA$13,GEHALT_NEU_V2!F248+1,FALSE))</f>
        <v>2583</v>
      </c>
      <c r="H248">
        <f t="shared" si="11"/>
        <v>3013.5</v>
      </c>
    </row>
    <row r="249" spans="1:8" x14ac:dyDescent="0.25">
      <c r="A249">
        <f>IF(GEHALT_ALT_V2!A249="","",GEHALT_ALT_V2!A249)</f>
        <v>2042</v>
      </c>
      <c r="B249" s="18">
        <f>IF(GEHALT_ALT_V2!B249="","",GEHALT_ALT_V2!B249)</f>
        <v>51867</v>
      </c>
      <c r="C249" s="19">
        <f t="shared" si="9"/>
        <v>0</v>
      </c>
      <c r="D249">
        <f>IF(B249="","",$I$3+IF(OR(YEAR(B249)&gt;YEAR($F$3)+10,AND(YEAR(B249)=YEAR($F$3)+10,MONTH(B249)&gt;=MONTH($F$3))),SUM($C$9:C249),0)*IF(OR(YEAR(B249)&gt;YEAR($F$3)+25,AND(YEAR(B249)=YEAR($F$3)+25,MONTH(B249)&gt;=MONTH($F$3))),2,1))</f>
        <v>5</v>
      </c>
      <c r="E249">
        <f t="shared" si="10"/>
        <v>0</v>
      </c>
      <c r="F249">
        <f>IF(D249="","",MIN(E249+F248,MAX(Gehaltstabelle_neu!Entlohnungs_Stufe)))</f>
        <v>11</v>
      </c>
      <c r="G249">
        <f>IF(A249="","",HLOOKUP(D249,Gehaltstabelle_neu!$B$2:$AA$13,GEHALT_NEU_V2!F249+1,FALSE))</f>
        <v>2583</v>
      </c>
      <c r="H249">
        <f t="shared" si="11"/>
        <v>3013.5</v>
      </c>
    </row>
    <row r="250" spans="1:8" x14ac:dyDescent="0.25">
      <c r="A250">
        <f>IF(GEHALT_ALT_V2!A250="","",GEHALT_ALT_V2!A250)</f>
        <v>2042</v>
      </c>
      <c r="B250" s="18">
        <f>IF(GEHALT_ALT_V2!B250="","",GEHALT_ALT_V2!B250)</f>
        <v>51898</v>
      </c>
      <c r="C250" s="19">
        <f t="shared" si="9"/>
        <v>0</v>
      </c>
      <c r="D250">
        <f>IF(B250="","",$I$3+IF(OR(YEAR(B250)&gt;YEAR($F$3)+10,AND(YEAR(B250)=YEAR($F$3)+10,MONTH(B250)&gt;=MONTH($F$3))),SUM($C$9:C250),0)*IF(OR(YEAR(B250)&gt;YEAR($F$3)+25,AND(YEAR(B250)=YEAR($F$3)+25,MONTH(B250)&gt;=MONTH($F$3))),2,1))</f>
        <v>5</v>
      </c>
      <c r="E250">
        <f t="shared" si="10"/>
        <v>0</v>
      </c>
      <c r="F250">
        <f>IF(D250="","",MIN(E250+F249,MAX(Gehaltstabelle_neu!Entlohnungs_Stufe)))</f>
        <v>11</v>
      </c>
      <c r="G250">
        <f>IF(A250="","",HLOOKUP(D250,Gehaltstabelle_neu!$B$2:$AA$13,GEHALT_NEU_V2!F250+1,FALSE))</f>
        <v>2583</v>
      </c>
      <c r="H250">
        <f t="shared" si="11"/>
        <v>3013.5</v>
      </c>
    </row>
    <row r="251" spans="1:8" x14ac:dyDescent="0.25">
      <c r="A251">
        <f>IF(GEHALT_ALT_V2!A251="","",GEHALT_ALT_V2!A251)</f>
        <v>2042</v>
      </c>
      <c r="B251" s="18">
        <f>IF(GEHALT_ALT_V2!B251="","",GEHALT_ALT_V2!B251)</f>
        <v>51926</v>
      </c>
      <c r="C251" s="19">
        <f t="shared" si="9"/>
        <v>0</v>
      </c>
      <c r="D251">
        <f>IF(B251="","",$I$3+IF(OR(YEAR(B251)&gt;YEAR($F$3)+10,AND(YEAR(B251)=YEAR($F$3)+10,MONTH(B251)&gt;=MONTH($F$3))),SUM($C$9:C251),0)*IF(OR(YEAR(B251)&gt;YEAR($F$3)+25,AND(YEAR(B251)=YEAR($F$3)+25,MONTH(B251)&gt;=MONTH($F$3))),2,1))</f>
        <v>5</v>
      </c>
      <c r="E251">
        <f t="shared" si="10"/>
        <v>0</v>
      </c>
      <c r="F251">
        <f>IF(D251="","",MIN(E251+F250,MAX(Gehaltstabelle_neu!Entlohnungs_Stufe)))</f>
        <v>11</v>
      </c>
      <c r="G251">
        <f>IF(A251="","",HLOOKUP(D251,Gehaltstabelle_neu!$B$2:$AA$13,GEHALT_NEU_V2!F251+1,FALSE))</f>
        <v>2583</v>
      </c>
      <c r="H251">
        <f t="shared" si="11"/>
        <v>3013.5</v>
      </c>
    </row>
    <row r="252" spans="1:8" x14ac:dyDescent="0.25">
      <c r="A252">
        <f>IF(GEHALT_ALT_V2!A252="","",GEHALT_ALT_V2!A252)</f>
        <v>2042</v>
      </c>
      <c r="B252" s="18">
        <f>IF(GEHALT_ALT_V2!B252="","",GEHALT_ALT_V2!B252)</f>
        <v>51957</v>
      </c>
      <c r="C252" s="19">
        <f t="shared" si="9"/>
        <v>0</v>
      </c>
      <c r="D252">
        <f>IF(B252="","",$I$3+IF(OR(YEAR(B252)&gt;YEAR($F$3)+10,AND(YEAR(B252)=YEAR($F$3)+10,MONTH(B252)&gt;=MONTH($F$3))),SUM($C$9:C252),0)*IF(OR(YEAR(B252)&gt;YEAR($F$3)+25,AND(YEAR(B252)=YEAR($F$3)+25,MONTH(B252)&gt;=MONTH($F$3))),2,1))</f>
        <v>5</v>
      </c>
      <c r="E252">
        <f t="shared" si="10"/>
        <v>0</v>
      </c>
      <c r="F252">
        <f>IF(D252="","",MIN(E252+F251,MAX(Gehaltstabelle_neu!Entlohnungs_Stufe)))</f>
        <v>11</v>
      </c>
      <c r="G252">
        <f>IF(A252="","",HLOOKUP(D252,Gehaltstabelle_neu!$B$2:$AA$13,GEHALT_NEU_V2!F252+1,FALSE))</f>
        <v>2583</v>
      </c>
      <c r="H252">
        <f t="shared" si="11"/>
        <v>3013.5</v>
      </c>
    </row>
    <row r="253" spans="1:8" x14ac:dyDescent="0.25">
      <c r="A253">
        <f>IF(GEHALT_ALT_V2!A253="","",GEHALT_ALT_V2!A253)</f>
        <v>2042</v>
      </c>
      <c r="B253" s="18">
        <f>IF(GEHALT_ALT_V2!B253="","",GEHALT_ALT_V2!B253)</f>
        <v>51987</v>
      </c>
      <c r="C253" s="19">
        <f t="shared" si="9"/>
        <v>0</v>
      </c>
      <c r="D253">
        <f>IF(B253="","",$I$3+IF(OR(YEAR(B253)&gt;YEAR($F$3)+10,AND(YEAR(B253)=YEAR($F$3)+10,MONTH(B253)&gt;=MONTH($F$3))),SUM($C$9:C253),0)*IF(OR(YEAR(B253)&gt;YEAR($F$3)+25,AND(YEAR(B253)=YEAR($F$3)+25,MONTH(B253)&gt;=MONTH($F$3))),2,1))</f>
        <v>5</v>
      </c>
      <c r="E253">
        <f t="shared" si="10"/>
        <v>0</v>
      </c>
      <c r="F253">
        <f>IF(D253="","",MIN(E253+F252,MAX(Gehaltstabelle_neu!Entlohnungs_Stufe)))</f>
        <v>11</v>
      </c>
      <c r="G253">
        <f>IF(A253="","",HLOOKUP(D253,Gehaltstabelle_neu!$B$2:$AA$13,GEHALT_NEU_V2!F253+1,FALSE))</f>
        <v>2583</v>
      </c>
      <c r="H253">
        <f t="shared" si="11"/>
        <v>3013.5</v>
      </c>
    </row>
    <row r="254" spans="1:8" x14ac:dyDescent="0.25">
      <c r="A254">
        <f>IF(GEHALT_ALT_V2!A254="","",GEHALT_ALT_V2!A254)</f>
        <v>2042</v>
      </c>
      <c r="B254" s="18">
        <f>IF(GEHALT_ALT_V2!B254="","",GEHALT_ALT_V2!B254)</f>
        <v>52018</v>
      </c>
      <c r="C254" s="19">
        <f t="shared" si="9"/>
        <v>0</v>
      </c>
      <c r="D254">
        <f>IF(B254="","",$I$3+IF(OR(YEAR(B254)&gt;YEAR($F$3)+10,AND(YEAR(B254)=YEAR($F$3)+10,MONTH(B254)&gt;=MONTH($F$3))),SUM($C$9:C254),0)*IF(OR(YEAR(B254)&gt;YEAR($F$3)+25,AND(YEAR(B254)=YEAR($F$3)+25,MONTH(B254)&gt;=MONTH($F$3))),2,1))</f>
        <v>5</v>
      </c>
      <c r="E254">
        <f t="shared" si="10"/>
        <v>0</v>
      </c>
      <c r="F254">
        <f>IF(D254="","",MIN(E254+F253,MAX(Gehaltstabelle_neu!Entlohnungs_Stufe)))</f>
        <v>11</v>
      </c>
      <c r="G254">
        <f>IF(A254="","",HLOOKUP(D254,Gehaltstabelle_neu!$B$2:$AA$13,GEHALT_NEU_V2!F254+1,FALSE))</f>
        <v>2583</v>
      </c>
      <c r="H254">
        <f t="shared" si="11"/>
        <v>3013.5</v>
      </c>
    </row>
    <row r="255" spans="1:8" x14ac:dyDescent="0.25">
      <c r="A255">
        <f>IF(GEHALT_ALT_V2!A255="","",GEHALT_ALT_V2!A255)</f>
        <v>2042</v>
      </c>
      <c r="B255" s="18">
        <f>IF(GEHALT_ALT_V2!B255="","",GEHALT_ALT_V2!B255)</f>
        <v>52048</v>
      </c>
      <c r="C255" s="19">
        <f t="shared" si="9"/>
        <v>0</v>
      </c>
      <c r="D255">
        <f>IF(B255="","",$I$3+IF(OR(YEAR(B255)&gt;YEAR($F$3)+10,AND(YEAR(B255)=YEAR($F$3)+10,MONTH(B255)&gt;=MONTH($F$3))),SUM($C$9:C255),0)*IF(OR(YEAR(B255)&gt;YEAR($F$3)+25,AND(YEAR(B255)=YEAR($F$3)+25,MONTH(B255)&gt;=MONTH($F$3))),2,1))</f>
        <v>5</v>
      </c>
      <c r="E255">
        <f t="shared" si="10"/>
        <v>1</v>
      </c>
      <c r="F255">
        <f>IF(D255="","",MIN(E255+F254,MAX(Gehaltstabelle_neu!Entlohnungs_Stufe)))</f>
        <v>11</v>
      </c>
      <c r="G255">
        <f>IF(A255="","",HLOOKUP(D255,Gehaltstabelle_neu!$B$2:$AA$13,GEHALT_NEU_V2!F255+1,FALSE))</f>
        <v>2583</v>
      </c>
      <c r="H255">
        <f t="shared" si="11"/>
        <v>3013.5</v>
      </c>
    </row>
    <row r="256" spans="1:8" x14ac:dyDescent="0.25">
      <c r="A256">
        <f>IF(GEHALT_ALT_V2!A256="","",GEHALT_ALT_V2!A256)</f>
        <v>2042</v>
      </c>
      <c r="B256" s="18">
        <f>IF(GEHALT_ALT_V2!B256="","",GEHALT_ALT_V2!B256)</f>
        <v>52079</v>
      </c>
      <c r="C256" s="19">
        <f t="shared" si="9"/>
        <v>0</v>
      </c>
      <c r="D256">
        <f>IF(B256="","",$I$3+IF(OR(YEAR(B256)&gt;YEAR($F$3)+10,AND(YEAR(B256)=YEAR($F$3)+10,MONTH(B256)&gt;=MONTH($F$3))),SUM($C$9:C256),0)*IF(OR(YEAR(B256)&gt;YEAR($F$3)+25,AND(YEAR(B256)=YEAR($F$3)+25,MONTH(B256)&gt;=MONTH($F$3))),2,1))</f>
        <v>5</v>
      </c>
      <c r="E256">
        <f t="shared" si="10"/>
        <v>0</v>
      </c>
      <c r="F256">
        <f>IF(D256="","",MIN(E256+F255,MAX(Gehaltstabelle_neu!Entlohnungs_Stufe)))</f>
        <v>11</v>
      </c>
      <c r="G256">
        <f>IF(A256="","",HLOOKUP(D256,Gehaltstabelle_neu!$B$2:$AA$13,GEHALT_NEU_V2!F256+1,FALSE))</f>
        <v>2583</v>
      </c>
      <c r="H256">
        <f t="shared" si="11"/>
        <v>3013.5</v>
      </c>
    </row>
    <row r="257" spans="1:8" x14ac:dyDescent="0.25">
      <c r="A257">
        <f>IF(GEHALT_ALT_V2!A257="","",GEHALT_ALT_V2!A257)</f>
        <v>2042</v>
      </c>
      <c r="B257" s="18">
        <f>IF(GEHALT_ALT_V2!B257="","",GEHALT_ALT_V2!B257)</f>
        <v>52110</v>
      </c>
      <c r="C257" s="19">
        <f t="shared" si="9"/>
        <v>0</v>
      </c>
      <c r="D257">
        <f>IF(B257="","",$I$3+IF(OR(YEAR(B257)&gt;YEAR($F$3)+10,AND(YEAR(B257)=YEAR($F$3)+10,MONTH(B257)&gt;=MONTH($F$3))),SUM($C$9:C257),0)*IF(OR(YEAR(B257)&gt;YEAR($F$3)+25,AND(YEAR(B257)=YEAR($F$3)+25,MONTH(B257)&gt;=MONTH($F$3))),2,1))</f>
        <v>5</v>
      </c>
      <c r="E257">
        <f t="shared" si="10"/>
        <v>0</v>
      </c>
      <c r="F257">
        <f>IF(D257="","",MIN(E257+F256,MAX(Gehaltstabelle_neu!Entlohnungs_Stufe)))</f>
        <v>11</v>
      </c>
      <c r="G257">
        <f>IF(A257="","",HLOOKUP(D257,Gehaltstabelle_neu!$B$2:$AA$13,GEHALT_NEU_V2!F257+1,FALSE))</f>
        <v>2583</v>
      </c>
      <c r="H257">
        <f t="shared" si="11"/>
        <v>3013.5</v>
      </c>
    </row>
    <row r="258" spans="1:8" x14ac:dyDescent="0.25">
      <c r="A258">
        <f>IF(GEHALT_ALT_V2!A258="","",GEHALT_ALT_V2!A258)</f>
        <v>2042</v>
      </c>
      <c r="B258" s="18">
        <f>IF(GEHALT_ALT_V2!B258="","",GEHALT_ALT_V2!B258)</f>
        <v>52140</v>
      </c>
      <c r="C258" s="19">
        <f t="shared" si="9"/>
        <v>0</v>
      </c>
      <c r="D258">
        <f>IF(B258="","",$I$3+IF(OR(YEAR(B258)&gt;YEAR($F$3)+10,AND(YEAR(B258)=YEAR($F$3)+10,MONTH(B258)&gt;=MONTH($F$3))),SUM($C$9:C258),0)*IF(OR(YEAR(B258)&gt;YEAR($F$3)+25,AND(YEAR(B258)=YEAR($F$3)+25,MONTH(B258)&gt;=MONTH($F$3))),2,1))</f>
        <v>5</v>
      </c>
      <c r="E258">
        <f t="shared" si="10"/>
        <v>0</v>
      </c>
      <c r="F258">
        <f>IF(D258="","",MIN(E258+F257,MAX(Gehaltstabelle_neu!Entlohnungs_Stufe)))</f>
        <v>11</v>
      </c>
      <c r="G258">
        <f>IF(A258="","",HLOOKUP(D258,Gehaltstabelle_neu!$B$2:$AA$13,GEHALT_NEU_V2!F258+1,FALSE))</f>
        <v>2583</v>
      </c>
      <c r="H258">
        <f t="shared" si="11"/>
        <v>3013.5</v>
      </c>
    </row>
    <row r="259" spans="1:8" x14ac:dyDescent="0.25">
      <c r="A259">
        <f>IF(GEHALT_ALT_V2!A259="","",GEHALT_ALT_V2!A259)</f>
        <v>2042</v>
      </c>
      <c r="B259" s="18">
        <f>IF(GEHALT_ALT_V2!B259="","",GEHALT_ALT_V2!B259)</f>
        <v>52171</v>
      </c>
      <c r="C259" s="19">
        <f t="shared" si="9"/>
        <v>0</v>
      </c>
      <c r="D259">
        <f>IF(B259="","",$I$3+IF(OR(YEAR(B259)&gt;YEAR($F$3)+10,AND(YEAR(B259)=YEAR($F$3)+10,MONTH(B259)&gt;=MONTH($F$3))),SUM($C$9:C259),0)*IF(OR(YEAR(B259)&gt;YEAR($F$3)+25,AND(YEAR(B259)=YEAR($F$3)+25,MONTH(B259)&gt;=MONTH($F$3))),2,1))</f>
        <v>5</v>
      </c>
      <c r="E259">
        <f t="shared" si="10"/>
        <v>0</v>
      </c>
      <c r="F259">
        <f>IF(D259="","",MIN(E259+F258,MAX(Gehaltstabelle_neu!Entlohnungs_Stufe)))</f>
        <v>11</v>
      </c>
      <c r="G259">
        <f>IF(A259="","",HLOOKUP(D259,Gehaltstabelle_neu!$B$2:$AA$13,GEHALT_NEU_V2!F259+1,FALSE))</f>
        <v>2583</v>
      </c>
      <c r="H259">
        <f t="shared" si="11"/>
        <v>3013.5</v>
      </c>
    </row>
    <row r="260" spans="1:8" x14ac:dyDescent="0.25">
      <c r="A260">
        <f>IF(GEHALT_ALT_V2!A260="","",GEHALT_ALT_V2!A260)</f>
        <v>2042</v>
      </c>
      <c r="B260" s="18">
        <f>IF(GEHALT_ALT_V2!B260="","",GEHALT_ALT_V2!B260)</f>
        <v>52201</v>
      </c>
      <c r="C260" s="19">
        <f t="shared" si="9"/>
        <v>0</v>
      </c>
      <c r="D260">
        <f>IF(B260="","",$I$3+IF(OR(YEAR(B260)&gt;YEAR($F$3)+10,AND(YEAR(B260)=YEAR($F$3)+10,MONTH(B260)&gt;=MONTH($F$3))),SUM($C$9:C260),0)*IF(OR(YEAR(B260)&gt;YEAR($F$3)+25,AND(YEAR(B260)=YEAR($F$3)+25,MONTH(B260)&gt;=MONTH($F$3))),2,1))</f>
        <v>5</v>
      </c>
      <c r="E260">
        <f t="shared" si="10"/>
        <v>0</v>
      </c>
      <c r="F260">
        <f>IF(D260="","",MIN(E260+F259,MAX(Gehaltstabelle_neu!Entlohnungs_Stufe)))</f>
        <v>11</v>
      </c>
      <c r="G260">
        <f>IF(A260="","",HLOOKUP(D260,Gehaltstabelle_neu!$B$2:$AA$13,GEHALT_NEU_V2!F260+1,FALSE))</f>
        <v>2583</v>
      </c>
      <c r="H260">
        <f t="shared" si="11"/>
        <v>3013.5</v>
      </c>
    </row>
    <row r="261" spans="1:8" x14ac:dyDescent="0.25">
      <c r="A261">
        <f>IF(GEHALT_ALT_V2!A261="","",GEHALT_ALT_V2!A261)</f>
        <v>2043</v>
      </c>
      <c r="B261" s="18">
        <f>IF(GEHALT_ALT_V2!B261="","",GEHALT_ALT_V2!B261)</f>
        <v>52232</v>
      </c>
      <c r="C261" s="19">
        <f t="shared" si="9"/>
        <v>0</v>
      </c>
      <c r="D261">
        <f>IF(B261="","",$I$3+IF(OR(YEAR(B261)&gt;YEAR($F$3)+10,AND(YEAR(B261)=YEAR($F$3)+10,MONTH(B261)&gt;=MONTH($F$3))),SUM($C$9:C261),0)*IF(OR(YEAR(B261)&gt;YEAR($F$3)+25,AND(YEAR(B261)=YEAR($F$3)+25,MONTH(B261)&gt;=MONTH($F$3))),2,1))</f>
        <v>5</v>
      </c>
      <c r="E261">
        <f t="shared" si="10"/>
        <v>0</v>
      </c>
      <c r="F261">
        <f>IF(D261="","",MIN(E261+F260,MAX(Gehaltstabelle_neu!Entlohnungs_Stufe)))</f>
        <v>11</v>
      </c>
      <c r="G261">
        <f>IF(A261="","",HLOOKUP(D261,Gehaltstabelle_neu!$B$2:$AA$13,GEHALT_NEU_V2!F261+1,FALSE))</f>
        <v>2583</v>
      </c>
      <c r="H261">
        <f t="shared" si="11"/>
        <v>3013.5</v>
      </c>
    </row>
    <row r="262" spans="1:8" x14ac:dyDescent="0.25">
      <c r="A262">
        <f>IF(GEHALT_ALT_V2!A262="","",GEHALT_ALT_V2!A262)</f>
        <v>2043</v>
      </c>
      <c r="B262" s="18">
        <f>IF(GEHALT_ALT_V2!B262="","",GEHALT_ALT_V2!B262)</f>
        <v>52263</v>
      </c>
      <c r="C262" s="19">
        <f t="shared" si="9"/>
        <v>0</v>
      </c>
      <c r="D262">
        <f>IF(B262="","",$I$3+IF(OR(YEAR(B262)&gt;YEAR($F$3)+10,AND(YEAR(B262)=YEAR($F$3)+10,MONTH(B262)&gt;=MONTH($F$3))),SUM($C$9:C262),0)*IF(OR(YEAR(B262)&gt;YEAR($F$3)+25,AND(YEAR(B262)=YEAR($F$3)+25,MONTH(B262)&gt;=MONTH($F$3))),2,1))</f>
        <v>5</v>
      </c>
      <c r="E262">
        <f t="shared" si="10"/>
        <v>0</v>
      </c>
      <c r="F262">
        <f>IF(D262="","",MIN(E262+F261,MAX(Gehaltstabelle_neu!Entlohnungs_Stufe)))</f>
        <v>11</v>
      </c>
      <c r="G262">
        <f>IF(A262="","",HLOOKUP(D262,Gehaltstabelle_neu!$B$2:$AA$13,GEHALT_NEU_V2!F262+1,FALSE))</f>
        <v>2583</v>
      </c>
      <c r="H262">
        <f t="shared" si="11"/>
        <v>3013.5</v>
      </c>
    </row>
    <row r="263" spans="1:8" x14ac:dyDescent="0.25">
      <c r="A263">
        <f>IF(GEHALT_ALT_V2!A263="","",GEHALT_ALT_V2!A263)</f>
        <v>2043</v>
      </c>
      <c r="B263" s="18">
        <f>IF(GEHALT_ALT_V2!B263="","",GEHALT_ALT_V2!B263)</f>
        <v>52291</v>
      </c>
      <c r="C263" s="19">
        <f t="shared" si="9"/>
        <v>0</v>
      </c>
      <c r="D263">
        <f>IF(B263="","",$I$3+IF(OR(YEAR(B263)&gt;YEAR($F$3)+10,AND(YEAR(B263)=YEAR($F$3)+10,MONTH(B263)&gt;=MONTH($F$3))),SUM($C$9:C263),0)*IF(OR(YEAR(B263)&gt;YEAR($F$3)+25,AND(YEAR(B263)=YEAR($F$3)+25,MONTH(B263)&gt;=MONTH($F$3))),2,1))</f>
        <v>5</v>
      </c>
      <c r="E263">
        <f t="shared" si="10"/>
        <v>0</v>
      </c>
      <c r="F263">
        <f>IF(D263="","",MIN(E263+F262,MAX(Gehaltstabelle_neu!Entlohnungs_Stufe)))</f>
        <v>11</v>
      </c>
      <c r="G263">
        <f>IF(A263="","",HLOOKUP(D263,Gehaltstabelle_neu!$B$2:$AA$13,GEHALT_NEU_V2!F263+1,FALSE))</f>
        <v>2583</v>
      </c>
      <c r="H263">
        <f t="shared" si="11"/>
        <v>3013.5</v>
      </c>
    </row>
    <row r="264" spans="1:8" x14ac:dyDescent="0.25">
      <c r="A264">
        <f>IF(GEHALT_ALT_V2!A264="","",GEHALT_ALT_V2!A264)</f>
        <v>2043</v>
      </c>
      <c r="B264" s="18">
        <f>IF(GEHALT_ALT_V2!B264="","",GEHALT_ALT_V2!B264)</f>
        <v>52322</v>
      </c>
      <c r="C264" s="19">
        <f t="shared" si="9"/>
        <v>0</v>
      </c>
      <c r="D264">
        <f>IF(B264="","",$I$3+IF(OR(YEAR(B264)&gt;YEAR($F$3)+10,AND(YEAR(B264)=YEAR($F$3)+10,MONTH(B264)&gt;=MONTH($F$3))),SUM($C$9:C264),0)*IF(OR(YEAR(B264)&gt;YEAR($F$3)+25,AND(YEAR(B264)=YEAR($F$3)+25,MONTH(B264)&gt;=MONTH($F$3))),2,1))</f>
        <v>5</v>
      </c>
      <c r="E264">
        <f t="shared" si="10"/>
        <v>0</v>
      </c>
      <c r="F264">
        <f>IF(D264="","",MIN(E264+F263,MAX(Gehaltstabelle_neu!Entlohnungs_Stufe)))</f>
        <v>11</v>
      </c>
      <c r="G264">
        <f>IF(A264="","",HLOOKUP(D264,Gehaltstabelle_neu!$B$2:$AA$13,GEHALT_NEU_V2!F264+1,FALSE))</f>
        <v>2583</v>
      </c>
      <c r="H264">
        <f t="shared" si="11"/>
        <v>3013.5</v>
      </c>
    </row>
    <row r="265" spans="1:8" x14ac:dyDescent="0.25">
      <c r="A265">
        <f>IF(GEHALT_ALT_V2!A265="","",GEHALT_ALT_V2!A265)</f>
        <v>2043</v>
      </c>
      <c r="B265" s="18">
        <f>IF(GEHALT_ALT_V2!B265="","",GEHALT_ALT_V2!B265)</f>
        <v>52352</v>
      </c>
      <c r="C265" s="19">
        <f t="shared" si="9"/>
        <v>0</v>
      </c>
      <c r="D265">
        <f>IF(B265="","",$I$3+IF(OR(YEAR(B265)&gt;YEAR($F$3)+10,AND(YEAR(B265)=YEAR($F$3)+10,MONTH(B265)&gt;=MONTH($F$3))),SUM($C$9:C265),0)*IF(OR(YEAR(B265)&gt;YEAR($F$3)+25,AND(YEAR(B265)=YEAR($F$3)+25,MONTH(B265)&gt;=MONTH($F$3))),2,1))</f>
        <v>5</v>
      </c>
      <c r="E265">
        <f t="shared" si="10"/>
        <v>0</v>
      </c>
      <c r="F265">
        <f>IF(D265="","",MIN(E265+F264,MAX(Gehaltstabelle_neu!Entlohnungs_Stufe)))</f>
        <v>11</v>
      </c>
      <c r="G265">
        <f>IF(A265="","",HLOOKUP(D265,Gehaltstabelle_neu!$B$2:$AA$13,GEHALT_NEU_V2!F265+1,FALSE))</f>
        <v>2583</v>
      </c>
      <c r="H265">
        <f t="shared" si="11"/>
        <v>3013.5</v>
      </c>
    </row>
    <row r="266" spans="1:8" x14ac:dyDescent="0.25">
      <c r="A266">
        <f>IF(GEHALT_ALT_V2!A266="","",GEHALT_ALT_V2!A266)</f>
        <v>2043</v>
      </c>
      <c r="B266" s="18">
        <f>IF(GEHALT_ALT_V2!B266="","",GEHALT_ALT_V2!B266)</f>
        <v>52383</v>
      </c>
      <c r="C266" s="19">
        <f t="shared" ref="C266:C329" si="12">IF(A266="","",IF(AND($F$4,YEAR(B266)=YEAR($F$5),MONTH(B266)=MONTH($F$5)),1,0))</f>
        <v>0</v>
      </c>
      <c r="D266">
        <f>IF(B266="","",$I$3+IF(OR(YEAR(B266)&gt;YEAR($F$3)+10,AND(YEAR(B266)=YEAR($F$3)+10,MONTH(B266)&gt;=MONTH($F$3))),SUM($C$9:C266),0)*IF(OR(YEAR(B266)&gt;YEAR($F$3)+25,AND(YEAR(B266)=YEAR($F$3)+25,MONTH(B266)&gt;=MONTH($F$3))),2,1))</f>
        <v>5</v>
      </c>
      <c r="E266">
        <f t="shared" ref="E266:E329" si="13">IF(B266="","",IF(B266&lt;$F$6,0,IF(AND(MOD(YEAR(B266)-YEAR($F$6),2)=0,MONTH($F$6)=MONTH(B266)),1,0)))</f>
        <v>0</v>
      </c>
      <c r="F266">
        <f>IF(D266="","",MIN(E266+F265,MAX(Gehaltstabelle_neu!Entlohnungs_Stufe)))</f>
        <v>11</v>
      </c>
      <c r="G266">
        <f>IF(A266="","",HLOOKUP(D266,Gehaltstabelle_neu!$B$2:$AA$13,GEHALT_NEU_V2!F266+1,FALSE))</f>
        <v>2583</v>
      </c>
      <c r="H266">
        <f t="shared" ref="H266:H329" si="14">IF(G266="","",G266/12*14)</f>
        <v>3013.5</v>
      </c>
    </row>
    <row r="267" spans="1:8" x14ac:dyDescent="0.25">
      <c r="A267">
        <f>IF(GEHALT_ALT_V2!A267="","",GEHALT_ALT_V2!A267)</f>
        <v>2043</v>
      </c>
      <c r="B267" s="18">
        <f>IF(GEHALT_ALT_V2!B267="","",GEHALT_ALT_V2!B267)</f>
        <v>52413</v>
      </c>
      <c r="C267" s="19">
        <f t="shared" si="12"/>
        <v>0</v>
      </c>
      <c r="D267">
        <f>IF(B267="","",$I$3+IF(OR(YEAR(B267)&gt;YEAR($F$3)+10,AND(YEAR(B267)=YEAR($F$3)+10,MONTH(B267)&gt;=MONTH($F$3))),SUM($C$9:C267),0)*IF(OR(YEAR(B267)&gt;YEAR($F$3)+25,AND(YEAR(B267)=YEAR($F$3)+25,MONTH(B267)&gt;=MONTH($F$3))),2,1))</f>
        <v>5</v>
      </c>
      <c r="E267">
        <f t="shared" si="13"/>
        <v>0</v>
      </c>
      <c r="F267">
        <f>IF(D267="","",MIN(E267+F266,MAX(Gehaltstabelle_neu!Entlohnungs_Stufe)))</f>
        <v>11</v>
      </c>
      <c r="G267">
        <f>IF(A267="","",HLOOKUP(D267,Gehaltstabelle_neu!$B$2:$AA$13,GEHALT_NEU_V2!F267+1,FALSE))</f>
        <v>2583</v>
      </c>
      <c r="H267">
        <f t="shared" si="14"/>
        <v>3013.5</v>
      </c>
    </row>
    <row r="268" spans="1:8" x14ac:dyDescent="0.25">
      <c r="A268">
        <f>IF(GEHALT_ALT_V2!A268="","",GEHALT_ALT_V2!A268)</f>
        <v>2043</v>
      </c>
      <c r="B268" s="18">
        <f>IF(GEHALT_ALT_V2!B268="","",GEHALT_ALT_V2!B268)</f>
        <v>52444</v>
      </c>
      <c r="C268" s="19">
        <f t="shared" si="12"/>
        <v>0</v>
      </c>
      <c r="D268">
        <f>IF(B268="","",$I$3+IF(OR(YEAR(B268)&gt;YEAR($F$3)+10,AND(YEAR(B268)=YEAR($F$3)+10,MONTH(B268)&gt;=MONTH($F$3))),SUM($C$9:C268),0)*IF(OR(YEAR(B268)&gt;YEAR($F$3)+25,AND(YEAR(B268)=YEAR($F$3)+25,MONTH(B268)&gt;=MONTH($F$3))),2,1))</f>
        <v>5</v>
      </c>
      <c r="E268">
        <f t="shared" si="13"/>
        <v>0</v>
      </c>
      <c r="F268">
        <f>IF(D268="","",MIN(E268+F267,MAX(Gehaltstabelle_neu!Entlohnungs_Stufe)))</f>
        <v>11</v>
      </c>
      <c r="G268">
        <f>IF(A268="","",HLOOKUP(D268,Gehaltstabelle_neu!$B$2:$AA$13,GEHALT_NEU_V2!F268+1,FALSE))</f>
        <v>2583</v>
      </c>
      <c r="H268">
        <f t="shared" si="14"/>
        <v>3013.5</v>
      </c>
    </row>
    <row r="269" spans="1:8" x14ac:dyDescent="0.25">
      <c r="A269">
        <f>IF(GEHALT_ALT_V2!A269="","",GEHALT_ALT_V2!A269)</f>
        <v>2043</v>
      </c>
      <c r="B269" s="18">
        <f>IF(GEHALT_ALT_V2!B269="","",GEHALT_ALT_V2!B269)</f>
        <v>52475</v>
      </c>
      <c r="C269" s="19">
        <f t="shared" si="12"/>
        <v>0</v>
      </c>
      <c r="D269">
        <f>IF(B269="","",$I$3+IF(OR(YEAR(B269)&gt;YEAR($F$3)+10,AND(YEAR(B269)=YEAR($F$3)+10,MONTH(B269)&gt;=MONTH($F$3))),SUM($C$9:C269),0)*IF(OR(YEAR(B269)&gt;YEAR($F$3)+25,AND(YEAR(B269)=YEAR($F$3)+25,MONTH(B269)&gt;=MONTH($F$3))),2,1))</f>
        <v>5</v>
      </c>
      <c r="E269">
        <f t="shared" si="13"/>
        <v>0</v>
      </c>
      <c r="F269">
        <f>IF(D269="","",MIN(E269+F268,MAX(Gehaltstabelle_neu!Entlohnungs_Stufe)))</f>
        <v>11</v>
      </c>
      <c r="G269">
        <f>IF(A269="","",HLOOKUP(D269,Gehaltstabelle_neu!$B$2:$AA$13,GEHALT_NEU_V2!F269+1,FALSE))</f>
        <v>2583</v>
      </c>
      <c r="H269">
        <f t="shared" si="14"/>
        <v>3013.5</v>
      </c>
    </row>
    <row r="270" spans="1:8" x14ac:dyDescent="0.25">
      <c r="A270">
        <f>IF(GEHALT_ALT_V2!A270="","",GEHALT_ALT_V2!A270)</f>
        <v>2043</v>
      </c>
      <c r="B270" s="18">
        <f>IF(GEHALT_ALT_V2!B270="","",GEHALT_ALT_V2!B270)</f>
        <v>52505</v>
      </c>
      <c r="C270" s="19">
        <f t="shared" si="12"/>
        <v>0</v>
      </c>
      <c r="D270">
        <f>IF(B270="","",$I$3+IF(OR(YEAR(B270)&gt;YEAR($F$3)+10,AND(YEAR(B270)=YEAR($F$3)+10,MONTH(B270)&gt;=MONTH($F$3))),SUM($C$9:C270),0)*IF(OR(YEAR(B270)&gt;YEAR($F$3)+25,AND(YEAR(B270)=YEAR($F$3)+25,MONTH(B270)&gt;=MONTH($F$3))),2,1))</f>
        <v>5</v>
      </c>
      <c r="E270">
        <f t="shared" si="13"/>
        <v>0</v>
      </c>
      <c r="F270">
        <f>IF(D270="","",MIN(E270+F269,MAX(Gehaltstabelle_neu!Entlohnungs_Stufe)))</f>
        <v>11</v>
      </c>
      <c r="G270">
        <f>IF(A270="","",HLOOKUP(D270,Gehaltstabelle_neu!$B$2:$AA$13,GEHALT_NEU_V2!F270+1,FALSE))</f>
        <v>2583</v>
      </c>
      <c r="H270">
        <f t="shared" si="14"/>
        <v>3013.5</v>
      </c>
    </row>
    <row r="271" spans="1:8" x14ac:dyDescent="0.25">
      <c r="A271">
        <f>IF(GEHALT_ALT_V2!A271="","",GEHALT_ALT_V2!A271)</f>
        <v>2043</v>
      </c>
      <c r="B271" s="18">
        <f>IF(GEHALT_ALT_V2!B271="","",GEHALT_ALT_V2!B271)</f>
        <v>52536</v>
      </c>
      <c r="C271" s="19">
        <f t="shared" si="12"/>
        <v>0</v>
      </c>
      <c r="D271">
        <f>IF(B271="","",$I$3+IF(OR(YEAR(B271)&gt;YEAR($F$3)+10,AND(YEAR(B271)=YEAR($F$3)+10,MONTH(B271)&gt;=MONTH($F$3))),SUM($C$9:C271),0)*IF(OR(YEAR(B271)&gt;YEAR($F$3)+25,AND(YEAR(B271)=YEAR($F$3)+25,MONTH(B271)&gt;=MONTH($F$3))),2,1))</f>
        <v>5</v>
      </c>
      <c r="E271">
        <f t="shared" si="13"/>
        <v>0</v>
      </c>
      <c r="F271">
        <f>IF(D271="","",MIN(E271+F270,MAX(Gehaltstabelle_neu!Entlohnungs_Stufe)))</f>
        <v>11</v>
      </c>
      <c r="G271">
        <f>IF(A271="","",HLOOKUP(D271,Gehaltstabelle_neu!$B$2:$AA$13,GEHALT_NEU_V2!F271+1,FALSE))</f>
        <v>2583</v>
      </c>
      <c r="H271">
        <f t="shared" si="14"/>
        <v>3013.5</v>
      </c>
    </row>
    <row r="272" spans="1:8" x14ac:dyDescent="0.25">
      <c r="A272">
        <f>IF(GEHALT_ALT_V2!A272="","",GEHALT_ALT_V2!A272)</f>
        <v>2043</v>
      </c>
      <c r="B272" s="18">
        <f>IF(GEHALT_ALT_V2!B272="","",GEHALT_ALT_V2!B272)</f>
        <v>52566</v>
      </c>
      <c r="C272" s="19">
        <f t="shared" si="12"/>
        <v>0</v>
      </c>
      <c r="D272">
        <f>IF(B272="","",$I$3+IF(OR(YEAR(B272)&gt;YEAR($F$3)+10,AND(YEAR(B272)=YEAR($F$3)+10,MONTH(B272)&gt;=MONTH($F$3))),SUM($C$9:C272),0)*IF(OR(YEAR(B272)&gt;YEAR($F$3)+25,AND(YEAR(B272)=YEAR($F$3)+25,MONTH(B272)&gt;=MONTH($F$3))),2,1))</f>
        <v>5</v>
      </c>
      <c r="E272">
        <f t="shared" si="13"/>
        <v>0</v>
      </c>
      <c r="F272">
        <f>IF(D272="","",MIN(E272+F271,MAX(Gehaltstabelle_neu!Entlohnungs_Stufe)))</f>
        <v>11</v>
      </c>
      <c r="G272">
        <f>IF(A272="","",HLOOKUP(D272,Gehaltstabelle_neu!$B$2:$AA$13,GEHALT_NEU_V2!F272+1,FALSE))</f>
        <v>2583</v>
      </c>
      <c r="H272">
        <f t="shared" si="14"/>
        <v>3013.5</v>
      </c>
    </row>
    <row r="273" spans="1:8" x14ac:dyDescent="0.25">
      <c r="A273">
        <f>IF(GEHALT_ALT_V2!A273="","",GEHALT_ALT_V2!A273)</f>
        <v>2044</v>
      </c>
      <c r="B273" s="18">
        <f>IF(GEHALT_ALT_V2!B273="","",GEHALT_ALT_V2!B273)</f>
        <v>52597</v>
      </c>
      <c r="C273" s="19">
        <f t="shared" si="12"/>
        <v>0</v>
      </c>
      <c r="D273">
        <f>IF(B273="","",$I$3+IF(OR(YEAR(B273)&gt;YEAR($F$3)+10,AND(YEAR(B273)=YEAR($F$3)+10,MONTH(B273)&gt;=MONTH($F$3))),SUM($C$9:C273),0)*IF(OR(YEAR(B273)&gt;YEAR($F$3)+25,AND(YEAR(B273)=YEAR($F$3)+25,MONTH(B273)&gt;=MONTH($F$3))),2,1))</f>
        <v>5</v>
      </c>
      <c r="E273">
        <f t="shared" si="13"/>
        <v>0</v>
      </c>
      <c r="F273">
        <f>IF(D273="","",MIN(E273+F272,MAX(Gehaltstabelle_neu!Entlohnungs_Stufe)))</f>
        <v>11</v>
      </c>
      <c r="G273">
        <f>IF(A273="","",HLOOKUP(D273,Gehaltstabelle_neu!$B$2:$AA$13,GEHALT_NEU_V2!F273+1,FALSE))</f>
        <v>2583</v>
      </c>
      <c r="H273">
        <f t="shared" si="14"/>
        <v>3013.5</v>
      </c>
    </row>
    <row r="274" spans="1:8" x14ac:dyDescent="0.25">
      <c r="A274">
        <f>IF(GEHALT_ALT_V2!A274="","",GEHALT_ALT_V2!A274)</f>
        <v>2044</v>
      </c>
      <c r="B274" s="18">
        <f>IF(GEHALT_ALT_V2!B274="","",GEHALT_ALT_V2!B274)</f>
        <v>52628</v>
      </c>
      <c r="C274" s="19">
        <f t="shared" si="12"/>
        <v>0</v>
      </c>
      <c r="D274">
        <f>IF(B274="","",$I$3+IF(OR(YEAR(B274)&gt;YEAR($F$3)+10,AND(YEAR(B274)=YEAR($F$3)+10,MONTH(B274)&gt;=MONTH($F$3))),SUM($C$9:C274),0)*IF(OR(YEAR(B274)&gt;YEAR($F$3)+25,AND(YEAR(B274)=YEAR($F$3)+25,MONTH(B274)&gt;=MONTH($F$3))),2,1))</f>
        <v>5</v>
      </c>
      <c r="E274">
        <f t="shared" si="13"/>
        <v>0</v>
      </c>
      <c r="F274">
        <f>IF(D274="","",MIN(E274+F273,MAX(Gehaltstabelle_neu!Entlohnungs_Stufe)))</f>
        <v>11</v>
      </c>
      <c r="G274">
        <f>IF(A274="","",HLOOKUP(D274,Gehaltstabelle_neu!$B$2:$AA$13,GEHALT_NEU_V2!F274+1,FALSE))</f>
        <v>2583</v>
      </c>
      <c r="H274">
        <f t="shared" si="14"/>
        <v>3013.5</v>
      </c>
    </row>
    <row r="275" spans="1:8" x14ac:dyDescent="0.25">
      <c r="A275">
        <f>IF(GEHALT_ALT_V2!A275="","",GEHALT_ALT_V2!A275)</f>
        <v>2044</v>
      </c>
      <c r="B275" s="18">
        <f>IF(GEHALT_ALT_V2!B275="","",GEHALT_ALT_V2!B275)</f>
        <v>52657</v>
      </c>
      <c r="C275" s="19">
        <f t="shared" si="12"/>
        <v>0</v>
      </c>
      <c r="D275">
        <f>IF(B275="","",$I$3+IF(OR(YEAR(B275)&gt;YEAR($F$3)+10,AND(YEAR(B275)=YEAR($F$3)+10,MONTH(B275)&gt;=MONTH($F$3))),SUM($C$9:C275),0)*IF(OR(YEAR(B275)&gt;YEAR($F$3)+25,AND(YEAR(B275)=YEAR($F$3)+25,MONTH(B275)&gt;=MONTH($F$3))),2,1))</f>
        <v>5</v>
      </c>
      <c r="E275">
        <f t="shared" si="13"/>
        <v>0</v>
      </c>
      <c r="F275">
        <f>IF(D275="","",MIN(E275+F274,MAX(Gehaltstabelle_neu!Entlohnungs_Stufe)))</f>
        <v>11</v>
      </c>
      <c r="G275">
        <f>IF(A275="","",HLOOKUP(D275,Gehaltstabelle_neu!$B$2:$AA$13,GEHALT_NEU_V2!F275+1,FALSE))</f>
        <v>2583</v>
      </c>
      <c r="H275">
        <f t="shared" si="14"/>
        <v>3013.5</v>
      </c>
    </row>
    <row r="276" spans="1:8" x14ac:dyDescent="0.25">
      <c r="A276">
        <f>IF(GEHALT_ALT_V2!A276="","",GEHALT_ALT_V2!A276)</f>
        <v>2044</v>
      </c>
      <c r="B276" s="18">
        <f>IF(GEHALT_ALT_V2!B276="","",GEHALT_ALT_V2!B276)</f>
        <v>52688</v>
      </c>
      <c r="C276" s="19">
        <f t="shared" si="12"/>
        <v>0</v>
      </c>
      <c r="D276">
        <f>IF(B276="","",$I$3+IF(OR(YEAR(B276)&gt;YEAR($F$3)+10,AND(YEAR(B276)=YEAR($F$3)+10,MONTH(B276)&gt;=MONTH($F$3))),SUM($C$9:C276),0)*IF(OR(YEAR(B276)&gt;YEAR($F$3)+25,AND(YEAR(B276)=YEAR($F$3)+25,MONTH(B276)&gt;=MONTH($F$3))),2,1))</f>
        <v>5</v>
      </c>
      <c r="E276">
        <f t="shared" si="13"/>
        <v>0</v>
      </c>
      <c r="F276">
        <f>IF(D276="","",MIN(E276+F275,MAX(Gehaltstabelle_neu!Entlohnungs_Stufe)))</f>
        <v>11</v>
      </c>
      <c r="G276">
        <f>IF(A276="","",HLOOKUP(D276,Gehaltstabelle_neu!$B$2:$AA$13,GEHALT_NEU_V2!F276+1,FALSE))</f>
        <v>2583</v>
      </c>
      <c r="H276">
        <f t="shared" si="14"/>
        <v>3013.5</v>
      </c>
    </row>
    <row r="277" spans="1:8" x14ac:dyDescent="0.25">
      <c r="A277">
        <f>IF(GEHALT_ALT_V2!A277="","",GEHALT_ALT_V2!A277)</f>
        <v>2044</v>
      </c>
      <c r="B277" s="18">
        <f>IF(GEHALT_ALT_V2!B277="","",GEHALT_ALT_V2!B277)</f>
        <v>52718</v>
      </c>
      <c r="C277" s="19">
        <f t="shared" si="12"/>
        <v>0</v>
      </c>
      <c r="D277">
        <f>IF(B277="","",$I$3+IF(OR(YEAR(B277)&gt;YEAR($F$3)+10,AND(YEAR(B277)=YEAR($F$3)+10,MONTH(B277)&gt;=MONTH($F$3))),SUM($C$9:C277),0)*IF(OR(YEAR(B277)&gt;YEAR($F$3)+25,AND(YEAR(B277)=YEAR($F$3)+25,MONTH(B277)&gt;=MONTH($F$3))),2,1))</f>
        <v>5</v>
      </c>
      <c r="E277">
        <f t="shared" si="13"/>
        <v>0</v>
      </c>
      <c r="F277">
        <f>IF(D277="","",MIN(E277+F276,MAX(Gehaltstabelle_neu!Entlohnungs_Stufe)))</f>
        <v>11</v>
      </c>
      <c r="G277">
        <f>IF(A277="","",HLOOKUP(D277,Gehaltstabelle_neu!$B$2:$AA$13,GEHALT_NEU_V2!F277+1,FALSE))</f>
        <v>2583</v>
      </c>
      <c r="H277">
        <f t="shared" si="14"/>
        <v>3013.5</v>
      </c>
    </row>
    <row r="278" spans="1:8" x14ac:dyDescent="0.25">
      <c r="A278">
        <f>IF(GEHALT_ALT_V2!A278="","",GEHALT_ALT_V2!A278)</f>
        <v>2044</v>
      </c>
      <c r="B278" s="18">
        <f>IF(GEHALT_ALT_V2!B278="","",GEHALT_ALT_V2!B278)</f>
        <v>52749</v>
      </c>
      <c r="C278" s="19">
        <f t="shared" si="12"/>
        <v>0</v>
      </c>
      <c r="D278">
        <f>IF(B278="","",$I$3+IF(OR(YEAR(B278)&gt;YEAR($F$3)+10,AND(YEAR(B278)=YEAR($F$3)+10,MONTH(B278)&gt;=MONTH($F$3))),SUM($C$9:C278),0)*IF(OR(YEAR(B278)&gt;YEAR($F$3)+25,AND(YEAR(B278)=YEAR($F$3)+25,MONTH(B278)&gt;=MONTH($F$3))),2,1))</f>
        <v>5</v>
      </c>
      <c r="E278">
        <f t="shared" si="13"/>
        <v>0</v>
      </c>
      <c r="F278">
        <f>IF(D278="","",MIN(E278+F277,MAX(Gehaltstabelle_neu!Entlohnungs_Stufe)))</f>
        <v>11</v>
      </c>
      <c r="G278">
        <f>IF(A278="","",HLOOKUP(D278,Gehaltstabelle_neu!$B$2:$AA$13,GEHALT_NEU_V2!F278+1,FALSE))</f>
        <v>2583</v>
      </c>
      <c r="H278">
        <f t="shared" si="14"/>
        <v>3013.5</v>
      </c>
    </row>
    <row r="279" spans="1:8" x14ac:dyDescent="0.25">
      <c r="A279">
        <f>IF(GEHALT_ALT_V2!A279="","",GEHALT_ALT_V2!A279)</f>
        <v>2044</v>
      </c>
      <c r="B279" s="18">
        <f>IF(GEHALT_ALT_V2!B279="","",GEHALT_ALT_V2!B279)</f>
        <v>52779</v>
      </c>
      <c r="C279" s="19">
        <f t="shared" si="12"/>
        <v>0</v>
      </c>
      <c r="D279">
        <f>IF(B279="","",$I$3+IF(OR(YEAR(B279)&gt;YEAR($F$3)+10,AND(YEAR(B279)=YEAR($F$3)+10,MONTH(B279)&gt;=MONTH($F$3))),SUM($C$9:C279),0)*IF(OR(YEAR(B279)&gt;YEAR($F$3)+25,AND(YEAR(B279)=YEAR($F$3)+25,MONTH(B279)&gt;=MONTH($F$3))),2,1))</f>
        <v>5</v>
      </c>
      <c r="E279">
        <f t="shared" si="13"/>
        <v>1</v>
      </c>
      <c r="F279">
        <f>IF(D279="","",MIN(E279+F278,MAX(Gehaltstabelle_neu!Entlohnungs_Stufe)))</f>
        <v>11</v>
      </c>
      <c r="G279">
        <f>IF(A279="","",HLOOKUP(D279,Gehaltstabelle_neu!$B$2:$AA$13,GEHALT_NEU_V2!F279+1,FALSE))</f>
        <v>2583</v>
      </c>
      <c r="H279">
        <f t="shared" si="14"/>
        <v>3013.5</v>
      </c>
    </row>
    <row r="280" spans="1:8" x14ac:dyDescent="0.25">
      <c r="A280">
        <f>IF(GEHALT_ALT_V2!A280="","",GEHALT_ALT_V2!A280)</f>
        <v>2044</v>
      </c>
      <c r="B280" s="18">
        <f>IF(GEHALT_ALT_V2!B280="","",GEHALT_ALT_V2!B280)</f>
        <v>52810</v>
      </c>
      <c r="C280" s="19">
        <f t="shared" si="12"/>
        <v>0</v>
      </c>
      <c r="D280">
        <f>IF(B280="","",$I$3+IF(OR(YEAR(B280)&gt;YEAR($F$3)+10,AND(YEAR(B280)=YEAR($F$3)+10,MONTH(B280)&gt;=MONTH($F$3))),SUM($C$9:C280),0)*IF(OR(YEAR(B280)&gt;YEAR($F$3)+25,AND(YEAR(B280)=YEAR($F$3)+25,MONTH(B280)&gt;=MONTH($F$3))),2,1))</f>
        <v>5</v>
      </c>
      <c r="E280">
        <f t="shared" si="13"/>
        <v>0</v>
      </c>
      <c r="F280">
        <f>IF(D280="","",MIN(E280+F279,MAX(Gehaltstabelle_neu!Entlohnungs_Stufe)))</f>
        <v>11</v>
      </c>
      <c r="G280">
        <f>IF(A280="","",HLOOKUP(D280,Gehaltstabelle_neu!$B$2:$AA$13,GEHALT_NEU_V2!F280+1,FALSE))</f>
        <v>2583</v>
      </c>
      <c r="H280">
        <f t="shared" si="14"/>
        <v>3013.5</v>
      </c>
    </row>
    <row r="281" spans="1:8" x14ac:dyDescent="0.25">
      <c r="A281">
        <f>IF(GEHALT_ALT_V2!A281="","",GEHALT_ALT_V2!A281)</f>
        <v>2044</v>
      </c>
      <c r="B281" s="18">
        <f>IF(GEHALT_ALT_V2!B281="","",GEHALT_ALT_V2!B281)</f>
        <v>52841</v>
      </c>
      <c r="C281" s="19">
        <f t="shared" si="12"/>
        <v>0</v>
      </c>
      <c r="D281">
        <f>IF(B281="","",$I$3+IF(OR(YEAR(B281)&gt;YEAR($F$3)+10,AND(YEAR(B281)=YEAR($F$3)+10,MONTH(B281)&gt;=MONTH($F$3))),SUM($C$9:C281),0)*IF(OR(YEAR(B281)&gt;YEAR($F$3)+25,AND(YEAR(B281)=YEAR($F$3)+25,MONTH(B281)&gt;=MONTH($F$3))),2,1))</f>
        <v>5</v>
      </c>
      <c r="E281">
        <f t="shared" si="13"/>
        <v>0</v>
      </c>
      <c r="F281">
        <f>IF(D281="","",MIN(E281+F280,MAX(Gehaltstabelle_neu!Entlohnungs_Stufe)))</f>
        <v>11</v>
      </c>
      <c r="G281">
        <f>IF(A281="","",HLOOKUP(D281,Gehaltstabelle_neu!$B$2:$AA$13,GEHALT_NEU_V2!F281+1,FALSE))</f>
        <v>2583</v>
      </c>
      <c r="H281">
        <f t="shared" si="14"/>
        <v>3013.5</v>
      </c>
    </row>
    <row r="282" spans="1:8" x14ac:dyDescent="0.25">
      <c r="A282">
        <f>IF(GEHALT_ALT_V2!A282="","",GEHALT_ALT_V2!A282)</f>
        <v>2044</v>
      </c>
      <c r="B282" s="18">
        <f>IF(GEHALT_ALT_V2!B282="","",GEHALT_ALT_V2!B282)</f>
        <v>52871</v>
      </c>
      <c r="C282" s="19">
        <f t="shared" si="12"/>
        <v>0</v>
      </c>
      <c r="D282">
        <f>IF(B282="","",$I$3+IF(OR(YEAR(B282)&gt;YEAR($F$3)+10,AND(YEAR(B282)=YEAR($F$3)+10,MONTH(B282)&gt;=MONTH($F$3))),SUM($C$9:C282),0)*IF(OR(YEAR(B282)&gt;YEAR($F$3)+25,AND(YEAR(B282)=YEAR($F$3)+25,MONTH(B282)&gt;=MONTH($F$3))),2,1))</f>
        <v>5</v>
      </c>
      <c r="E282">
        <f t="shared" si="13"/>
        <v>0</v>
      </c>
      <c r="F282">
        <f>IF(D282="","",MIN(E282+F281,MAX(Gehaltstabelle_neu!Entlohnungs_Stufe)))</f>
        <v>11</v>
      </c>
      <c r="G282">
        <f>IF(A282="","",HLOOKUP(D282,Gehaltstabelle_neu!$B$2:$AA$13,GEHALT_NEU_V2!F282+1,FALSE))</f>
        <v>2583</v>
      </c>
      <c r="H282">
        <f t="shared" si="14"/>
        <v>3013.5</v>
      </c>
    </row>
    <row r="283" spans="1:8" x14ac:dyDescent="0.25">
      <c r="A283">
        <f>IF(GEHALT_ALT_V2!A283="","",GEHALT_ALT_V2!A283)</f>
        <v>2044</v>
      </c>
      <c r="B283" s="18">
        <f>IF(GEHALT_ALT_V2!B283="","",GEHALT_ALT_V2!B283)</f>
        <v>52902</v>
      </c>
      <c r="C283" s="19">
        <f t="shared" si="12"/>
        <v>0</v>
      </c>
      <c r="D283">
        <f>IF(B283="","",$I$3+IF(OR(YEAR(B283)&gt;YEAR($F$3)+10,AND(YEAR(B283)=YEAR($F$3)+10,MONTH(B283)&gt;=MONTH($F$3))),SUM($C$9:C283),0)*IF(OR(YEAR(B283)&gt;YEAR($F$3)+25,AND(YEAR(B283)=YEAR($F$3)+25,MONTH(B283)&gt;=MONTH($F$3))),2,1))</f>
        <v>5</v>
      </c>
      <c r="E283">
        <f t="shared" si="13"/>
        <v>0</v>
      </c>
      <c r="F283">
        <f>IF(D283="","",MIN(E283+F282,MAX(Gehaltstabelle_neu!Entlohnungs_Stufe)))</f>
        <v>11</v>
      </c>
      <c r="G283">
        <f>IF(A283="","",HLOOKUP(D283,Gehaltstabelle_neu!$B$2:$AA$13,GEHALT_NEU_V2!F283+1,FALSE))</f>
        <v>2583</v>
      </c>
      <c r="H283">
        <f t="shared" si="14"/>
        <v>3013.5</v>
      </c>
    </row>
    <row r="284" spans="1:8" x14ac:dyDescent="0.25">
      <c r="A284">
        <f>IF(GEHALT_ALT_V2!A284="","",GEHALT_ALT_V2!A284)</f>
        <v>2044</v>
      </c>
      <c r="B284" s="18">
        <f>IF(GEHALT_ALT_V2!B284="","",GEHALT_ALT_V2!B284)</f>
        <v>52932</v>
      </c>
      <c r="C284" s="19">
        <f t="shared" si="12"/>
        <v>0</v>
      </c>
      <c r="D284">
        <f>IF(B284="","",$I$3+IF(OR(YEAR(B284)&gt;YEAR($F$3)+10,AND(YEAR(B284)=YEAR($F$3)+10,MONTH(B284)&gt;=MONTH($F$3))),SUM($C$9:C284),0)*IF(OR(YEAR(B284)&gt;YEAR($F$3)+25,AND(YEAR(B284)=YEAR($F$3)+25,MONTH(B284)&gt;=MONTH($F$3))),2,1))</f>
        <v>5</v>
      </c>
      <c r="E284">
        <f t="shared" si="13"/>
        <v>0</v>
      </c>
      <c r="F284">
        <f>IF(D284="","",MIN(E284+F283,MAX(Gehaltstabelle_neu!Entlohnungs_Stufe)))</f>
        <v>11</v>
      </c>
      <c r="G284">
        <f>IF(A284="","",HLOOKUP(D284,Gehaltstabelle_neu!$B$2:$AA$13,GEHALT_NEU_V2!F284+1,FALSE))</f>
        <v>2583</v>
      </c>
      <c r="H284">
        <f t="shared" si="14"/>
        <v>3013.5</v>
      </c>
    </row>
    <row r="285" spans="1:8" x14ac:dyDescent="0.25">
      <c r="A285">
        <f>IF(GEHALT_ALT_V2!A285="","",GEHALT_ALT_V2!A285)</f>
        <v>2045</v>
      </c>
      <c r="B285" s="18">
        <f>IF(GEHALT_ALT_V2!B285="","",GEHALT_ALT_V2!B285)</f>
        <v>52963</v>
      </c>
      <c r="C285" s="19">
        <f t="shared" si="12"/>
        <v>0</v>
      </c>
      <c r="D285">
        <f>IF(B285="","",$I$3+IF(OR(YEAR(B285)&gt;YEAR($F$3)+10,AND(YEAR(B285)=YEAR($F$3)+10,MONTH(B285)&gt;=MONTH($F$3))),SUM($C$9:C285),0)*IF(OR(YEAR(B285)&gt;YEAR($F$3)+25,AND(YEAR(B285)=YEAR($F$3)+25,MONTH(B285)&gt;=MONTH($F$3))),2,1))</f>
        <v>5</v>
      </c>
      <c r="E285">
        <f t="shared" si="13"/>
        <v>0</v>
      </c>
      <c r="F285">
        <f>IF(D285="","",MIN(E285+F284,MAX(Gehaltstabelle_neu!Entlohnungs_Stufe)))</f>
        <v>11</v>
      </c>
      <c r="G285">
        <f>IF(A285="","",HLOOKUP(D285,Gehaltstabelle_neu!$B$2:$AA$13,GEHALT_NEU_V2!F285+1,FALSE))</f>
        <v>2583</v>
      </c>
      <c r="H285">
        <f t="shared" si="14"/>
        <v>3013.5</v>
      </c>
    </row>
    <row r="286" spans="1:8" x14ac:dyDescent="0.25">
      <c r="A286">
        <f>IF(GEHALT_ALT_V2!A286="","",GEHALT_ALT_V2!A286)</f>
        <v>2045</v>
      </c>
      <c r="B286" s="18">
        <f>IF(GEHALT_ALT_V2!B286="","",GEHALT_ALT_V2!B286)</f>
        <v>52994</v>
      </c>
      <c r="C286" s="19">
        <f t="shared" si="12"/>
        <v>0</v>
      </c>
      <c r="D286">
        <f>IF(B286="","",$I$3+IF(OR(YEAR(B286)&gt;YEAR($F$3)+10,AND(YEAR(B286)=YEAR($F$3)+10,MONTH(B286)&gt;=MONTH($F$3))),SUM($C$9:C286),0)*IF(OR(YEAR(B286)&gt;YEAR($F$3)+25,AND(YEAR(B286)=YEAR($F$3)+25,MONTH(B286)&gt;=MONTH($F$3))),2,1))</f>
        <v>5</v>
      </c>
      <c r="E286">
        <f t="shared" si="13"/>
        <v>0</v>
      </c>
      <c r="F286">
        <f>IF(D286="","",MIN(E286+F285,MAX(Gehaltstabelle_neu!Entlohnungs_Stufe)))</f>
        <v>11</v>
      </c>
      <c r="G286">
        <f>IF(A286="","",HLOOKUP(D286,Gehaltstabelle_neu!$B$2:$AA$13,GEHALT_NEU_V2!F286+1,FALSE))</f>
        <v>2583</v>
      </c>
      <c r="H286">
        <f t="shared" si="14"/>
        <v>3013.5</v>
      </c>
    </row>
    <row r="287" spans="1:8" x14ac:dyDescent="0.25">
      <c r="A287">
        <f>IF(GEHALT_ALT_V2!A287="","",GEHALT_ALT_V2!A287)</f>
        <v>2045</v>
      </c>
      <c r="B287" s="18">
        <f>IF(GEHALT_ALT_V2!B287="","",GEHALT_ALT_V2!B287)</f>
        <v>53022</v>
      </c>
      <c r="C287" s="19">
        <f t="shared" si="12"/>
        <v>0</v>
      </c>
      <c r="D287">
        <f>IF(B287="","",$I$3+IF(OR(YEAR(B287)&gt;YEAR($F$3)+10,AND(YEAR(B287)=YEAR($F$3)+10,MONTH(B287)&gt;=MONTH($F$3))),SUM($C$9:C287),0)*IF(OR(YEAR(B287)&gt;YEAR($F$3)+25,AND(YEAR(B287)=YEAR($F$3)+25,MONTH(B287)&gt;=MONTH($F$3))),2,1))</f>
        <v>5</v>
      </c>
      <c r="E287">
        <f t="shared" si="13"/>
        <v>0</v>
      </c>
      <c r="F287">
        <f>IF(D287="","",MIN(E287+F286,MAX(Gehaltstabelle_neu!Entlohnungs_Stufe)))</f>
        <v>11</v>
      </c>
      <c r="G287">
        <f>IF(A287="","",HLOOKUP(D287,Gehaltstabelle_neu!$B$2:$AA$13,GEHALT_NEU_V2!F287+1,FALSE))</f>
        <v>2583</v>
      </c>
      <c r="H287">
        <f t="shared" si="14"/>
        <v>3013.5</v>
      </c>
    </row>
    <row r="288" spans="1:8" x14ac:dyDescent="0.25">
      <c r="A288">
        <f>IF(GEHALT_ALT_V2!A288="","",GEHALT_ALT_V2!A288)</f>
        <v>2045</v>
      </c>
      <c r="B288" s="18">
        <f>IF(GEHALT_ALT_V2!B288="","",GEHALT_ALT_V2!B288)</f>
        <v>53053</v>
      </c>
      <c r="C288" s="19">
        <f t="shared" si="12"/>
        <v>0</v>
      </c>
      <c r="D288">
        <f>IF(B288="","",$I$3+IF(OR(YEAR(B288)&gt;YEAR($F$3)+10,AND(YEAR(B288)=YEAR($F$3)+10,MONTH(B288)&gt;=MONTH($F$3))),SUM($C$9:C288),0)*IF(OR(YEAR(B288)&gt;YEAR($F$3)+25,AND(YEAR(B288)=YEAR($F$3)+25,MONTH(B288)&gt;=MONTH($F$3))),2,1))</f>
        <v>5</v>
      </c>
      <c r="E288">
        <f t="shared" si="13"/>
        <v>0</v>
      </c>
      <c r="F288">
        <f>IF(D288="","",MIN(E288+F287,MAX(Gehaltstabelle_neu!Entlohnungs_Stufe)))</f>
        <v>11</v>
      </c>
      <c r="G288">
        <f>IF(A288="","",HLOOKUP(D288,Gehaltstabelle_neu!$B$2:$AA$13,GEHALT_NEU_V2!F288+1,FALSE))</f>
        <v>2583</v>
      </c>
      <c r="H288">
        <f t="shared" si="14"/>
        <v>3013.5</v>
      </c>
    </row>
    <row r="289" spans="1:8" x14ac:dyDescent="0.25">
      <c r="A289">
        <f>IF(GEHALT_ALT_V2!A289="","",GEHALT_ALT_V2!A289)</f>
        <v>2045</v>
      </c>
      <c r="B289" s="18">
        <f>IF(GEHALT_ALT_V2!B289="","",GEHALT_ALT_V2!B289)</f>
        <v>53083</v>
      </c>
      <c r="C289" s="19">
        <f t="shared" si="12"/>
        <v>0</v>
      </c>
      <c r="D289">
        <f>IF(B289="","",$I$3+IF(OR(YEAR(B289)&gt;YEAR($F$3)+10,AND(YEAR(B289)=YEAR($F$3)+10,MONTH(B289)&gt;=MONTH($F$3))),SUM($C$9:C289),0)*IF(OR(YEAR(B289)&gt;YEAR($F$3)+25,AND(YEAR(B289)=YEAR($F$3)+25,MONTH(B289)&gt;=MONTH($F$3))),2,1))</f>
        <v>5</v>
      </c>
      <c r="E289">
        <f t="shared" si="13"/>
        <v>0</v>
      </c>
      <c r="F289">
        <f>IF(D289="","",MIN(E289+F288,MAX(Gehaltstabelle_neu!Entlohnungs_Stufe)))</f>
        <v>11</v>
      </c>
      <c r="G289">
        <f>IF(A289="","",HLOOKUP(D289,Gehaltstabelle_neu!$B$2:$AA$13,GEHALT_NEU_V2!F289+1,FALSE))</f>
        <v>2583</v>
      </c>
      <c r="H289">
        <f t="shared" si="14"/>
        <v>3013.5</v>
      </c>
    </row>
    <row r="290" spans="1:8" x14ac:dyDescent="0.25">
      <c r="A290">
        <f>IF(GEHALT_ALT_V2!A290="","",GEHALT_ALT_V2!A290)</f>
        <v>2045</v>
      </c>
      <c r="B290" s="18">
        <f>IF(GEHALT_ALT_V2!B290="","",GEHALT_ALT_V2!B290)</f>
        <v>53114</v>
      </c>
      <c r="C290" s="19">
        <f t="shared" si="12"/>
        <v>0</v>
      </c>
      <c r="D290">
        <f>IF(B290="","",$I$3+IF(OR(YEAR(B290)&gt;YEAR($F$3)+10,AND(YEAR(B290)=YEAR($F$3)+10,MONTH(B290)&gt;=MONTH($F$3))),SUM($C$9:C290),0)*IF(OR(YEAR(B290)&gt;YEAR($F$3)+25,AND(YEAR(B290)=YEAR($F$3)+25,MONTH(B290)&gt;=MONTH($F$3))),2,1))</f>
        <v>5</v>
      </c>
      <c r="E290">
        <f t="shared" si="13"/>
        <v>0</v>
      </c>
      <c r="F290">
        <f>IF(D290="","",MIN(E290+F289,MAX(Gehaltstabelle_neu!Entlohnungs_Stufe)))</f>
        <v>11</v>
      </c>
      <c r="G290">
        <f>IF(A290="","",HLOOKUP(D290,Gehaltstabelle_neu!$B$2:$AA$13,GEHALT_NEU_V2!F290+1,FALSE))</f>
        <v>2583</v>
      </c>
      <c r="H290">
        <f t="shared" si="14"/>
        <v>3013.5</v>
      </c>
    </row>
    <row r="291" spans="1:8" x14ac:dyDescent="0.25">
      <c r="A291">
        <f>IF(GEHALT_ALT_V2!A291="","",GEHALT_ALT_V2!A291)</f>
        <v>2045</v>
      </c>
      <c r="B291" s="18">
        <f>IF(GEHALT_ALT_V2!B291="","",GEHALT_ALT_V2!B291)</f>
        <v>53144</v>
      </c>
      <c r="C291" s="19">
        <f t="shared" si="12"/>
        <v>0</v>
      </c>
      <c r="D291">
        <f>IF(B291="","",$I$3+IF(OR(YEAR(B291)&gt;YEAR($F$3)+10,AND(YEAR(B291)=YEAR($F$3)+10,MONTH(B291)&gt;=MONTH($F$3))),SUM($C$9:C291),0)*IF(OR(YEAR(B291)&gt;YEAR($F$3)+25,AND(YEAR(B291)=YEAR($F$3)+25,MONTH(B291)&gt;=MONTH($F$3))),2,1))</f>
        <v>5</v>
      </c>
      <c r="E291">
        <f t="shared" si="13"/>
        <v>0</v>
      </c>
      <c r="F291">
        <f>IF(D291="","",MIN(E291+F290,MAX(Gehaltstabelle_neu!Entlohnungs_Stufe)))</f>
        <v>11</v>
      </c>
      <c r="G291">
        <f>IF(A291="","",HLOOKUP(D291,Gehaltstabelle_neu!$B$2:$AA$13,GEHALT_NEU_V2!F291+1,FALSE))</f>
        <v>2583</v>
      </c>
      <c r="H291">
        <f t="shared" si="14"/>
        <v>3013.5</v>
      </c>
    </row>
    <row r="292" spans="1:8" x14ac:dyDescent="0.25">
      <c r="A292">
        <f>IF(GEHALT_ALT_V2!A292="","",GEHALT_ALT_V2!A292)</f>
        <v>2045</v>
      </c>
      <c r="B292" s="18">
        <f>IF(GEHALT_ALT_V2!B292="","",GEHALT_ALT_V2!B292)</f>
        <v>53175</v>
      </c>
      <c r="C292" s="19">
        <f t="shared" si="12"/>
        <v>0</v>
      </c>
      <c r="D292">
        <f>IF(B292="","",$I$3+IF(OR(YEAR(B292)&gt;YEAR($F$3)+10,AND(YEAR(B292)=YEAR($F$3)+10,MONTH(B292)&gt;=MONTH($F$3))),SUM($C$9:C292),0)*IF(OR(YEAR(B292)&gt;YEAR($F$3)+25,AND(YEAR(B292)=YEAR($F$3)+25,MONTH(B292)&gt;=MONTH($F$3))),2,1))</f>
        <v>5</v>
      </c>
      <c r="E292">
        <f t="shared" si="13"/>
        <v>0</v>
      </c>
      <c r="F292">
        <f>IF(D292="","",MIN(E292+F291,MAX(Gehaltstabelle_neu!Entlohnungs_Stufe)))</f>
        <v>11</v>
      </c>
      <c r="G292">
        <f>IF(A292="","",HLOOKUP(D292,Gehaltstabelle_neu!$B$2:$AA$13,GEHALT_NEU_V2!F292+1,FALSE))</f>
        <v>2583</v>
      </c>
      <c r="H292">
        <f t="shared" si="14"/>
        <v>3013.5</v>
      </c>
    </row>
    <row r="293" spans="1:8" x14ac:dyDescent="0.25">
      <c r="A293">
        <f>IF(GEHALT_ALT_V2!A293="","",GEHALT_ALT_V2!A293)</f>
        <v>2045</v>
      </c>
      <c r="B293" s="18">
        <f>IF(GEHALT_ALT_V2!B293="","",GEHALT_ALT_V2!B293)</f>
        <v>53206</v>
      </c>
      <c r="C293" s="19">
        <f t="shared" si="12"/>
        <v>0</v>
      </c>
      <c r="D293">
        <f>IF(B293="","",$I$3+IF(OR(YEAR(B293)&gt;YEAR($F$3)+10,AND(YEAR(B293)=YEAR($F$3)+10,MONTH(B293)&gt;=MONTH($F$3))),SUM($C$9:C293),0)*IF(OR(YEAR(B293)&gt;YEAR($F$3)+25,AND(YEAR(B293)=YEAR($F$3)+25,MONTH(B293)&gt;=MONTH($F$3))),2,1))</f>
        <v>5</v>
      </c>
      <c r="E293">
        <f t="shared" si="13"/>
        <v>0</v>
      </c>
      <c r="F293">
        <f>IF(D293="","",MIN(E293+F292,MAX(Gehaltstabelle_neu!Entlohnungs_Stufe)))</f>
        <v>11</v>
      </c>
      <c r="G293">
        <f>IF(A293="","",HLOOKUP(D293,Gehaltstabelle_neu!$B$2:$AA$13,GEHALT_NEU_V2!F293+1,FALSE))</f>
        <v>2583</v>
      </c>
      <c r="H293">
        <f t="shared" si="14"/>
        <v>3013.5</v>
      </c>
    </row>
    <row r="294" spans="1:8" x14ac:dyDescent="0.25">
      <c r="A294">
        <f>IF(GEHALT_ALT_V2!A294="","",GEHALT_ALT_V2!A294)</f>
        <v>2045</v>
      </c>
      <c r="B294" s="18">
        <f>IF(GEHALT_ALT_V2!B294="","",GEHALT_ALT_V2!B294)</f>
        <v>53236</v>
      </c>
      <c r="C294" s="19">
        <f t="shared" si="12"/>
        <v>0</v>
      </c>
      <c r="D294">
        <f>IF(B294="","",$I$3+IF(OR(YEAR(B294)&gt;YEAR($F$3)+10,AND(YEAR(B294)=YEAR($F$3)+10,MONTH(B294)&gt;=MONTH($F$3))),SUM($C$9:C294),0)*IF(OR(YEAR(B294)&gt;YEAR($F$3)+25,AND(YEAR(B294)=YEAR($F$3)+25,MONTH(B294)&gt;=MONTH($F$3))),2,1))</f>
        <v>5</v>
      </c>
      <c r="E294">
        <f t="shared" si="13"/>
        <v>0</v>
      </c>
      <c r="F294">
        <f>IF(D294="","",MIN(E294+F293,MAX(Gehaltstabelle_neu!Entlohnungs_Stufe)))</f>
        <v>11</v>
      </c>
      <c r="G294">
        <f>IF(A294="","",HLOOKUP(D294,Gehaltstabelle_neu!$B$2:$AA$13,GEHALT_NEU_V2!F294+1,FALSE))</f>
        <v>2583</v>
      </c>
      <c r="H294">
        <f t="shared" si="14"/>
        <v>3013.5</v>
      </c>
    </row>
    <row r="295" spans="1:8" x14ac:dyDescent="0.25">
      <c r="A295">
        <f>IF(GEHALT_ALT_V2!A295="","",GEHALT_ALT_V2!A295)</f>
        <v>2045</v>
      </c>
      <c r="B295" s="18">
        <f>IF(GEHALT_ALT_V2!B295="","",GEHALT_ALT_V2!B295)</f>
        <v>53267</v>
      </c>
      <c r="C295" s="19">
        <f t="shared" si="12"/>
        <v>0</v>
      </c>
      <c r="D295">
        <f>IF(B295="","",$I$3+IF(OR(YEAR(B295)&gt;YEAR($F$3)+10,AND(YEAR(B295)=YEAR($F$3)+10,MONTH(B295)&gt;=MONTH($F$3))),SUM($C$9:C295),0)*IF(OR(YEAR(B295)&gt;YEAR($F$3)+25,AND(YEAR(B295)=YEAR($F$3)+25,MONTH(B295)&gt;=MONTH($F$3))),2,1))</f>
        <v>5</v>
      </c>
      <c r="E295">
        <f t="shared" si="13"/>
        <v>0</v>
      </c>
      <c r="F295">
        <f>IF(D295="","",MIN(E295+F294,MAX(Gehaltstabelle_neu!Entlohnungs_Stufe)))</f>
        <v>11</v>
      </c>
      <c r="G295">
        <f>IF(A295="","",HLOOKUP(D295,Gehaltstabelle_neu!$B$2:$AA$13,GEHALT_NEU_V2!F295+1,FALSE))</f>
        <v>2583</v>
      </c>
      <c r="H295">
        <f t="shared" si="14"/>
        <v>3013.5</v>
      </c>
    </row>
    <row r="296" spans="1:8" x14ac:dyDescent="0.25">
      <c r="A296" t="str">
        <f>IF(GEHALT_ALT_V2!A296="","",GEHALT_ALT_V2!A296)</f>
        <v/>
      </c>
      <c r="B296" s="18" t="str">
        <f>IF(GEHALT_ALT_V2!B296="","",GEHALT_ALT_V2!B296)</f>
        <v/>
      </c>
      <c r="C296" s="19" t="str">
        <f t="shared" si="12"/>
        <v/>
      </c>
      <c r="D296" t="str">
        <f>IF(B296="","",$I$3+IF(OR(YEAR(B296)&gt;YEAR($F$3)+10,AND(YEAR(B296)=YEAR($F$3)+10,MONTH(B296)&gt;=MONTH($F$3))),SUM($C$9:C296),0)*IF(OR(YEAR(B296)&gt;YEAR($F$3)+25,AND(YEAR(B296)=YEAR($F$3)+25,MONTH(B296)&gt;=MONTH($F$3))),2,1))</f>
        <v/>
      </c>
      <c r="E296" t="str">
        <f t="shared" si="13"/>
        <v/>
      </c>
      <c r="F296" t="str">
        <f>IF(D296="","",MIN(E296+F295,MAX(Gehaltstabelle_neu!Entlohnungs_Stufe)))</f>
        <v/>
      </c>
      <c r="G296" t="str">
        <f>IF(A296="","",HLOOKUP(D296,Gehaltstabelle_neu!$B$2:$AA$13,GEHALT_NEU_V2!F296+1,FALSE))</f>
        <v/>
      </c>
      <c r="H296" t="str">
        <f t="shared" si="14"/>
        <v/>
      </c>
    </row>
    <row r="297" spans="1:8" x14ac:dyDescent="0.25">
      <c r="A297" t="str">
        <f>IF(GEHALT_ALT_V2!A297="","",GEHALT_ALT_V2!A297)</f>
        <v/>
      </c>
      <c r="B297" s="18" t="str">
        <f>IF(GEHALT_ALT_V2!B297="","",GEHALT_ALT_V2!B297)</f>
        <v/>
      </c>
      <c r="C297" s="19" t="str">
        <f t="shared" si="12"/>
        <v/>
      </c>
      <c r="D297" t="str">
        <f>IF(B297="","",$I$3+IF(OR(YEAR(B297)&gt;YEAR($F$3)+10,AND(YEAR(B297)=YEAR($F$3)+10,MONTH(B297)&gt;=MONTH($F$3))),SUM($C$9:C297),0)*IF(OR(YEAR(B297)&gt;YEAR($F$3)+25,AND(YEAR(B297)=YEAR($F$3)+25,MONTH(B297)&gt;=MONTH($F$3))),2,1))</f>
        <v/>
      </c>
      <c r="E297" t="str">
        <f t="shared" si="13"/>
        <v/>
      </c>
      <c r="F297" t="str">
        <f>IF(D297="","",MIN(E297+F296,MAX(Gehaltstabelle_neu!Entlohnungs_Stufe)))</f>
        <v/>
      </c>
      <c r="G297" t="str">
        <f>IF(A297="","",HLOOKUP(D297,Gehaltstabelle_neu!$B$2:$AA$13,GEHALT_NEU_V2!F297+1,FALSE))</f>
        <v/>
      </c>
      <c r="H297" t="str">
        <f t="shared" si="14"/>
        <v/>
      </c>
    </row>
    <row r="298" spans="1:8" x14ac:dyDescent="0.25">
      <c r="A298" t="str">
        <f>IF(GEHALT_ALT_V2!A298="","",GEHALT_ALT_V2!A298)</f>
        <v/>
      </c>
      <c r="B298" s="18" t="str">
        <f>IF(GEHALT_ALT_V2!B298="","",GEHALT_ALT_V2!B298)</f>
        <v/>
      </c>
      <c r="C298" s="19" t="str">
        <f t="shared" si="12"/>
        <v/>
      </c>
      <c r="D298" t="str">
        <f>IF(B298="","",$I$3+IF(OR(YEAR(B298)&gt;YEAR($F$3)+10,AND(YEAR(B298)=YEAR($F$3)+10,MONTH(B298)&gt;=MONTH($F$3))),SUM($C$9:C298),0)*IF(OR(YEAR(B298)&gt;YEAR($F$3)+25,AND(YEAR(B298)=YEAR($F$3)+25,MONTH(B298)&gt;=MONTH($F$3))),2,1))</f>
        <v/>
      </c>
      <c r="E298" t="str">
        <f t="shared" si="13"/>
        <v/>
      </c>
      <c r="F298" t="str">
        <f>IF(D298="","",MIN(E298+F297,MAX(Gehaltstabelle_neu!Entlohnungs_Stufe)))</f>
        <v/>
      </c>
      <c r="G298" t="str">
        <f>IF(A298="","",HLOOKUP(D298,Gehaltstabelle_neu!$B$2:$AA$13,GEHALT_NEU_V2!F298+1,FALSE))</f>
        <v/>
      </c>
      <c r="H298" t="str">
        <f t="shared" si="14"/>
        <v/>
      </c>
    </row>
    <row r="299" spans="1:8" x14ac:dyDescent="0.25">
      <c r="A299" t="str">
        <f>IF(GEHALT_ALT_V2!A299="","",GEHALT_ALT_V2!A299)</f>
        <v/>
      </c>
      <c r="B299" s="18" t="str">
        <f>IF(GEHALT_ALT_V2!B299="","",GEHALT_ALT_V2!B299)</f>
        <v/>
      </c>
      <c r="C299" s="19" t="str">
        <f t="shared" si="12"/>
        <v/>
      </c>
      <c r="D299" t="str">
        <f>IF(B299="","",$I$3+IF(OR(YEAR(B299)&gt;YEAR($F$3)+10,AND(YEAR(B299)=YEAR($F$3)+10,MONTH(B299)&gt;=MONTH($F$3))),SUM($C$9:C299),0)*IF(OR(YEAR(B299)&gt;YEAR($F$3)+25,AND(YEAR(B299)=YEAR($F$3)+25,MONTH(B299)&gt;=MONTH($F$3))),2,1))</f>
        <v/>
      </c>
      <c r="E299" t="str">
        <f t="shared" si="13"/>
        <v/>
      </c>
      <c r="F299" t="str">
        <f>IF(D299="","",MIN(E299+F298,MAX(Gehaltstabelle_neu!Entlohnungs_Stufe)))</f>
        <v/>
      </c>
      <c r="G299" t="str">
        <f>IF(A299="","",HLOOKUP(D299,Gehaltstabelle_neu!$B$2:$AA$13,GEHALT_NEU_V2!F299+1,FALSE))</f>
        <v/>
      </c>
      <c r="H299" t="str">
        <f t="shared" si="14"/>
        <v/>
      </c>
    </row>
    <row r="300" spans="1:8" x14ac:dyDescent="0.25">
      <c r="A300" t="str">
        <f>IF(GEHALT_ALT_V2!A300="","",GEHALT_ALT_V2!A300)</f>
        <v/>
      </c>
      <c r="B300" s="18" t="str">
        <f>IF(GEHALT_ALT_V2!B300="","",GEHALT_ALT_V2!B300)</f>
        <v/>
      </c>
      <c r="C300" s="19" t="str">
        <f t="shared" si="12"/>
        <v/>
      </c>
      <c r="D300" t="str">
        <f>IF(B300="","",$I$3+IF(OR(YEAR(B300)&gt;YEAR($F$3)+10,AND(YEAR(B300)=YEAR($F$3)+10,MONTH(B300)&gt;=MONTH($F$3))),SUM($C$9:C300),0)*IF(OR(YEAR(B300)&gt;YEAR($F$3)+25,AND(YEAR(B300)=YEAR($F$3)+25,MONTH(B300)&gt;=MONTH($F$3))),2,1))</f>
        <v/>
      </c>
      <c r="E300" t="str">
        <f t="shared" si="13"/>
        <v/>
      </c>
      <c r="F300" t="str">
        <f>IF(D300="","",MIN(E300+F299,MAX(Gehaltstabelle_neu!Entlohnungs_Stufe)))</f>
        <v/>
      </c>
      <c r="G300" t="str">
        <f>IF(A300="","",HLOOKUP(D300,Gehaltstabelle_neu!$B$2:$AA$13,GEHALT_NEU_V2!F300+1,FALSE))</f>
        <v/>
      </c>
      <c r="H300" t="str">
        <f t="shared" si="14"/>
        <v/>
      </c>
    </row>
    <row r="301" spans="1:8" x14ac:dyDescent="0.25">
      <c r="A301" t="str">
        <f>IF(GEHALT_ALT_V2!A301="","",GEHALT_ALT_V2!A301)</f>
        <v/>
      </c>
      <c r="B301" s="18" t="str">
        <f>IF(GEHALT_ALT_V2!B301="","",GEHALT_ALT_V2!B301)</f>
        <v/>
      </c>
      <c r="C301" s="19" t="str">
        <f t="shared" si="12"/>
        <v/>
      </c>
      <c r="D301" t="str">
        <f>IF(B301="","",$I$3+IF(OR(YEAR(B301)&gt;YEAR($F$3)+10,AND(YEAR(B301)=YEAR($F$3)+10,MONTH(B301)&gt;=MONTH($F$3))),SUM($C$9:C301),0)*IF(OR(YEAR(B301)&gt;YEAR($F$3)+25,AND(YEAR(B301)=YEAR($F$3)+25,MONTH(B301)&gt;=MONTH($F$3))),2,1))</f>
        <v/>
      </c>
      <c r="E301" t="str">
        <f t="shared" si="13"/>
        <v/>
      </c>
      <c r="F301" t="str">
        <f>IF(D301="","",MIN(E301+F300,MAX(Gehaltstabelle_neu!Entlohnungs_Stufe)))</f>
        <v/>
      </c>
      <c r="G301" t="str">
        <f>IF(A301="","",HLOOKUP(D301,Gehaltstabelle_neu!$B$2:$AA$13,GEHALT_NEU_V2!F301+1,FALSE))</f>
        <v/>
      </c>
      <c r="H301" t="str">
        <f t="shared" si="14"/>
        <v/>
      </c>
    </row>
    <row r="302" spans="1:8" x14ac:dyDescent="0.25">
      <c r="A302" t="str">
        <f>IF(GEHALT_ALT_V2!A302="","",GEHALT_ALT_V2!A302)</f>
        <v/>
      </c>
      <c r="B302" s="18" t="str">
        <f>IF(GEHALT_ALT_V2!B302="","",GEHALT_ALT_V2!B302)</f>
        <v/>
      </c>
      <c r="C302" s="19" t="str">
        <f t="shared" si="12"/>
        <v/>
      </c>
      <c r="D302" t="str">
        <f>IF(B302="","",$I$3+IF(OR(YEAR(B302)&gt;YEAR($F$3)+10,AND(YEAR(B302)=YEAR($F$3)+10,MONTH(B302)&gt;=MONTH($F$3))),SUM($C$9:C302),0)*IF(OR(YEAR(B302)&gt;YEAR($F$3)+25,AND(YEAR(B302)=YEAR($F$3)+25,MONTH(B302)&gt;=MONTH($F$3))),2,1))</f>
        <v/>
      </c>
      <c r="E302" t="str">
        <f t="shared" si="13"/>
        <v/>
      </c>
      <c r="F302" t="str">
        <f>IF(D302="","",MIN(E302+F301,MAX(Gehaltstabelle_neu!Entlohnungs_Stufe)))</f>
        <v/>
      </c>
      <c r="G302" t="str">
        <f>IF(A302="","",HLOOKUP(D302,Gehaltstabelle_neu!$B$2:$AA$13,GEHALT_NEU_V2!F302+1,FALSE))</f>
        <v/>
      </c>
      <c r="H302" t="str">
        <f t="shared" si="14"/>
        <v/>
      </c>
    </row>
    <row r="303" spans="1:8" x14ac:dyDescent="0.25">
      <c r="A303" t="str">
        <f>IF(GEHALT_ALT_V2!A303="","",GEHALT_ALT_V2!A303)</f>
        <v/>
      </c>
      <c r="B303" s="18" t="str">
        <f>IF(GEHALT_ALT_V2!B303="","",GEHALT_ALT_V2!B303)</f>
        <v/>
      </c>
      <c r="C303" s="19" t="str">
        <f t="shared" si="12"/>
        <v/>
      </c>
      <c r="D303" t="str">
        <f>IF(B303="","",$I$3+IF(OR(YEAR(B303)&gt;YEAR($F$3)+10,AND(YEAR(B303)=YEAR($F$3)+10,MONTH(B303)&gt;=MONTH($F$3))),SUM($C$9:C303),0)*IF(OR(YEAR(B303)&gt;YEAR($F$3)+25,AND(YEAR(B303)=YEAR($F$3)+25,MONTH(B303)&gt;=MONTH($F$3))),2,1))</f>
        <v/>
      </c>
      <c r="E303" t="str">
        <f t="shared" si="13"/>
        <v/>
      </c>
      <c r="F303" t="str">
        <f>IF(D303="","",MIN(E303+F302,MAX(Gehaltstabelle_neu!Entlohnungs_Stufe)))</f>
        <v/>
      </c>
      <c r="G303" t="str">
        <f>IF(A303="","",HLOOKUP(D303,Gehaltstabelle_neu!$B$2:$AA$13,GEHALT_NEU_V2!F303+1,FALSE))</f>
        <v/>
      </c>
      <c r="H303" t="str">
        <f t="shared" si="14"/>
        <v/>
      </c>
    </row>
    <row r="304" spans="1:8" x14ac:dyDescent="0.25">
      <c r="A304" t="str">
        <f>IF(GEHALT_ALT_V2!A304="","",GEHALT_ALT_V2!A304)</f>
        <v/>
      </c>
      <c r="B304" s="18" t="str">
        <f>IF(GEHALT_ALT_V2!B304="","",GEHALT_ALT_V2!B304)</f>
        <v/>
      </c>
      <c r="C304" s="19" t="str">
        <f t="shared" si="12"/>
        <v/>
      </c>
      <c r="D304" t="str">
        <f>IF(B304="","",$I$3+IF(OR(YEAR(B304)&gt;YEAR($F$3)+10,AND(YEAR(B304)=YEAR($F$3)+10,MONTH(B304)&gt;=MONTH($F$3))),SUM($C$9:C304),0)*IF(OR(YEAR(B304)&gt;YEAR($F$3)+25,AND(YEAR(B304)=YEAR($F$3)+25,MONTH(B304)&gt;=MONTH($F$3))),2,1))</f>
        <v/>
      </c>
      <c r="E304" t="str">
        <f t="shared" si="13"/>
        <v/>
      </c>
      <c r="F304" t="str">
        <f>IF(D304="","",MIN(E304+F303,MAX(Gehaltstabelle_neu!Entlohnungs_Stufe)))</f>
        <v/>
      </c>
      <c r="G304" t="str">
        <f>IF(A304="","",HLOOKUP(D304,Gehaltstabelle_neu!$B$2:$AA$13,GEHALT_NEU_V2!F304+1,FALSE))</f>
        <v/>
      </c>
      <c r="H304" t="str">
        <f t="shared" si="14"/>
        <v/>
      </c>
    </row>
    <row r="305" spans="1:8" x14ac:dyDescent="0.25">
      <c r="A305" t="str">
        <f>IF(GEHALT_ALT_V2!A305="","",GEHALT_ALT_V2!A305)</f>
        <v/>
      </c>
      <c r="B305" s="18" t="str">
        <f>IF(GEHALT_ALT_V2!B305="","",GEHALT_ALT_V2!B305)</f>
        <v/>
      </c>
      <c r="C305" s="19" t="str">
        <f t="shared" si="12"/>
        <v/>
      </c>
      <c r="D305" t="str">
        <f>IF(B305="","",$I$3+IF(OR(YEAR(B305)&gt;YEAR($F$3)+10,AND(YEAR(B305)=YEAR($F$3)+10,MONTH(B305)&gt;=MONTH($F$3))),SUM($C$9:C305),0)*IF(OR(YEAR(B305)&gt;YEAR($F$3)+25,AND(YEAR(B305)=YEAR($F$3)+25,MONTH(B305)&gt;=MONTH($F$3))),2,1))</f>
        <v/>
      </c>
      <c r="E305" t="str">
        <f t="shared" si="13"/>
        <v/>
      </c>
      <c r="F305" t="str">
        <f>IF(D305="","",MIN(E305+F304,MAX(Gehaltstabelle_neu!Entlohnungs_Stufe)))</f>
        <v/>
      </c>
      <c r="G305" t="str">
        <f>IF(A305="","",HLOOKUP(D305,Gehaltstabelle_neu!$B$2:$AA$13,GEHALT_NEU_V2!F305+1,FALSE))</f>
        <v/>
      </c>
      <c r="H305" t="str">
        <f t="shared" si="14"/>
        <v/>
      </c>
    </row>
    <row r="306" spans="1:8" x14ac:dyDescent="0.25">
      <c r="A306" t="str">
        <f>IF(GEHALT_ALT_V2!A306="","",GEHALT_ALT_V2!A306)</f>
        <v/>
      </c>
      <c r="B306" s="18" t="str">
        <f>IF(GEHALT_ALT_V2!B306="","",GEHALT_ALT_V2!B306)</f>
        <v/>
      </c>
      <c r="C306" s="19" t="str">
        <f t="shared" si="12"/>
        <v/>
      </c>
      <c r="D306" t="str">
        <f>IF(B306="","",$I$3+IF(OR(YEAR(B306)&gt;YEAR($F$3)+10,AND(YEAR(B306)=YEAR($F$3)+10,MONTH(B306)&gt;=MONTH($F$3))),SUM($C$9:C306),0)*IF(OR(YEAR(B306)&gt;YEAR($F$3)+25,AND(YEAR(B306)=YEAR($F$3)+25,MONTH(B306)&gt;=MONTH($F$3))),2,1))</f>
        <v/>
      </c>
      <c r="E306" t="str">
        <f t="shared" si="13"/>
        <v/>
      </c>
      <c r="F306" t="str">
        <f>IF(D306="","",MIN(E306+F305,MAX(Gehaltstabelle_neu!Entlohnungs_Stufe)))</f>
        <v/>
      </c>
      <c r="G306" t="str">
        <f>IF(A306="","",HLOOKUP(D306,Gehaltstabelle_neu!$B$2:$AA$13,GEHALT_NEU_V2!F306+1,FALSE))</f>
        <v/>
      </c>
      <c r="H306" t="str">
        <f t="shared" si="14"/>
        <v/>
      </c>
    </row>
    <row r="307" spans="1:8" x14ac:dyDescent="0.25">
      <c r="A307" t="str">
        <f>IF(GEHALT_ALT_V2!A307="","",GEHALT_ALT_V2!A307)</f>
        <v/>
      </c>
      <c r="B307" s="18" t="str">
        <f>IF(GEHALT_ALT_V2!B307="","",GEHALT_ALT_V2!B307)</f>
        <v/>
      </c>
      <c r="C307" s="19" t="str">
        <f t="shared" si="12"/>
        <v/>
      </c>
      <c r="D307" t="str">
        <f>IF(B307="","",$I$3+IF(OR(YEAR(B307)&gt;YEAR($F$3)+10,AND(YEAR(B307)=YEAR($F$3)+10,MONTH(B307)&gt;=MONTH($F$3))),SUM($C$9:C307),0)*IF(OR(YEAR(B307)&gt;YEAR($F$3)+25,AND(YEAR(B307)=YEAR($F$3)+25,MONTH(B307)&gt;=MONTH($F$3))),2,1))</f>
        <v/>
      </c>
      <c r="E307" t="str">
        <f t="shared" si="13"/>
        <v/>
      </c>
      <c r="F307" t="str">
        <f>IF(D307="","",MIN(E307+F306,MAX(Gehaltstabelle_neu!Entlohnungs_Stufe)))</f>
        <v/>
      </c>
      <c r="G307" t="str">
        <f>IF(A307="","",HLOOKUP(D307,Gehaltstabelle_neu!$B$2:$AA$13,GEHALT_NEU_V2!F307+1,FALSE))</f>
        <v/>
      </c>
      <c r="H307" t="str">
        <f t="shared" si="14"/>
        <v/>
      </c>
    </row>
    <row r="308" spans="1:8" x14ac:dyDescent="0.25">
      <c r="A308" t="str">
        <f>IF(GEHALT_ALT_V2!A308="","",GEHALT_ALT_V2!A308)</f>
        <v/>
      </c>
      <c r="B308" s="18" t="str">
        <f>IF(GEHALT_ALT_V2!B308="","",GEHALT_ALT_V2!B308)</f>
        <v/>
      </c>
      <c r="C308" s="19" t="str">
        <f t="shared" si="12"/>
        <v/>
      </c>
      <c r="D308" t="str">
        <f>IF(B308="","",$I$3+IF(OR(YEAR(B308)&gt;YEAR($F$3)+10,AND(YEAR(B308)=YEAR($F$3)+10,MONTH(B308)&gt;=MONTH($F$3))),SUM($C$9:C308),0)*IF(OR(YEAR(B308)&gt;YEAR($F$3)+25,AND(YEAR(B308)=YEAR($F$3)+25,MONTH(B308)&gt;=MONTH($F$3))),2,1))</f>
        <v/>
      </c>
      <c r="E308" t="str">
        <f t="shared" si="13"/>
        <v/>
      </c>
      <c r="F308" t="str">
        <f>IF(D308="","",MIN(E308+F307,MAX(Gehaltstabelle_neu!Entlohnungs_Stufe)))</f>
        <v/>
      </c>
      <c r="G308" t="str">
        <f>IF(A308="","",HLOOKUP(D308,Gehaltstabelle_neu!$B$2:$AA$13,GEHALT_NEU_V2!F308+1,FALSE))</f>
        <v/>
      </c>
      <c r="H308" t="str">
        <f t="shared" si="14"/>
        <v/>
      </c>
    </row>
    <row r="309" spans="1:8" x14ac:dyDescent="0.25">
      <c r="A309" t="str">
        <f>IF(GEHALT_ALT_V2!A309="","",GEHALT_ALT_V2!A309)</f>
        <v/>
      </c>
      <c r="B309" s="18" t="str">
        <f>IF(GEHALT_ALT_V2!B309="","",GEHALT_ALT_V2!B309)</f>
        <v/>
      </c>
      <c r="C309" s="19" t="str">
        <f t="shared" si="12"/>
        <v/>
      </c>
      <c r="D309" t="str">
        <f>IF(B309="","",$I$3+IF(OR(YEAR(B309)&gt;YEAR($F$3)+10,AND(YEAR(B309)=YEAR($F$3)+10,MONTH(B309)&gt;=MONTH($F$3))),SUM($C$9:C309),0)*IF(OR(YEAR(B309)&gt;YEAR($F$3)+25,AND(YEAR(B309)=YEAR($F$3)+25,MONTH(B309)&gt;=MONTH($F$3))),2,1))</f>
        <v/>
      </c>
      <c r="E309" t="str">
        <f t="shared" si="13"/>
        <v/>
      </c>
      <c r="F309" t="str">
        <f>IF(D309="","",MIN(E309+F308,MAX(Gehaltstabelle_neu!Entlohnungs_Stufe)))</f>
        <v/>
      </c>
      <c r="G309" t="str">
        <f>IF(A309="","",HLOOKUP(D309,Gehaltstabelle_neu!$B$2:$AA$13,GEHALT_NEU_V2!F309+1,FALSE))</f>
        <v/>
      </c>
      <c r="H309" t="str">
        <f t="shared" si="14"/>
        <v/>
      </c>
    </row>
    <row r="310" spans="1:8" x14ac:dyDescent="0.25">
      <c r="A310" t="str">
        <f>IF(GEHALT_ALT_V2!A310="","",GEHALT_ALT_V2!A310)</f>
        <v/>
      </c>
      <c r="B310" s="18" t="str">
        <f>IF(GEHALT_ALT_V2!B310="","",GEHALT_ALT_V2!B310)</f>
        <v/>
      </c>
      <c r="C310" s="19" t="str">
        <f t="shared" si="12"/>
        <v/>
      </c>
      <c r="D310" t="str">
        <f>IF(B310="","",$I$3+IF(OR(YEAR(B310)&gt;YEAR($F$3)+10,AND(YEAR(B310)=YEAR($F$3)+10,MONTH(B310)&gt;=MONTH($F$3))),SUM($C$9:C310),0)*IF(OR(YEAR(B310)&gt;YEAR($F$3)+25,AND(YEAR(B310)=YEAR($F$3)+25,MONTH(B310)&gt;=MONTH($F$3))),2,1))</f>
        <v/>
      </c>
      <c r="E310" t="str">
        <f t="shared" si="13"/>
        <v/>
      </c>
      <c r="F310" t="str">
        <f>IF(D310="","",MIN(E310+F309,MAX(Gehaltstabelle_neu!Entlohnungs_Stufe)))</f>
        <v/>
      </c>
      <c r="G310" t="str">
        <f>IF(A310="","",HLOOKUP(D310,Gehaltstabelle_neu!$B$2:$AA$13,GEHALT_NEU_V2!F310+1,FALSE))</f>
        <v/>
      </c>
      <c r="H310" t="str">
        <f t="shared" si="14"/>
        <v/>
      </c>
    </row>
    <row r="311" spans="1:8" x14ac:dyDescent="0.25">
      <c r="A311" t="str">
        <f>IF(GEHALT_ALT_V2!A311="","",GEHALT_ALT_V2!A311)</f>
        <v/>
      </c>
      <c r="B311" s="18" t="str">
        <f>IF(GEHALT_ALT_V2!B311="","",GEHALT_ALT_V2!B311)</f>
        <v/>
      </c>
      <c r="C311" s="19" t="str">
        <f t="shared" si="12"/>
        <v/>
      </c>
      <c r="D311" t="str">
        <f>IF(B311="","",$I$3+IF(OR(YEAR(B311)&gt;YEAR($F$3)+10,AND(YEAR(B311)=YEAR($F$3)+10,MONTH(B311)&gt;=MONTH($F$3))),SUM($C$9:C311),0)*IF(OR(YEAR(B311)&gt;YEAR($F$3)+25,AND(YEAR(B311)=YEAR($F$3)+25,MONTH(B311)&gt;=MONTH($F$3))),2,1))</f>
        <v/>
      </c>
      <c r="E311" t="str">
        <f t="shared" si="13"/>
        <v/>
      </c>
      <c r="F311" t="str">
        <f>IF(D311="","",MIN(E311+F310,MAX(Gehaltstabelle_neu!Entlohnungs_Stufe)))</f>
        <v/>
      </c>
      <c r="G311" t="str">
        <f>IF(A311="","",HLOOKUP(D311,Gehaltstabelle_neu!$B$2:$AA$13,GEHALT_NEU_V2!F311+1,FALSE))</f>
        <v/>
      </c>
      <c r="H311" t="str">
        <f t="shared" si="14"/>
        <v/>
      </c>
    </row>
    <row r="312" spans="1:8" x14ac:dyDescent="0.25">
      <c r="A312" t="str">
        <f>IF(GEHALT_ALT_V2!A312="","",GEHALT_ALT_V2!A312)</f>
        <v/>
      </c>
      <c r="B312" s="18" t="str">
        <f>IF(GEHALT_ALT_V2!B312="","",GEHALT_ALT_V2!B312)</f>
        <v/>
      </c>
      <c r="C312" s="19" t="str">
        <f t="shared" si="12"/>
        <v/>
      </c>
      <c r="D312" t="str">
        <f>IF(B312="","",$I$3+IF(OR(YEAR(B312)&gt;YEAR($F$3)+10,AND(YEAR(B312)=YEAR($F$3)+10,MONTH(B312)&gt;=MONTH($F$3))),SUM($C$9:C312),0)*IF(OR(YEAR(B312)&gt;YEAR($F$3)+25,AND(YEAR(B312)=YEAR($F$3)+25,MONTH(B312)&gt;=MONTH($F$3))),2,1))</f>
        <v/>
      </c>
      <c r="E312" t="str">
        <f t="shared" si="13"/>
        <v/>
      </c>
      <c r="F312" t="str">
        <f>IF(D312="","",MIN(E312+F311,MAX(Gehaltstabelle_neu!Entlohnungs_Stufe)))</f>
        <v/>
      </c>
      <c r="G312" t="str">
        <f>IF(A312="","",HLOOKUP(D312,Gehaltstabelle_neu!$B$2:$AA$13,GEHALT_NEU_V2!F312+1,FALSE))</f>
        <v/>
      </c>
      <c r="H312" t="str">
        <f t="shared" si="14"/>
        <v/>
      </c>
    </row>
    <row r="313" spans="1:8" x14ac:dyDescent="0.25">
      <c r="A313" t="str">
        <f>IF(GEHALT_ALT_V2!A313="","",GEHALT_ALT_V2!A313)</f>
        <v/>
      </c>
      <c r="B313" s="18" t="str">
        <f>IF(GEHALT_ALT_V2!B313="","",GEHALT_ALT_V2!B313)</f>
        <v/>
      </c>
      <c r="C313" s="19" t="str">
        <f t="shared" si="12"/>
        <v/>
      </c>
      <c r="D313" t="str">
        <f>IF(B313="","",$I$3+IF(OR(YEAR(B313)&gt;YEAR($F$3)+10,AND(YEAR(B313)=YEAR($F$3)+10,MONTH(B313)&gt;=MONTH($F$3))),SUM($C$9:C313),0)*IF(OR(YEAR(B313)&gt;YEAR($F$3)+25,AND(YEAR(B313)=YEAR($F$3)+25,MONTH(B313)&gt;=MONTH($F$3))),2,1))</f>
        <v/>
      </c>
      <c r="E313" t="str">
        <f t="shared" si="13"/>
        <v/>
      </c>
      <c r="F313" t="str">
        <f>IF(D313="","",MIN(E313+F312,MAX(Gehaltstabelle_neu!Entlohnungs_Stufe)))</f>
        <v/>
      </c>
      <c r="G313" t="str">
        <f>IF(A313="","",HLOOKUP(D313,Gehaltstabelle_neu!$B$2:$AA$13,GEHALT_NEU_V2!F313+1,FALSE))</f>
        <v/>
      </c>
      <c r="H313" t="str">
        <f t="shared" si="14"/>
        <v/>
      </c>
    </row>
    <row r="314" spans="1:8" x14ac:dyDescent="0.25">
      <c r="A314" t="str">
        <f>IF(GEHALT_ALT_V2!A314="","",GEHALT_ALT_V2!A314)</f>
        <v/>
      </c>
      <c r="B314" s="18" t="str">
        <f>IF(GEHALT_ALT_V2!B314="","",GEHALT_ALT_V2!B314)</f>
        <v/>
      </c>
      <c r="C314" s="19" t="str">
        <f t="shared" si="12"/>
        <v/>
      </c>
      <c r="D314" t="str">
        <f>IF(B314="","",$I$3+IF(OR(YEAR(B314)&gt;YEAR($F$3)+10,AND(YEAR(B314)=YEAR($F$3)+10,MONTH(B314)&gt;=MONTH($F$3))),SUM($C$9:C314),0)*IF(OR(YEAR(B314)&gt;YEAR($F$3)+25,AND(YEAR(B314)=YEAR($F$3)+25,MONTH(B314)&gt;=MONTH($F$3))),2,1))</f>
        <v/>
      </c>
      <c r="E314" t="str">
        <f t="shared" si="13"/>
        <v/>
      </c>
      <c r="F314" t="str">
        <f>IF(D314="","",MIN(E314+F313,MAX(Gehaltstabelle_neu!Entlohnungs_Stufe)))</f>
        <v/>
      </c>
      <c r="G314" t="str">
        <f>IF(A314="","",HLOOKUP(D314,Gehaltstabelle_neu!$B$2:$AA$13,GEHALT_NEU_V2!F314+1,FALSE))</f>
        <v/>
      </c>
      <c r="H314" t="str">
        <f t="shared" si="14"/>
        <v/>
      </c>
    </row>
    <row r="315" spans="1:8" x14ac:dyDescent="0.25">
      <c r="A315" t="str">
        <f>IF(GEHALT_ALT_V2!A315="","",GEHALT_ALT_V2!A315)</f>
        <v/>
      </c>
      <c r="B315" s="18" t="str">
        <f>IF(GEHALT_ALT_V2!B315="","",GEHALT_ALT_V2!B315)</f>
        <v/>
      </c>
      <c r="C315" s="19" t="str">
        <f t="shared" si="12"/>
        <v/>
      </c>
      <c r="D315" t="str">
        <f>IF(B315="","",$I$3+IF(OR(YEAR(B315)&gt;YEAR($F$3)+10,AND(YEAR(B315)=YEAR($F$3)+10,MONTH(B315)&gt;=MONTH($F$3))),SUM($C$9:C315),0)*IF(OR(YEAR(B315)&gt;YEAR($F$3)+25,AND(YEAR(B315)=YEAR($F$3)+25,MONTH(B315)&gt;=MONTH($F$3))),2,1))</f>
        <v/>
      </c>
      <c r="E315" t="str">
        <f t="shared" si="13"/>
        <v/>
      </c>
      <c r="F315" t="str">
        <f>IF(D315="","",MIN(E315+F314,MAX(Gehaltstabelle_neu!Entlohnungs_Stufe)))</f>
        <v/>
      </c>
      <c r="G315" t="str">
        <f>IF(A315="","",HLOOKUP(D315,Gehaltstabelle_neu!$B$2:$AA$13,GEHALT_NEU_V2!F315+1,FALSE))</f>
        <v/>
      </c>
      <c r="H315" t="str">
        <f t="shared" si="14"/>
        <v/>
      </c>
    </row>
    <row r="316" spans="1:8" x14ac:dyDescent="0.25">
      <c r="A316" t="str">
        <f>IF(GEHALT_ALT_V2!A316="","",GEHALT_ALT_V2!A316)</f>
        <v/>
      </c>
      <c r="B316" s="18" t="str">
        <f>IF(GEHALT_ALT_V2!B316="","",GEHALT_ALT_V2!B316)</f>
        <v/>
      </c>
      <c r="C316" s="19" t="str">
        <f t="shared" si="12"/>
        <v/>
      </c>
      <c r="D316" t="str">
        <f>IF(B316="","",$I$3+IF(OR(YEAR(B316)&gt;YEAR($F$3)+10,AND(YEAR(B316)=YEAR($F$3)+10,MONTH(B316)&gt;=MONTH($F$3))),SUM($C$9:C316),0)*IF(OR(YEAR(B316)&gt;YEAR($F$3)+25,AND(YEAR(B316)=YEAR($F$3)+25,MONTH(B316)&gt;=MONTH($F$3))),2,1))</f>
        <v/>
      </c>
      <c r="E316" t="str">
        <f t="shared" si="13"/>
        <v/>
      </c>
      <c r="F316" t="str">
        <f>IF(D316="","",MIN(E316+F315,MAX(Gehaltstabelle_neu!Entlohnungs_Stufe)))</f>
        <v/>
      </c>
      <c r="G316" t="str">
        <f>IF(A316="","",HLOOKUP(D316,Gehaltstabelle_neu!$B$2:$AA$13,GEHALT_NEU_V2!F316+1,FALSE))</f>
        <v/>
      </c>
      <c r="H316" t="str">
        <f t="shared" si="14"/>
        <v/>
      </c>
    </row>
    <row r="317" spans="1:8" x14ac:dyDescent="0.25">
      <c r="A317" t="str">
        <f>IF(GEHALT_ALT_V2!A317="","",GEHALT_ALT_V2!A317)</f>
        <v/>
      </c>
      <c r="B317" s="18" t="str">
        <f>IF(GEHALT_ALT_V2!B317="","",GEHALT_ALT_V2!B317)</f>
        <v/>
      </c>
      <c r="C317" s="19" t="str">
        <f t="shared" si="12"/>
        <v/>
      </c>
      <c r="D317" t="str">
        <f>IF(B317="","",$I$3+IF(OR(YEAR(B317)&gt;YEAR($F$3)+10,AND(YEAR(B317)=YEAR($F$3)+10,MONTH(B317)&gt;=MONTH($F$3))),SUM($C$9:C317),0)*IF(OR(YEAR(B317)&gt;YEAR($F$3)+25,AND(YEAR(B317)=YEAR($F$3)+25,MONTH(B317)&gt;=MONTH($F$3))),2,1))</f>
        <v/>
      </c>
      <c r="E317" t="str">
        <f t="shared" si="13"/>
        <v/>
      </c>
      <c r="F317" t="str">
        <f>IF(D317="","",MIN(E317+F316,MAX(Gehaltstabelle_neu!Entlohnungs_Stufe)))</f>
        <v/>
      </c>
      <c r="G317" t="str">
        <f>IF(A317="","",HLOOKUP(D317,Gehaltstabelle_neu!$B$2:$AA$13,GEHALT_NEU_V2!F317+1,FALSE))</f>
        <v/>
      </c>
      <c r="H317" t="str">
        <f t="shared" si="14"/>
        <v/>
      </c>
    </row>
    <row r="318" spans="1:8" x14ac:dyDescent="0.25">
      <c r="A318" t="str">
        <f>IF(GEHALT_ALT_V2!A318="","",GEHALT_ALT_V2!A318)</f>
        <v/>
      </c>
      <c r="B318" s="18" t="str">
        <f>IF(GEHALT_ALT_V2!B318="","",GEHALT_ALT_V2!B318)</f>
        <v/>
      </c>
      <c r="C318" s="19" t="str">
        <f t="shared" si="12"/>
        <v/>
      </c>
      <c r="D318" t="str">
        <f>IF(B318="","",$I$3+IF(OR(YEAR(B318)&gt;YEAR($F$3)+10,AND(YEAR(B318)=YEAR($F$3)+10,MONTH(B318)&gt;=MONTH($F$3))),SUM($C$9:C318),0)*IF(OR(YEAR(B318)&gt;YEAR($F$3)+25,AND(YEAR(B318)=YEAR($F$3)+25,MONTH(B318)&gt;=MONTH($F$3))),2,1))</f>
        <v/>
      </c>
      <c r="E318" t="str">
        <f t="shared" si="13"/>
        <v/>
      </c>
      <c r="F318" t="str">
        <f>IF(D318="","",MIN(E318+F317,MAX(Gehaltstabelle_neu!Entlohnungs_Stufe)))</f>
        <v/>
      </c>
      <c r="G318" t="str">
        <f>IF(A318="","",HLOOKUP(D318,Gehaltstabelle_neu!$B$2:$AA$13,GEHALT_NEU_V2!F318+1,FALSE))</f>
        <v/>
      </c>
      <c r="H318" t="str">
        <f t="shared" si="14"/>
        <v/>
      </c>
    </row>
    <row r="319" spans="1:8" x14ac:dyDescent="0.25">
      <c r="A319" t="str">
        <f>IF(GEHALT_ALT_V2!A319="","",GEHALT_ALT_V2!A319)</f>
        <v/>
      </c>
      <c r="B319" s="18" t="str">
        <f>IF(GEHALT_ALT_V2!B319="","",GEHALT_ALT_V2!B319)</f>
        <v/>
      </c>
      <c r="C319" s="19" t="str">
        <f t="shared" si="12"/>
        <v/>
      </c>
      <c r="D319" t="str">
        <f>IF(B319="","",$I$3+IF(OR(YEAR(B319)&gt;YEAR($F$3)+10,AND(YEAR(B319)=YEAR($F$3)+10,MONTH(B319)&gt;=MONTH($F$3))),SUM($C$9:C319),0)*IF(OR(YEAR(B319)&gt;YEAR($F$3)+25,AND(YEAR(B319)=YEAR($F$3)+25,MONTH(B319)&gt;=MONTH($F$3))),2,1))</f>
        <v/>
      </c>
      <c r="E319" t="str">
        <f t="shared" si="13"/>
        <v/>
      </c>
      <c r="F319" t="str">
        <f>IF(D319="","",MIN(E319+F318,MAX(Gehaltstabelle_neu!Entlohnungs_Stufe)))</f>
        <v/>
      </c>
      <c r="G319" t="str">
        <f>IF(A319="","",HLOOKUP(D319,Gehaltstabelle_neu!$B$2:$AA$13,GEHALT_NEU_V2!F319+1,FALSE))</f>
        <v/>
      </c>
      <c r="H319" t="str">
        <f t="shared" si="14"/>
        <v/>
      </c>
    </row>
    <row r="320" spans="1:8" x14ac:dyDescent="0.25">
      <c r="A320" t="str">
        <f>IF(GEHALT_ALT_V2!A320="","",GEHALT_ALT_V2!A320)</f>
        <v/>
      </c>
      <c r="B320" s="18" t="str">
        <f>IF(GEHALT_ALT_V2!B320="","",GEHALT_ALT_V2!B320)</f>
        <v/>
      </c>
      <c r="C320" s="19" t="str">
        <f t="shared" si="12"/>
        <v/>
      </c>
      <c r="D320" t="str">
        <f>IF(B320="","",$I$3+IF(OR(YEAR(B320)&gt;YEAR($F$3)+10,AND(YEAR(B320)=YEAR($F$3)+10,MONTH(B320)&gt;=MONTH($F$3))),SUM($C$9:C320),0)*IF(OR(YEAR(B320)&gt;YEAR($F$3)+25,AND(YEAR(B320)=YEAR($F$3)+25,MONTH(B320)&gt;=MONTH($F$3))),2,1))</f>
        <v/>
      </c>
      <c r="E320" t="str">
        <f t="shared" si="13"/>
        <v/>
      </c>
      <c r="F320" t="str">
        <f>IF(D320="","",MIN(E320+F319,MAX(Gehaltstabelle_neu!Entlohnungs_Stufe)))</f>
        <v/>
      </c>
      <c r="G320" t="str">
        <f>IF(A320="","",HLOOKUP(D320,Gehaltstabelle_neu!$B$2:$AA$13,GEHALT_NEU_V2!F320+1,FALSE))</f>
        <v/>
      </c>
      <c r="H320" t="str">
        <f t="shared" si="14"/>
        <v/>
      </c>
    </row>
    <row r="321" spans="1:8" x14ac:dyDescent="0.25">
      <c r="A321" t="str">
        <f>IF(GEHALT_ALT_V2!A321="","",GEHALT_ALT_V2!A321)</f>
        <v/>
      </c>
      <c r="B321" s="18" t="str">
        <f>IF(GEHALT_ALT_V2!B321="","",GEHALT_ALT_V2!B321)</f>
        <v/>
      </c>
      <c r="C321" s="19" t="str">
        <f t="shared" si="12"/>
        <v/>
      </c>
      <c r="D321" t="str">
        <f>IF(B321="","",$I$3+IF(OR(YEAR(B321)&gt;YEAR($F$3)+10,AND(YEAR(B321)=YEAR($F$3)+10,MONTH(B321)&gt;=MONTH($F$3))),SUM($C$9:C321),0)*IF(OR(YEAR(B321)&gt;YEAR($F$3)+25,AND(YEAR(B321)=YEAR($F$3)+25,MONTH(B321)&gt;=MONTH($F$3))),2,1))</f>
        <v/>
      </c>
      <c r="E321" t="str">
        <f t="shared" si="13"/>
        <v/>
      </c>
      <c r="F321" t="str">
        <f>IF(D321="","",MIN(E321+F320,MAX(Gehaltstabelle_neu!Entlohnungs_Stufe)))</f>
        <v/>
      </c>
      <c r="G321" t="str">
        <f>IF(A321="","",HLOOKUP(D321,Gehaltstabelle_neu!$B$2:$AA$13,GEHALT_NEU_V2!F321+1,FALSE))</f>
        <v/>
      </c>
      <c r="H321" t="str">
        <f t="shared" si="14"/>
        <v/>
      </c>
    </row>
    <row r="322" spans="1:8" x14ac:dyDescent="0.25">
      <c r="A322" t="str">
        <f>IF(GEHALT_ALT_V2!A322="","",GEHALT_ALT_V2!A322)</f>
        <v/>
      </c>
      <c r="B322" s="18" t="str">
        <f>IF(GEHALT_ALT_V2!B322="","",GEHALT_ALT_V2!B322)</f>
        <v/>
      </c>
      <c r="C322" s="19" t="str">
        <f t="shared" si="12"/>
        <v/>
      </c>
      <c r="D322" t="str">
        <f>IF(B322="","",$I$3+IF(OR(YEAR(B322)&gt;YEAR($F$3)+10,AND(YEAR(B322)=YEAR($F$3)+10,MONTH(B322)&gt;=MONTH($F$3))),SUM($C$9:C322),0)*IF(OR(YEAR(B322)&gt;YEAR($F$3)+25,AND(YEAR(B322)=YEAR($F$3)+25,MONTH(B322)&gt;=MONTH($F$3))),2,1))</f>
        <v/>
      </c>
      <c r="E322" t="str">
        <f t="shared" si="13"/>
        <v/>
      </c>
      <c r="F322" t="str">
        <f>IF(D322="","",MIN(E322+F321,MAX(Gehaltstabelle_neu!Entlohnungs_Stufe)))</f>
        <v/>
      </c>
      <c r="G322" t="str">
        <f>IF(A322="","",HLOOKUP(D322,Gehaltstabelle_neu!$B$2:$AA$13,GEHALT_NEU_V2!F322+1,FALSE))</f>
        <v/>
      </c>
      <c r="H322" t="str">
        <f t="shared" si="14"/>
        <v/>
      </c>
    </row>
    <row r="323" spans="1:8" x14ac:dyDescent="0.25">
      <c r="A323" t="str">
        <f>IF(GEHALT_ALT_V2!A323="","",GEHALT_ALT_V2!A323)</f>
        <v/>
      </c>
      <c r="B323" s="18" t="str">
        <f>IF(GEHALT_ALT_V2!B323="","",GEHALT_ALT_V2!B323)</f>
        <v/>
      </c>
      <c r="C323" s="19" t="str">
        <f t="shared" si="12"/>
        <v/>
      </c>
      <c r="D323" t="str">
        <f>IF(B323="","",$I$3+IF(OR(YEAR(B323)&gt;YEAR($F$3)+10,AND(YEAR(B323)=YEAR($F$3)+10,MONTH(B323)&gt;=MONTH($F$3))),SUM($C$9:C323),0)*IF(OR(YEAR(B323)&gt;YEAR($F$3)+25,AND(YEAR(B323)=YEAR($F$3)+25,MONTH(B323)&gt;=MONTH($F$3))),2,1))</f>
        <v/>
      </c>
      <c r="E323" t="str">
        <f t="shared" si="13"/>
        <v/>
      </c>
      <c r="F323" t="str">
        <f>IF(D323="","",MIN(E323+F322,MAX(Gehaltstabelle_neu!Entlohnungs_Stufe)))</f>
        <v/>
      </c>
      <c r="G323" t="str">
        <f>IF(A323="","",HLOOKUP(D323,Gehaltstabelle_neu!$B$2:$AA$13,GEHALT_NEU_V2!F323+1,FALSE))</f>
        <v/>
      </c>
      <c r="H323" t="str">
        <f t="shared" si="14"/>
        <v/>
      </c>
    </row>
    <row r="324" spans="1:8" x14ac:dyDescent="0.25">
      <c r="A324" t="str">
        <f>IF(GEHALT_ALT_V2!A324="","",GEHALT_ALT_V2!A324)</f>
        <v/>
      </c>
      <c r="B324" s="18" t="str">
        <f>IF(GEHALT_ALT_V2!B324="","",GEHALT_ALT_V2!B324)</f>
        <v/>
      </c>
      <c r="C324" s="19" t="str">
        <f t="shared" si="12"/>
        <v/>
      </c>
      <c r="D324" t="str">
        <f>IF(B324="","",$I$3+IF(OR(YEAR(B324)&gt;YEAR($F$3)+10,AND(YEAR(B324)=YEAR($F$3)+10,MONTH(B324)&gt;=MONTH($F$3))),SUM($C$9:C324),0)*IF(OR(YEAR(B324)&gt;YEAR($F$3)+25,AND(YEAR(B324)=YEAR($F$3)+25,MONTH(B324)&gt;=MONTH($F$3))),2,1))</f>
        <v/>
      </c>
      <c r="E324" t="str">
        <f t="shared" si="13"/>
        <v/>
      </c>
      <c r="F324" t="str">
        <f>IF(D324="","",MIN(E324+F323,MAX(Gehaltstabelle_neu!Entlohnungs_Stufe)))</f>
        <v/>
      </c>
      <c r="G324" t="str">
        <f>IF(A324="","",HLOOKUP(D324,Gehaltstabelle_neu!$B$2:$AA$13,GEHALT_NEU_V2!F324+1,FALSE))</f>
        <v/>
      </c>
      <c r="H324" t="str">
        <f t="shared" si="14"/>
        <v/>
      </c>
    </row>
    <row r="325" spans="1:8" x14ac:dyDescent="0.25">
      <c r="A325" t="str">
        <f>IF(GEHALT_ALT_V2!A325="","",GEHALT_ALT_V2!A325)</f>
        <v/>
      </c>
      <c r="B325" s="18" t="str">
        <f>IF(GEHALT_ALT_V2!B325="","",GEHALT_ALT_V2!B325)</f>
        <v/>
      </c>
      <c r="C325" s="19" t="str">
        <f t="shared" si="12"/>
        <v/>
      </c>
      <c r="D325" t="str">
        <f>IF(B325="","",$I$3+IF(OR(YEAR(B325)&gt;YEAR($F$3)+10,AND(YEAR(B325)=YEAR($F$3)+10,MONTH(B325)&gt;=MONTH($F$3))),SUM($C$9:C325),0)*IF(OR(YEAR(B325)&gt;YEAR($F$3)+25,AND(YEAR(B325)=YEAR($F$3)+25,MONTH(B325)&gt;=MONTH($F$3))),2,1))</f>
        <v/>
      </c>
      <c r="E325" t="str">
        <f t="shared" si="13"/>
        <v/>
      </c>
      <c r="F325" t="str">
        <f>IF(D325="","",MIN(E325+F324,MAX(Gehaltstabelle_neu!Entlohnungs_Stufe)))</f>
        <v/>
      </c>
      <c r="G325" t="str">
        <f>IF(A325="","",HLOOKUP(D325,Gehaltstabelle_neu!$B$2:$AA$13,GEHALT_NEU_V2!F325+1,FALSE))</f>
        <v/>
      </c>
      <c r="H325" t="str">
        <f t="shared" si="14"/>
        <v/>
      </c>
    </row>
    <row r="326" spans="1:8" x14ac:dyDescent="0.25">
      <c r="A326" t="str">
        <f>IF(GEHALT_ALT_V2!A326="","",GEHALT_ALT_V2!A326)</f>
        <v/>
      </c>
      <c r="B326" s="18" t="str">
        <f>IF(GEHALT_ALT_V2!B326="","",GEHALT_ALT_V2!B326)</f>
        <v/>
      </c>
      <c r="C326" s="19" t="str">
        <f t="shared" si="12"/>
        <v/>
      </c>
      <c r="D326" t="str">
        <f>IF(B326="","",$I$3+IF(OR(YEAR(B326)&gt;YEAR($F$3)+10,AND(YEAR(B326)=YEAR($F$3)+10,MONTH(B326)&gt;=MONTH($F$3))),SUM($C$9:C326),0)*IF(OR(YEAR(B326)&gt;YEAR($F$3)+25,AND(YEAR(B326)=YEAR($F$3)+25,MONTH(B326)&gt;=MONTH($F$3))),2,1))</f>
        <v/>
      </c>
      <c r="E326" t="str">
        <f t="shared" si="13"/>
        <v/>
      </c>
      <c r="F326" t="str">
        <f>IF(D326="","",MIN(E326+F325,MAX(Gehaltstabelle_neu!Entlohnungs_Stufe)))</f>
        <v/>
      </c>
      <c r="G326" t="str">
        <f>IF(A326="","",HLOOKUP(D326,Gehaltstabelle_neu!$B$2:$AA$13,GEHALT_NEU_V2!F326+1,FALSE))</f>
        <v/>
      </c>
      <c r="H326" t="str">
        <f t="shared" si="14"/>
        <v/>
      </c>
    </row>
    <row r="327" spans="1:8" x14ac:dyDescent="0.25">
      <c r="A327" t="str">
        <f>IF(GEHALT_ALT_V2!A327="","",GEHALT_ALT_V2!A327)</f>
        <v/>
      </c>
      <c r="B327" s="18" t="str">
        <f>IF(GEHALT_ALT_V2!B327="","",GEHALT_ALT_V2!B327)</f>
        <v/>
      </c>
      <c r="C327" s="19" t="str">
        <f t="shared" si="12"/>
        <v/>
      </c>
      <c r="D327" t="str">
        <f>IF(B327="","",$I$3+IF(OR(YEAR(B327)&gt;YEAR($F$3)+10,AND(YEAR(B327)=YEAR($F$3)+10,MONTH(B327)&gt;=MONTH($F$3))),SUM($C$9:C327),0)*IF(OR(YEAR(B327)&gt;YEAR($F$3)+25,AND(YEAR(B327)=YEAR($F$3)+25,MONTH(B327)&gt;=MONTH($F$3))),2,1))</f>
        <v/>
      </c>
      <c r="E327" t="str">
        <f t="shared" si="13"/>
        <v/>
      </c>
      <c r="F327" t="str">
        <f>IF(D327="","",MIN(E327+F326,MAX(Gehaltstabelle_neu!Entlohnungs_Stufe)))</f>
        <v/>
      </c>
      <c r="G327" t="str">
        <f>IF(A327="","",HLOOKUP(D327,Gehaltstabelle_neu!$B$2:$AA$13,GEHALT_NEU_V2!F327+1,FALSE))</f>
        <v/>
      </c>
      <c r="H327" t="str">
        <f t="shared" si="14"/>
        <v/>
      </c>
    </row>
    <row r="328" spans="1:8" x14ac:dyDescent="0.25">
      <c r="A328" t="str">
        <f>IF(GEHALT_ALT_V2!A328="","",GEHALT_ALT_V2!A328)</f>
        <v/>
      </c>
      <c r="B328" s="18" t="str">
        <f>IF(GEHALT_ALT_V2!B328="","",GEHALT_ALT_V2!B328)</f>
        <v/>
      </c>
      <c r="C328" s="19" t="str">
        <f t="shared" si="12"/>
        <v/>
      </c>
      <c r="D328" t="str">
        <f>IF(B328="","",$I$3+IF(OR(YEAR(B328)&gt;YEAR($F$3)+10,AND(YEAR(B328)=YEAR($F$3)+10,MONTH(B328)&gt;=MONTH($F$3))),SUM($C$9:C328),0)*IF(OR(YEAR(B328)&gt;YEAR($F$3)+25,AND(YEAR(B328)=YEAR($F$3)+25,MONTH(B328)&gt;=MONTH($F$3))),2,1))</f>
        <v/>
      </c>
      <c r="E328" t="str">
        <f t="shared" si="13"/>
        <v/>
      </c>
      <c r="F328" t="str">
        <f>IF(D328="","",MIN(E328+F327,MAX(Gehaltstabelle_neu!Entlohnungs_Stufe)))</f>
        <v/>
      </c>
      <c r="G328" t="str">
        <f>IF(A328="","",HLOOKUP(D328,Gehaltstabelle_neu!$B$2:$AA$13,GEHALT_NEU_V2!F328+1,FALSE))</f>
        <v/>
      </c>
      <c r="H328" t="str">
        <f t="shared" si="14"/>
        <v/>
      </c>
    </row>
    <row r="329" spans="1:8" x14ac:dyDescent="0.25">
      <c r="A329" t="str">
        <f>IF(GEHALT_ALT_V2!A329="","",GEHALT_ALT_V2!A329)</f>
        <v/>
      </c>
      <c r="B329" s="18" t="str">
        <f>IF(GEHALT_ALT_V2!B329="","",GEHALT_ALT_V2!B329)</f>
        <v/>
      </c>
      <c r="C329" s="19" t="str">
        <f t="shared" si="12"/>
        <v/>
      </c>
      <c r="D329" t="str">
        <f>IF(B329="","",$I$3+IF(OR(YEAR(B329)&gt;YEAR($F$3)+10,AND(YEAR(B329)=YEAR($F$3)+10,MONTH(B329)&gt;=MONTH($F$3))),SUM($C$9:C329),0)*IF(OR(YEAR(B329)&gt;YEAR($F$3)+25,AND(YEAR(B329)=YEAR($F$3)+25,MONTH(B329)&gt;=MONTH($F$3))),2,1))</f>
        <v/>
      </c>
      <c r="E329" t="str">
        <f t="shared" si="13"/>
        <v/>
      </c>
      <c r="F329" t="str">
        <f>IF(D329="","",MIN(E329+F328,MAX(Gehaltstabelle_neu!Entlohnungs_Stufe)))</f>
        <v/>
      </c>
      <c r="G329" t="str">
        <f>IF(A329="","",HLOOKUP(D329,Gehaltstabelle_neu!$B$2:$AA$13,GEHALT_NEU_V2!F329+1,FALSE))</f>
        <v/>
      </c>
      <c r="H329" t="str">
        <f t="shared" si="14"/>
        <v/>
      </c>
    </row>
    <row r="330" spans="1:8" x14ac:dyDescent="0.25">
      <c r="A330" t="str">
        <f>IF(GEHALT_ALT_V2!A330="","",GEHALT_ALT_V2!A330)</f>
        <v/>
      </c>
      <c r="B330" s="18" t="str">
        <f>IF(GEHALT_ALT_V2!B330="","",GEHALT_ALT_V2!B330)</f>
        <v/>
      </c>
      <c r="C330" s="19" t="str">
        <f t="shared" ref="C330:C393" si="15">IF(A330="","",IF(AND($F$4,YEAR(B330)=YEAR($F$5),MONTH(B330)=MONTH($F$5)),1,0))</f>
        <v/>
      </c>
      <c r="D330" t="str">
        <f>IF(B330="","",$I$3+IF(OR(YEAR(B330)&gt;YEAR($F$3)+10,AND(YEAR(B330)=YEAR($F$3)+10,MONTH(B330)&gt;=MONTH($F$3))),SUM($C$9:C330),0)*IF(OR(YEAR(B330)&gt;YEAR($F$3)+25,AND(YEAR(B330)=YEAR($F$3)+25,MONTH(B330)&gt;=MONTH($F$3))),2,1))</f>
        <v/>
      </c>
      <c r="E330" t="str">
        <f t="shared" ref="E330:E393" si="16">IF(B330="","",IF(B330&lt;$F$6,0,IF(AND(MOD(YEAR(B330)-YEAR($F$6),2)=0,MONTH($F$6)=MONTH(B330)),1,0)))</f>
        <v/>
      </c>
      <c r="F330" t="str">
        <f>IF(D330="","",MIN(E330+F329,MAX(Gehaltstabelle_neu!Entlohnungs_Stufe)))</f>
        <v/>
      </c>
      <c r="G330" t="str">
        <f>IF(A330="","",HLOOKUP(D330,Gehaltstabelle_neu!$B$2:$AA$13,GEHALT_NEU_V2!F330+1,FALSE))</f>
        <v/>
      </c>
      <c r="H330" t="str">
        <f t="shared" ref="H330:H393" si="17">IF(G330="","",G330/12*14)</f>
        <v/>
      </c>
    </row>
    <row r="331" spans="1:8" x14ac:dyDescent="0.25">
      <c r="A331" t="str">
        <f>IF(GEHALT_ALT_V2!A331="","",GEHALT_ALT_V2!A331)</f>
        <v/>
      </c>
      <c r="B331" s="18" t="str">
        <f>IF(GEHALT_ALT_V2!B331="","",GEHALT_ALT_V2!B331)</f>
        <v/>
      </c>
      <c r="C331" s="19" t="str">
        <f t="shared" si="15"/>
        <v/>
      </c>
      <c r="D331" t="str">
        <f>IF(B331="","",$I$3+IF(OR(YEAR(B331)&gt;YEAR($F$3)+10,AND(YEAR(B331)=YEAR($F$3)+10,MONTH(B331)&gt;=MONTH($F$3))),SUM($C$9:C331),0)*IF(OR(YEAR(B331)&gt;YEAR($F$3)+25,AND(YEAR(B331)=YEAR($F$3)+25,MONTH(B331)&gt;=MONTH($F$3))),2,1))</f>
        <v/>
      </c>
      <c r="E331" t="str">
        <f t="shared" si="16"/>
        <v/>
      </c>
      <c r="F331" t="str">
        <f>IF(D331="","",MIN(E331+F330,MAX(Gehaltstabelle_neu!Entlohnungs_Stufe)))</f>
        <v/>
      </c>
      <c r="G331" t="str">
        <f>IF(A331="","",HLOOKUP(D331,Gehaltstabelle_neu!$B$2:$AA$13,GEHALT_NEU_V2!F331+1,FALSE))</f>
        <v/>
      </c>
      <c r="H331" t="str">
        <f t="shared" si="17"/>
        <v/>
      </c>
    </row>
    <row r="332" spans="1:8" x14ac:dyDescent="0.25">
      <c r="A332" t="str">
        <f>IF(GEHALT_ALT_V2!A332="","",GEHALT_ALT_V2!A332)</f>
        <v/>
      </c>
      <c r="B332" s="18" t="str">
        <f>IF(GEHALT_ALT_V2!B332="","",GEHALT_ALT_V2!B332)</f>
        <v/>
      </c>
      <c r="C332" s="19" t="str">
        <f t="shared" si="15"/>
        <v/>
      </c>
      <c r="D332" t="str">
        <f>IF(B332="","",$I$3+IF(OR(YEAR(B332)&gt;YEAR($F$3)+10,AND(YEAR(B332)=YEAR($F$3)+10,MONTH(B332)&gt;=MONTH($F$3))),SUM($C$9:C332),0)*IF(OR(YEAR(B332)&gt;YEAR($F$3)+25,AND(YEAR(B332)=YEAR($F$3)+25,MONTH(B332)&gt;=MONTH($F$3))),2,1))</f>
        <v/>
      </c>
      <c r="E332" t="str">
        <f t="shared" si="16"/>
        <v/>
      </c>
      <c r="F332" t="str">
        <f>IF(D332="","",MIN(E332+F331,MAX(Gehaltstabelle_neu!Entlohnungs_Stufe)))</f>
        <v/>
      </c>
      <c r="G332" t="str">
        <f>IF(A332="","",HLOOKUP(D332,Gehaltstabelle_neu!$B$2:$AA$13,GEHALT_NEU_V2!F332+1,FALSE))</f>
        <v/>
      </c>
      <c r="H332" t="str">
        <f t="shared" si="17"/>
        <v/>
      </c>
    </row>
    <row r="333" spans="1:8" x14ac:dyDescent="0.25">
      <c r="A333" t="str">
        <f>IF(GEHALT_ALT_V2!A333="","",GEHALT_ALT_V2!A333)</f>
        <v/>
      </c>
      <c r="B333" s="18" t="str">
        <f>IF(GEHALT_ALT_V2!B333="","",GEHALT_ALT_V2!B333)</f>
        <v/>
      </c>
      <c r="C333" s="19" t="str">
        <f t="shared" si="15"/>
        <v/>
      </c>
      <c r="D333" t="str">
        <f>IF(B333="","",$I$3+IF(OR(YEAR(B333)&gt;YEAR($F$3)+10,AND(YEAR(B333)=YEAR($F$3)+10,MONTH(B333)&gt;=MONTH($F$3))),SUM($C$9:C333),0)*IF(OR(YEAR(B333)&gt;YEAR($F$3)+25,AND(YEAR(B333)=YEAR($F$3)+25,MONTH(B333)&gt;=MONTH($F$3))),2,1))</f>
        <v/>
      </c>
      <c r="E333" t="str">
        <f t="shared" si="16"/>
        <v/>
      </c>
      <c r="F333" t="str">
        <f>IF(D333="","",MIN(E333+F332,MAX(Gehaltstabelle_neu!Entlohnungs_Stufe)))</f>
        <v/>
      </c>
      <c r="G333" t="str">
        <f>IF(A333="","",HLOOKUP(D333,Gehaltstabelle_neu!$B$2:$AA$13,GEHALT_NEU_V2!F333+1,FALSE))</f>
        <v/>
      </c>
      <c r="H333" t="str">
        <f t="shared" si="17"/>
        <v/>
      </c>
    </row>
    <row r="334" spans="1:8" x14ac:dyDescent="0.25">
      <c r="A334" t="str">
        <f>IF(GEHALT_ALT_V2!A334="","",GEHALT_ALT_V2!A334)</f>
        <v/>
      </c>
      <c r="B334" s="18" t="str">
        <f>IF(GEHALT_ALT_V2!B334="","",GEHALT_ALT_V2!B334)</f>
        <v/>
      </c>
      <c r="C334" s="19" t="str">
        <f t="shared" si="15"/>
        <v/>
      </c>
      <c r="D334" t="str">
        <f>IF(B334="","",$I$3+IF(OR(YEAR(B334)&gt;YEAR($F$3)+10,AND(YEAR(B334)=YEAR($F$3)+10,MONTH(B334)&gt;=MONTH($F$3))),SUM($C$9:C334),0)*IF(OR(YEAR(B334)&gt;YEAR($F$3)+25,AND(YEAR(B334)=YEAR($F$3)+25,MONTH(B334)&gt;=MONTH($F$3))),2,1))</f>
        <v/>
      </c>
      <c r="E334" t="str">
        <f t="shared" si="16"/>
        <v/>
      </c>
      <c r="F334" t="str">
        <f>IF(D334="","",MIN(E334+F333,MAX(Gehaltstabelle_neu!Entlohnungs_Stufe)))</f>
        <v/>
      </c>
      <c r="G334" t="str">
        <f>IF(A334="","",HLOOKUP(D334,Gehaltstabelle_neu!$B$2:$AA$13,GEHALT_NEU_V2!F334+1,FALSE))</f>
        <v/>
      </c>
      <c r="H334" t="str">
        <f t="shared" si="17"/>
        <v/>
      </c>
    </row>
    <row r="335" spans="1:8" x14ac:dyDescent="0.25">
      <c r="A335" t="str">
        <f>IF(GEHALT_ALT_V2!A335="","",GEHALT_ALT_V2!A335)</f>
        <v/>
      </c>
      <c r="B335" s="18" t="str">
        <f>IF(GEHALT_ALT_V2!B335="","",GEHALT_ALT_V2!B335)</f>
        <v/>
      </c>
      <c r="C335" s="19" t="str">
        <f t="shared" si="15"/>
        <v/>
      </c>
      <c r="D335" t="str">
        <f>IF(B335="","",$I$3+IF(OR(YEAR(B335)&gt;YEAR($F$3)+10,AND(YEAR(B335)=YEAR($F$3)+10,MONTH(B335)&gt;=MONTH($F$3))),SUM($C$9:C335),0)*IF(OR(YEAR(B335)&gt;YEAR($F$3)+25,AND(YEAR(B335)=YEAR($F$3)+25,MONTH(B335)&gt;=MONTH($F$3))),2,1))</f>
        <v/>
      </c>
      <c r="E335" t="str">
        <f t="shared" si="16"/>
        <v/>
      </c>
      <c r="F335" t="str">
        <f>IF(D335="","",MIN(E335+F334,MAX(Gehaltstabelle_neu!Entlohnungs_Stufe)))</f>
        <v/>
      </c>
      <c r="G335" t="str">
        <f>IF(A335="","",HLOOKUP(D335,Gehaltstabelle_neu!$B$2:$AA$13,GEHALT_NEU_V2!F335+1,FALSE))</f>
        <v/>
      </c>
      <c r="H335" t="str">
        <f t="shared" si="17"/>
        <v/>
      </c>
    </row>
    <row r="336" spans="1:8" x14ac:dyDescent="0.25">
      <c r="A336" t="str">
        <f>IF(GEHALT_ALT_V2!A336="","",GEHALT_ALT_V2!A336)</f>
        <v/>
      </c>
      <c r="B336" s="18" t="str">
        <f>IF(GEHALT_ALT_V2!B336="","",GEHALT_ALT_V2!B336)</f>
        <v/>
      </c>
      <c r="C336" s="19" t="str">
        <f t="shared" si="15"/>
        <v/>
      </c>
      <c r="D336" t="str">
        <f>IF(B336="","",$I$3+IF(OR(YEAR(B336)&gt;YEAR($F$3)+10,AND(YEAR(B336)=YEAR($F$3)+10,MONTH(B336)&gt;=MONTH($F$3))),SUM($C$9:C336),0)*IF(OR(YEAR(B336)&gt;YEAR($F$3)+25,AND(YEAR(B336)=YEAR($F$3)+25,MONTH(B336)&gt;=MONTH($F$3))),2,1))</f>
        <v/>
      </c>
      <c r="E336" t="str">
        <f t="shared" si="16"/>
        <v/>
      </c>
      <c r="F336" t="str">
        <f>IF(D336="","",MIN(E336+F335,MAX(Gehaltstabelle_neu!Entlohnungs_Stufe)))</f>
        <v/>
      </c>
      <c r="G336" t="str">
        <f>IF(A336="","",HLOOKUP(D336,Gehaltstabelle_neu!$B$2:$AA$13,GEHALT_NEU_V2!F336+1,FALSE))</f>
        <v/>
      </c>
      <c r="H336" t="str">
        <f t="shared" si="17"/>
        <v/>
      </c>
    </row>
    <row r="337" spans="1:8" x14ac:dyDescent="0.25">
      <c r="A337" t="str">
        <f>IF(GEHALT_ALT_V2!A337="","",GEHALT_ALT_V2!A337)</f>
        <v/>
      </c>
      <c r="B337" s="18" t="str">
        <f>IF(GEHALT_ALT_V2!B337="","",GEHALT_ALT_V2!B337)</f>
        <v/>
      </c>
      <c r="C337" s="19" t="str">
        <f t="shared" si="15"/>
        <v/>
      </c>
      <c r="D337" t="str">
        <f>IF(B337="","",$I$3+IF(OR(YEAR(B337)&gt;YEAR($F$3)+10,AND(YEAR(B337)=YEAR($F$3)+10,MONTH(B337)&gt;=MONTH($F$3))),SUM($C$9:C337),0)*IF(OR(YEAR(B337)&gt;YEAR($F$3)+25,AND(YEAR(B337)=YEAR($F$3)+25,MONTH(B337)&gt;=MONTH($F$3))),2,1))</f>
        <v/>
      </c>
      <c r="E337" t="str">
        <f t="shared" si="16"/>
        <v/>
      </c>
      <c r="F337" t="str">
        <f>IF(D337="","",MIN(E337+F336,MAX(Gehaltstabelle_neu!Entlohnungs_Stufe)))</f>
        <v/>
      </c>
      <c r="G337" t="str">
        <f>IF(A337="","",HLOOKUP(D337,Gehaltstabelle_neu!$B$2:$AA$13,GEHALT_NEU_V2!F337+1,FALSE))</f>
        <v/>
      </c>
      <c r="H337" t="str">
        <f t="shared" si="17"/>
        <v/>
      </c>
    </row>
    <row r="338" spans="1:8" x14ac:dyDescent="0.25">
      <c r="A338" t="str">
        <f>IF(GEHALT_ALT_V2!A338="","",GEHALT_ALT_V2!A338)</f>
        <v/>
      </c>
      <c r="B338" s="18" t="str">
        <f>IF(GEHALT_ALT_V2!B338="","",GEHALT_ALT_V2!B338)</f>
        <v/>
      </c>
      <c r="C338" s="19" t="str">
        <f t="shared" si="15"/>
        <v/>
      </c>
      <c r="D338" t="str">
        <f>IF(B338="","",$I$3+IF(OR(YEAR(B338)&gt;YEAR($F$3)+10,AND(YEAR(B338)=YEAR($F$3)+10,MONTH(B338)&gt;=MONTH($F$3))),SUM($C$9:C338),0)*IF(OR(YEAR(B338)&gt;YEAR($F$3)+25,AND(YEAR(B338)=YEAR($F$3)+25,MONTH(B338)&gt;=MONTH($F$3))),2,1))</f>
        <v/>
      </c>
      <c r="E338" t="str">
        <f t="shared" si="16"/>
        <v/>
      </c>
      <c r="F338" t="str">
        <f>IF(D338="","",MIN(E338+F337,MAX(Gehaltstabelle_neu!Entlohnungs_Stufe)))</f>
        <v/>
      </c>
      <c r="G338" t="str">
        <f>IF(A338="","",HLOOKUP(D338,Gehaltstabelle_neu!$B$2:$AA$13,GEHALT_NEU_V2!F338+1,FALSE))</f>
        <v/>
      </c>
      <c r="H338" t="str">
        <f t="shared" si="17"/>
        <v/>
      </c>
    </row>
    <row r="339" spans="1:8" x14ac:dyDescent="0.25">
      <c r="A339" t="str">
        <f>IF(GEHALT_ALT_V2!A339="","",GEHALT_ALT_V2!A339)</f>
        <v/>
      </c>
      <c r="B339" s="18" t="str">
        <f>IF(GEHALT_ALT_V2!B339="","",GEHALT_ALT_V2!B339)</f>
        <v/>
      </c>
      <c r="C339" s="19" t="str">
        <f t="shared" si="15"/>
        <v/>
      </c>
      <c r="D339" t="str">
        <f>IF(B339="","",$I$3+IF(OR(YEAR(B339)&gt;YEAR($F$3)+10,AND(YEAR(B339)=YEAR($F$3)+10,MONTH(B339)&gt;=MONTH($F$3))),SUM($C$9:C339),0)*IF(OR(YEAR(B339)&gt;YEAR($F$3)+25,AND(YEAR(B339)=YEAR($F$3)+25,MONTH(B339)&gt;=MONTH($F$3))),2,1))</f>
        <v/>
      </c>
      <c r="E339" t="str">
        <f t="shared" si="16"/>
        <v/>
      </c>
      <c r="F339" t="str">
        <f>IF(D339="","",MIN(E339+F338,MAX(Gehaltstabelle_neu!Entlohnungs_Stufe)))</f>
        <v/>
      </c>
      <c r="G339" t="str">
        <f>IF(A339="","",HLOOKUP(D339,Gehaltstabelle_neu!$B$2:$AA$13,GEHALT_NEU_V2!F339+1,FALSE))</f>
        <v/>
      </c>
      <c r="H339" t="str">
        <f t="shared" si="17"/>
        <v/>
      </c>
    </row>
    <row r="340" spans="1:8" x14ac:dyDescent="0.25">
      <c r="A340" t="str">
        <f>IF(GEHALT_ALT_V2!A340="","",GEHALT_ALT_V2!A340)</f>
        <v/>
      </c>
      <c r="B340" s="18" t="str">
        <f>IF(GEHALT_ALT_V2!B340="","",GEHALT_ALT_V2!B340)</f>
        <v/>
      </c>
      <c r="C340" s="19" t="str">
        <f t="shared" si="15"/>
        <v/>
      </c>
      <c r="D340" t="str">
        <f>IF(B340="","",$I$3+IF(OR(YEAR(B340)&gt;YEAR($F$3)+10,AND(YEAR(B340)=YEAR($F$3)+10,MONTH(B340)&gt;=MONTH($F$3))),SUM($C$9:C340),0)*IF(OR(YEAR(B340)&gt;YEAR($F$3)+25,AND(YEAR(B340)=YEAR($F$3)+25,MONTH(B340)&gt;=MONTH($F$3))),2,1))</f>
        <v/>
      </c>
      <c r="E340" t="str">
        <f t="shared" si="16"/>
        <v/>
      </c>
      <c r="F340" t="str">
        <f>IF(D340="","",MIN(E340+F339,MAX(Gehaltstabelle_neu!Entlohnungs_Stufe)))</f>
        <v/>
      </c>
      <c r="G340" t="str">
        <f>IF(A340="","",HLOOKUP(D340,Gehaltstabelle_neu!$B$2:$AA$13,GEHALT_NEU_V2!F340+1,FALSE))</f>
        <v/>
      </c>
      <c r="H340" t="str">
        <f t="shared" si="17"/>
        <v/>
      </c>
    </row>
    <row r="341" spans="1:8" x14ac:dyDescent="0.25">
      <c r="A341" t="str">
        <f>IF(GEHALT_ALT_V2!A341="","",GEHALT_ALT_V2!A341)</f>
        <v/>
      </c>
      <c r="B341" s="18" t="str">
        <f>IF(GEHALT_ALT_V2!B341="","",GEHALT_ALT_V2!B341)</f>
        <v/>
      </c>
      <c r="C341" s="19" t="str">
        <f t="shared" si="15"/>
        <v/>
      </c>
      <c r="D341" t="str">
        <f>IF(B341="","",$I$3+IF(OR(YEAR(B341)&gt;YEAR($F$3)+10,AND(YEAR(B341)=YEAR($F$3)+10,MONTH(B341)&gt;=MONTH($F$3))),SUM($C$9:C341),0)*IF(OR(YEAR(B341)&gt;YEAR($F$3)+25,AND(YEAR(B341)=YEAR($F$3)+25,MONTH(B341)&gt;=MONTH($F$3))),2,1))</f>
        <v/>
      </c>
      <c r="E341" t="str">
        <f t="shared" si="16"/>
        <v/>
      </c>
      <c r="F341" t="str">
        <f>IF(D341="","",MIN(E341+F340,MAX(Gehaltstabelle_neu!Entlohnungs_Stufe)))</f>
        <v/>
      </c>
      <c r="G341" t="str">
        <f>IF(A341="","",HLOOKUP(D341,Gehaltstabelle_neu!$B$2:$AA$13,GEHALT_NEU_V2!F341+1,FALSE))</f>
        <v/>
      </c>
      <c r="H341" t="str">
        <f t="shared" si="17"/>
        <v/>
      </c>
    </row>
    <row r="342" spans="1:8" x14ac:dyDescent="0.25">
      <c r="A342" t="str">
        <f>IF(GEHALT_ALT_V2!A342="","",GEHALT_ALT_V2!A342)</f>
        <v/>
      </c>
      <c r="B342" s="18" t="str">
        <f>IF(GEHALT_ALT_V2!B342="","",GEHALT_ALT_V2!B342)</f>
        <v/>
      </c>
      <c r="C342" s="19" t="str">
        <f t="shared" si="15"/>
        <v/>
      </c>
      <c r="D342" t="str">
        <f>IF(B342="","",$I$3+IF(OR(YEAR(B342)&gt;YEAR($F$3)+10,AND(YEAR(B342)=YEAR($F$3)+10,MONTH(B342)&gt;=MONTH($F$3))),SUM($C$9:C342),0)*IF(OR(YEAR(B342)&gt;YEAR($F$3)+25,AND(YEAR(B342)=YEAR($F$3)+25,MONTH(B342)&gt;=MONTH($F$3))),2,1))</f>
        <v/>
      </c>
      <c r="E342" t="str">
        <f t="shared" si="16"/>
        <v/>
      </c>
      <c r="F342" t="str">
        <f>IF(D342="","",MIN(E342+F341,MAX(Gehaltstabelle_neu!Entlohnungs_Stufe)))</f>
        <v/>
      </c>
      <c r="G342" t="str">
        <f>IF(A342="","",HLOOKUP(D342,Gehaltstabelle_neu!$B$2:$AA$13,GEHALT_NEU_V2!F342+1,FALSE))</f>
        <v/>
      </c>
      <c r="H342" t="str">
        <f t="shared" si="17"/>
        <v/>
      </c>
    </row>
    <row r="343" spans="1:8" x14ac:dyDescent="0.25">
      <c r="A343" t="str">
        <f>IF(GEHALT_ALT_V2!A343="","",GEHALT_ALT_V2!A343)</f>
        <v/>
      </c>
      <c r="B343" s="18" t="str">
        <f>IF(GEHALT_ALT_V2!B343="","",GEHALT_ALT_V2!B343)</f>
        <v/>
      </c>
      <c r="C343" s="19" t="str">
        <f t="shared" si="15"/>
        <v/>
      </c>
      <c r="D343" t="str">
        <f>IF(B343="","",$I$3+IF(OR(YEAR(B343)&gt;YEAR($F$3)+10,AND(YEAR(B343)=YEAR($F$3)+10,MONTH(B343)&gt;=MONTH($F$3))),SUM($C$9:C343),0)*IF(OR(YEAR(B343)&gt;YEAR($F$3)+25,AND(YEAR(B343)=YEAR($F$3)+25,MONTH(B343)&gt;=MONTH($F$3))),2,1))</f>
        <v/>
      </c>
      <c r="E343" t="str">
        <f t="shared" si="16"/>
        <v/>
      </c>
      <c r="F343" t="str">
        <f>IF(D343="","",MIN(E343+F342,MAX(Gehaltstabelle_neu!Entlohnungs_Stufe)))</f>
        <v/>
      </c>
      <c r="G343" t="str">
        <f>IF(A343="","",HLOOKUP(D343,Gehaltstabelle_neu!$B$2:$AA$13,GEHALT_NEU_V2!F343+1,FALSE))</f>
        <v/>
      </c>
      <c r="H343" t="str">
        <f t="shared" si="17"/>
        <v/>
      </c>
    </row>
    <row r="344" spans="1:8" x14ac:dyDescent="0.25">
      <c r="A344" t="str">
        <f>IF(GEHALT_ALT_V2!A344="","",GEHALT_ALT_V2!A344)</f>
        <v/>
      </c>
      <c r="B344" s="18" t="str">
        <f>IF(GEHALT_ALT_V2!B344="","",GEHALT_ALT_V2!B344)</f>
        <v/>
      </c>
      <c r="C344" s="19" t="str">
        <f t="shared" si="15"/>
        <v/>
      </c>
      <c r="D344" t="str">
        <f>IF(B344="","",$I$3+IF(OR(YEAR(B344)&gt;YEAR($F$3)+10,AND(YEAR(B344)=YEAR($F$3)+10,MONTH(B344)&gt;=MONTH($F$3))),SUM($C$9:C344),0)*IF(OR(YEAR(B344)&gt;YEAR($F$3)+25,AND(YEAR(B344)=YEAR($F$3)+25,MONTH(B344)&gt;=MONTH($F$3))),2,1))</f>
        <v/>
      </c>
      <c r="E344" t="str">
        <f t="shared" si="16"/>
        <v/>
      </c>
      <c r="F344" t="str">
        <f>IF(D344="","",MIN(E344+F343,MAX(Gehaltstabelle_neu!Entlohnungs_Stufe)))</f>
        <v/>
      </c>
      <c r="G344" t="str">
        <f>IF(A344="","",HLOOKUP(D344,Gehaltstabelle_neu!$B$2:$AA$13,GEHALT_NEU_V2!F344+1,FALSE))</f>
        <v/>
      </c>
      <c r="H344" t="str">
        <f t="shared" si="17"/>
        <v/>
      </c>
    </row>
    <row r="345" spans="1:8" x14ac:dyDescent="0.25">
      <c r="A345" t="str">
        <f>IF(GEHALT_ALT_V2!A345="","",GEHALT_ALT_V2!A345)</f>
        <v/>
      </c>
      <c r="B345" s="18" t="str">
        <f>IF(GEHALT_ALT_V2!B345="","",GEHALT_ALT_V2!B345)</f>
        <v/>
      </c>
      <c r="C345" s="19" t="str">
        <f t="shared" si="15"/>
        <v/>
      </c>
      <c r="D345" t="str">
        <f>IF(B345="","",$I$3+IF(OR(YEAR(B345)&gt;YEAR($F$3)+10,AND(YEAR(B345)=YEAR($F$3)+10,MONTH(B345)&gt;=MONTH($F$3))),SUM($C$9:C345),0)*IF(OR(YEAR(B345)&gt;YEAR($F$3)+25,AND(YEAR(B345)=YEAR($F$3)+25,MONTH(B345)&gt;=MONTH($F$3))),2,1))</f>
        <v/>
      </c>
      <c r="E345" t="str">
        <f t="shared" si="16"/>
        <v/>
      </c>
      <c r="F345" t="str">
        <f>IF(D345="","",MIN(E345+F344,MAX(Gehaltstabelle_neu!Entlohnungs_Stufe)))</f>
        <v/>
      </c>
      <c r="G345" t="str">
        <f>IF(A345="","",HLOOKUP(D345,Gehaltstabelle_neu!$B$2:$AA$13,GEHALT_NEU_V2!F345+1,FALSE))</f>
        <v/>
      </c>
      <c r="H345" t="str">
        <f t="shared" si="17"/>
        <v/>
      </c>
    </row>
    <row r="346" spans="1:8" x14ac:dyDescent="0.25">
      <c r="A346" t="str">
        <f>IF(GEHALT_ALT_V2!A346="","",GEHALT_ALT_V2!A346)</f>
        <v/>
      </c>
      <c r="B346" s="18" t="str">
        <f>IF(GEHALT_ALT_V2!B346="","",GEHALT_ALT_V2!B346)</f>
        <v/>
      </c>
      <c r="C346" s="19" t="str">
        <f t="shared" si="15"/>
        <v/>
      </c>
      <c r="D346" t="str">
        <f>IF(B346="","",$I$3+IF(OR(YEAR(B346)&gt;YEAR($F$3)+10,AND(YEAR(B346)=YEAR($F$3)+10,MONTH(B346)&gt;=MONTH($F$3))),SUM($C$9:C346),0)*IF(OR(YEAR(B346)&gt;YEAR($F$3)+25,AND(YEAR(B346)=YEAR($F$3)+25,MONTH(B346)&gt;=MONTH($F$3))),2,1))</f>
        <v/>
      </c>
      <c r="E346" t="str">
        <f t="shared" si="16"/>
        <v/>
      </c>
      <c r="F346" t="str">
        <f>IF(D346="","",MIN(E346+F345,MAX(Gehaltstabelle_neu!Entlohnungs_Stufe)))</f>
        <v/>
      </c>
      <c r="G346" t="str">
        <f>IF(A346="","",HLOOKUP(D346,Gehaltstabelle_neu!$B$2:$AA$13,GEHALT_NEU_V2!F346+1,FALSE))</f>
        <v/>
      </c>
      <c r="H346" t="str">
        <f t="shared" si="17"/>
        <v/>
      </c>
    </row>
    <row r="347" spans="1:8" x14ac:dyDescent="0.25">
      <c r="A347" t="str">
        <f>IF(GEHALT_ALT_V2!A347="","",GEHALT_ALT_V2!A347)</f>
        <v/>
      </c>
      <c r="B347" s="18" t="str">
        <f>IF(GEHALT_ALT_V2!B347="","",GEHALT_ALT_V2!B347)</f>
        <v/>
      </c>
      <c r="C347" s="19" t="str">
        <f t="shared" si="15"/>
        <v/>
      </c>
      <c r="D347" t="str">
        <f>IF(B347="","",$I$3+IF(OR(YEAR(B347)&gt;YEAR($F$3)+10,AND(YEAR(B347)=YEAR($F$3)+10,MONTH(B347)&gt;=MONTH($F$3))),SUM($C$9:C347),0)*IF(OR(YEAR(B347)&gt;YEAR($F$3)+25,AND(YEAR(B347)=YEAR($F$3)+25,MONTH(B347)&gt;=MONTH($F$3))),2,1))</f>
        <v/>
      </c>
      <c r="E347" t="str">
        <f t="shared" si="16"/>
        <v/>
      </c>
      <c r="F347" t="str">
        <f>IF(D347="","",MIN(E347+F346,MAX(Gehaltstabelle_neu!Entlohnungs_Stufe)))</f>
        <v/>
      </c>
      <c r="G347" t="str">
        <f>IF(A347="","",HLOOKUP(D347,Gehaltstabelle_neu!$B$2:$AA$13,GEHALT_NEU_V2!F347+1,FALSE))</f>
        <v/>
      </c>
      <c r="H347" t="str">
        <f t="shared" si="17"/>
        <v/>
      </c>
    </row>
    <row r="348" spans="1:8" x14ac:dyDescent="0.25">
      <c r="A348" t="str">
        <f>IF(GEHALT_ALT_V2!A348="","",GEHALT_ALT_V2!A348)</f>
        <v/>
      </c>
      <c r="B348" s="18" t="str">
        <f>IF(GEHALT_ALT_V2!B348="","",GEHALT_ALT_V2!B348)</f>
        <v/>
      </c>
      <c r="C348" s="19" t="str">
        <f t="shared" si="15"/>
        <v/>
      </c>
      <c r="D348" t="str">
        <f>IF(B348="","",$I$3+IF(OR(YEAR(B348)&gt;YEAR($F$3)+10,AND(YEAR(B348)=YEAR($F$3)+10,MONTH(B348)&gt;=MONTH($F$3))),SUM($C$9:C348),0)*IF(OR(YEAR(B348)&gt;YEAR($F$3)+25,AND(YEAR(B348)=YEAR($F$3)+25,MONTH(B348)&gt;=MONTH($F$3))),2,1))</f>
        <v/>
      </c>
      <c r="E348" t="str">
        <f t="shared" si="16"/>
        <v/>
      </c>
      <c r="F348" t="str">
        <f>IF(D348="","",MIN(E348+F347,MAX(Gehaltstabelle_neu!Entlohnungs_Stufe)))</f>
        <v/>
      </c>
      <c r="G348" t="str">
        <f>IF(A348="","",HLOOKUP(D348,Gehaltstabelle_neu!$B$2:$AA$13,GEHALT_NEU_V2!F348+1,FALSE))</f>
        <v/>
      </c>
      <c r="H348" t="str">
        <f t="shared" si="17"/>
        <v/>
      </c>
    </row>
    <row r="349" spans="1:8" x14ac:dyDescent="0.25">
      <c r="A349" t="str">
        <f>IF(GEHALT_ALT_V2!A349="","",GEHALT_ALT_V2!A349)</f>
        <v/>
      </c>
      <c r="B349" s="18" t="str">
        <f>IF(GEHALT_ALT_V2!B349="","",GEHALT_ALT_V2!B349)</f>
        <v/>
      </c>
      <c r="C349" s="19" t="str">
        <f t="shared" si="15"/>
        <v/>
      </c>
      <c r="D349" t="str">
        <f>IF(B349="","",$I$3+IF(OR(YEAR(B349)&gt;YEAR($F$3)+10,AND(YEAR(B349)=YEAR($F$3)+10,MONTH(B349)&gt;=MONTH($F$3))),SUM($C$9:C349),0)*IF(OR(YEAR(B349)&gt;YEAR($F$3)+25,AND(YEAR(B349)=YEAR($F$3)+25,MONTH(B349)&gt;=MONTH($F$3))),2,1))</f>
        <v/>
      </c>
      <c r="E349" t="str">
        <f t="shared" si="16"/>
        <v/>
      </c>
      <c r="F349" t="str">
        <f>IF(D349="","",MIN(E349+F348,MAX(Gehaltstabelle_neu!Entlohnungs_Stufe)))</f>
        <v/>
      </c>
      <c r="G349" t="str">
        <f>IF(A349="","",HLOOKUP(D349,Gehaltstabelle_neu!$B$2:$AA$13,GEHALT_NEU_V2!F349+1,FALSE))</f>
        <v/>
      </c>
      <c r="H349" t="str">
        <f t="shared" si="17"/>
        <v/>
      </c>
    </row>
    <row r="350" spans="1:8" x14ac:dyDescent="0.25">
      <c r="A350" t="str">
        <f>IF(GEHALT_ALT_V2!A350="","",GEHALT_ALT_V2!A350)</f>
        <v/>
      </c>
      <c r="B350" s="18" t="str">
        <f>IF(GEHALT_ALT_V2!B350="","",GEHALT_ALT_V2!B350)</f>
        <v/>
      </c>
      <c r="C350" s="19" t="str">
        <f t="shared" si="15"/>
        <v/>
      </c>
      <c r="D350" t="str">
        <f>IF(B350="","",$I$3+IF(OR(YEAR(B350)&gt;YEAR($F$3)+10,AND(YEAR(B350)=YEAR($F$3)+10,MONTH(B350)&gt;=MONTH($F$3))),SUM($C$9:C350),0)*IF(OR(YEAR(B350)&gt;YEAR($F$3)+25,AND(YEAR(B350)=YEAR($F$3)+25,MONTH(B350)&gt;=MONTH($F$3))),2,1))</f>
        <v/>
      </c>
      <c r="E350" t="str">
        <f t="shared" si="16"/>
        <v/>
      </c>
      <c r="F350" t="str">
        <f>IF(D350="","",MIN(E350+F349,MAX(Gehaltstabelle_neu!Entlohnungs_Stufe)))</f>
        <v/>
      </c>
      <c r="G350" t="str">
        <f>IF(A350="","",HLOOKUP(D350,Gehaltstabelle_neu!$B$2:$AA$13,GEHALT_NEU_V2!F350+1,FALSE))</f>
        <v/>
      </c>
      <c r="H350" t="str">
        <f t="shared" si="17"/>
        <v/>
      </c>
    </row>
    <row r="351" spans="1:8" x14ac:dyDescent="0.25">
      <c r="A351" t="str">
        <f>IF(GEHALT_ALT_V2!A351="","",GEHALT_ALT_V2!A351)</f>
        <v/>
      </c>
      <c r="B351" s="18" t="str">
        <f>IF(GEHALT_ALT_V2!B351="","",GEHALT_ALT_V2!B351)</f>
        <v/>
      </c>
      <c r="C351" s="19" t="str">
        <f t="shared" si="15"/>
        <v/>
      </c>
      <c r="D351" t="str">
        <f>IF(B351="","",$I$3+IF(OR(YEAR(B351)&gt;YEAR($F$3)+10,AND(YEAR(B351)=YEAR($F$3)+10,MONTH(B351)&gt;=MONTH($F$3))),SUM($C$9:C351),0)*IF(OR(YEAR(B351)&gt;YEAR($F$3)+25,AND(YEAR(B351)=YEAR($F$3)+25,MONTH(B351)&gt;=MONTH($F$3))),2,1))</f>
        <v/>
      </c>
      <c r="E351" t="str">
        <f t="shared" si="16"/>
        <v/>
      </c>
      <c r="F351" t="str">
        <f>IF(D351="","",MIN(E351+F350,MAX(Gehaltstabelle_neu!Entlohnungs_Stufe)))</f>
        <v/>
      </c>
      <c r="G351" t="str">
        <f>IF(A351="","",HLOOKUP(D351,Gehaltstabelle_neu!$B$2:$AA$13,GEHALT_NEU_V2!F351+1,FALSE))</f>
        <v/>
      </c>
      <c r="H351" t="str">
        <f t="shared" si="17"/>
        <v/>
      </c>
    </row>
    <row r="352" spans="1:8" x14ac:dyDescent="0.25">
      <c r="A352" t="str">
        <f>IF(GEHALT_ALT_V2!A352="","",GEHALT_ALT_V2!A352)</f>
        <v/>
      </c>
      <c r="B352" s="18" t="str">
        <f>IF(GEHALT_ALT_V2!B352="","",GEHALT_ALT_V2!B352)</f>
        <v/>
      </c>
      <c r="C352" s="19" t="str">
        <f t="shared" si="15"/>
        <v/>
      </c>
      <c r="D352" t="str">
        <f>IF(B352="","",$I$3+IF(OR(YEAR(B352)&gt;YEAR($F$3)+10,AND(YEAR(B352)=YEAR($F$3)+10,MONTH(B352)&gt;=MONTH($F$3))),SUM($C$9:C352),0)*IF(OR(YEAR(B352)&gt;YEAR($F$3)+25,AND(YEAR(B352)=YEAR($F$3)+25,MONTH(B352)&gt;=MONTH($F$3))),2,1))</f>
        <v/>
      </c>
      <c r="E352" t="str">
        <f t="shared" si="16"/>
        <v/>
      </c>
      <c r="F352" t="str">
        <f>IF(D352="","",MIN(E352+F351,MAX(Gehaltstabelle_neu!Entlohnungs_Stufe)))</f>
        <v/>
      </c>
      <c r="G352" t="str">
        <f>IF(A352="","",HLOOKUP(D352,Gehaltstabelle_neu!$B$2:$AA$13,GEHALT_NEU_V2!F352+1,FALSE))</f>
        <v/>
      </c>
      <c r="H352" t="str">
        <f t="shared" si="17"/>
        <v/>
      </c>
    </row>
    <row r="353" spans="1:8" x14ac:dyDescent="0.25">
      <c r="A353" t="str">
        <f>IF(GEHALT_ALT_V2!A353="","",GEHALT_ALT_V2!A353)</f>
        <v/>
      </c>
      <c r="B353" s="18" t="str">
        <f>IF(GEHALT_ALT_V2!B353="","",GEHALT_ALT_V2!B353)</f>
        <v/>
      </c>
      <c r="C353" s="19" t="str">
        <f t="shared" si="15"/>
        <v/>
      </c>
      <c r="D353" t="str">
        <f>IF(B353="","",$I$3+IF(OR(YEAR(B353)&gt;YEAR($F$3)+10,AND(YEAR(B353)=YEAR($F$3)+10,MONTH(B353)&gt;=MONTH($F$3))),SUM($C$9:C353),0)*IF(OR(YEAR(B353)&gt;YEAR($F$3)+25,AND(YEAR(B353)=YEAR($F$3)+25,MONTH(B353)&gt;=MONTH($F$3))),2,1))</f>
        <v/>
      </c>
      <c r="E353" t="str">
        <f t="shared" si="16"/>
        <v/>
      </c>
      <c r="F353" t="str">
        <f>IF(D353="","",MIN(E353+F352,MAX(Gehaltstabelle_neu!Entlohnungs_Stufe)))</f>
        <v/>
      </c>
      <c r="G353" t="str">
        <f>IF(A353="","",HLOOKUP(D353,Gehaltstabelle_neu!$B$2:$AA$13,GEHALT_NEU_V2!F353+1,FALSE))</f>
        <v/>
      </c>
      <c r="H353" t="str">
        <f t="shared" si="17"/>
        <v/>
      </c>
    </row>
    <row r="354" spans="1:8" x14ac:dyDescent="0.25">
      <c r="A354" t="str">
        <f>IF(GEHALT_ALT_V2!A354="","",GEHALT_ALT_V2!A354)</f>
        <v/>
      </c>
      <c r="B354" s="18" t="str">
        <f>IF(GEHALT_ALT_V2!B354="","",GEHALT_ALT_V2!B354)</f>
        <v/>
      </c>
      <c r="C354" s="19" t="str">
        <f t="shared" si="15"/>
        <v/>
      </c>
      <c r="D354" t="str">
        <f>IF(B354="","",$I$3+IF(OR(YEAR(B354)&gt;YEAR($F$3)+10,AND(YEAR(B354)=YEAR($F$3)+10,MONTH(B354)&gt;=MONTH($F$3))),SUM($C$9:C354),0)*IF(OR(YEAR(B354)&gt;YEAR($F$3)+25,AND(YEAR(B354)=YEAR($F$3)+25,MONTH(B354)&gt;=MONTH($F$3))),2,1))</f>
        <v/>
      </c>
      <c r="E354" t="str">
        <f t="shared" si="16"/>
        <v/>
      </c>
      <c r="F354" t="str">
        <f>IF(D354="","",MIN(E354+F353,MAX(Gehaltstabelle_neu!Entlohnungs_Stufe)))</f>
        <v/>
      </c>
      <c r="G354" t="str">
        <f>IF(A354="","",HLOOKUP(D354,Gehaltstabelle_neu!$B$2:$AA$13,GEHALT_NEU_V2!F354+1,FALSE))</f>
        <v/>
      </c>
      <c r="H354" t="str">
        <f t="shared" si="17"/>
        <v/>
      </c>
    </row>
    <row r="355" spans="1:8" x14ac:dyDescent="0.25">
      <c r="A355" t="str">
        <f>IF(GEHALT_ALT_V2!A355="","",GEHALT_ALT_V2!A355)</f>
        <v/>
      </c>
      <c r="B355" s="18" t="str">
        <f>IF(GEHALT_ALT_V2!B355="","",GEHALT_ALT_V2!B355)</f>
        <v/>
      </c>
      <c r="C355" s="19" t="str">
        <f t="shared" si="15"/>
        <v/>
      </c>
      <c r="D355" t="str">
        <f>IF(B355="","",$I$3+IF(OR(YEAR(B355)&gt;YEAR($F$3)+10,AND(YEAR(B355)=YEAR($F$3)+10,MONTH(B355)&gt;=MONTH($F$3))),SUM($C$9:C355),0)*IF(OR(YEAR(B355)&gt;YEAR($F$3)+25,AND(YEAR(B355)=YEAR($F$3)+25,MONTH(B355)&gt;=MONTH($F$3))),2,1))</f>
        <v/>
      </c>
      <c r="E355" t="str">
        <f t="shared" si="16"/>
        <v/>
      </c>
      <c r="F355" t="str">
        <f>IF(D355="","",MIN(E355+F354,MAX(Gehaltstabelle_neu!Entlohnungs_Stufe)))</f>
        <v/>
      </c>
      <c r="G355" t="str">
        <f>IF(A355="","",HLOOKUP(D355,Gehaltstabelle_neu!$B$2:$AA$13,GEHALT_NEU_V2!F355+1,FALSE))</f>
        <v/>
      </c>
      <c r="H355" t="str">
        <f t="shared" si="17"/>
        <v/>
      </c>
    </row>
    <row r="356" spans="1:8" x14ac:dyDescent="0.25">
      <c r="A356" t="str">
        <f>IF(GEHALT_ALT_V2!A356="","",GEHALT_ALT_V2!A356)</f>
        <v/>
      </c>
      <c r="B356" s="18" t="str">
        <f>IF(GEHALT_ALT_V2!B356="","",GEHALT_ALT_V2!B356)</f>
        <v/>
      </c>
      <c r="C356" s="19" t="str">
        <f t="shared" si="15"/>
        <v/>
      </c>
      <c r="D356" t="str">
        <f>IF(B356="","",$I$3+IF(OR(YEAR(B356)&gt;YEAR($F$3)+10,AND(YEAR(B356)=YEAR($F$3)+10,MONTH(B356)&gt;=MONTH($F$3))),SUM($C$9:C356),0)*IF(OR(YEAR(B356)&gt;YEAR($F$3)+25,AND(YEAR(B356)=YEAR($F$3)+25,MONTH(B356)&gt;=MONTH($F$3))),2,1))</f>
        <v/>
      </c>
      <c r="E356" t="str">
        <f t="shared" si="16"/>
        <v/>
      </c>
      <c r="F356" t="str">
        <f>IF(D356="","",MIN(E356+F355,MAX(Gehaltstabelle_neu!Entlohnungs_Stufe)))</f>
        <v/>
      </c>
      <c r="G356" t="str">
        <f>IF(A356="","",HLOOKUP(D356,Gehaltstabelle_neu!$B$2:$AA$13,GEHALT_NEU_V2!F356+1,FALSE))</f>
        <v/>
      </c>
      <c r="H356" t="str">
        <f t="shared" si="17"/>
        <v/>
      </c>
    </row>
    <row r="357" spans="1:8" x14ac:dyDescent="0.25">
      <c r="A357" t="str">
        <f>IF(GEHALT_ALT_V2!A357="","",GEHALT_ALT_V2!A357)</f>
        <v/>
      </c>
      <c r="B357" s="18" t="str">
        <f>IF(GEHALT_ALT_V2!B357="","",GEHALT_ALT_V2!B357)</f>
        <v/>
      </c>
      <c r="C357" s="19" t="str">
        <f t="shared" si="15"/>
        <v/>
      </c>
      <c r="D357" t="str">
        <f>IF(B357="","",$I$3+IF(OR(YEAR(B357)&gt;YEAR($F$3)+10,AND(YEAR(B357)=YEAR($F$3)+10,MONTH(B357)&gt;=MONTH($F$3))),SUM($C$9:C357),0)*IF(OR(YEAR(B357)&gt;YEAR($F$3)+25,AND(YEAR(B357)=YEAR($F$3)+25,MONTH(B357)&gt;=MONTH($F$3))),2,1))</f>
        <v/>
      </c>
      <c r="E357" t="str">
        <f t="shared" si="16"/>
        <v/>
      </c>
      <c r="F357" t="str">
        <f>IF(D357="","",MIN(E357+F356,MAX(Gehaltstabelle_neu!Entlohnungs_Stufe)))</f>
        <v/>
      </c>
      <c r="G357" t="str">
        <f>IF(A357="","",HLOOKUP(D357,Gehaltstabelle_neu!$B$2:$AA$13,GEHALT_NEU_V2!F357+1,FALSE))</f>
        <v/>
      </c>
      <c r="H357" t="str">
        <f t="shared" si="17"/>
        <v/>
      </c>
    </row>
    <row r="358" spans="1:8" x14ac:dyDescent="0.25">
      <c r="A358" t="str">
        <f>IF(GEHALT_ALT_V2!A358="","",GEHALT_ALT_V2!A358)</f>
        <v/>
      </c>
      <c r="B358" s="18" t="str">
        <f>IF(GEHALT_ALT_V2!B358="","",GEHALT_ALT_V2!B358)</f>
        <v/>
      </c>
      <c r="C358" s="19" t="str">
        <f t="shared" si="15"/>
        <v/>
      </c>
      <c r="D358" t="str">
        <f>IF(B358="","",$I$3+IF(OR(YEAR(B358)&gt;YEAR($F$3)+10,AND(YEAR(B358)=YEAR($F$3)+10,MONTH(B358)&gt;=MONTH($F$3))),SUM($C$9:C358),0)*IF(OR(YEAR(B358)&gt;YEAR($F$3)+25,AND(YEAR(B358)=YEAR($F$3)+25,MONTH(B358)&gt;=MONTH($F$3))),2,1))</f>
        <v/>
      </c>
      <c r="E358" t="str">
        <f t="shared" si="16"/>
        <v/>
      </c>
      <c r="F358" t="str">
        <f>IF(D358="","",MIN(E358+F357,MAX(Gehaltstabelle_neu!Entlohnungs_Stufe)))</f>
        <v/>
      </c>
      <c r="G358" t="str">
        <f>IF(A358="","",HLOOKUP(D358,Gehaltstabelle_neu!$B$2:$AA$13,GEHALT_NEU_V2!F358+1,FALSE))</f>
        <v/>
      </c>
      <c r="H358" t="str">
        <f t="shared" si="17"/>
        <v/>
      </c>
    </row>
    <row r="359" spans="1:8" x14ac:dyDescent="0.25">
      <c r="A359" t="str">
        <f>IF(GEHALT_ALT_V2!A359="","",GEHALT_ALT_V2!A359)</f>
        <v/>
      </c>
      <c r="B359" s="18" t="str">
        <f>IF(GEHALT_ALT_V2!B359="","",GEHALT_ALT_V2!B359)</f>
        <v/>
      </c>
      <c r="C359" s="19" t="str">
        <f t="shared" si="15"/>
        <v/>
      </c>
      <c r="D359" t="str">
        <f>IF(B359="","",$I$3+IF(OR(YEAR(B359)&gt;YEAR($F$3)+10,AND(YEAR(B359)=YEAR($F$3)+10,MONTH(B359)&gt;=MONTH($F$3))),SUM($C$9:C359),0)*IF(OR(YEAR(B359)&gt;YEAR($F$3)+25,AND(YEAR(B359)=YEAR($F$3)+25,MONTH(B359)&gt;=MONTH($F$3))),2,1))</f>
        <v/>
      </c>
      <c r="E359" t="str">
        <f t="shared" si="16"/>
        <v/>
      </c>
      <c r="F359" t="str">
        <f>IF(D359="","",MIN(E359+F358,MAX(Gehaltstabelle_neu!Entlohnungs_Stufe)))</f>
        <v/>
      </c>
      <c r="G359" t="str">
        <f>IF(A359="","",HLOOKUP(D359,Gehaltstabelle_neu!$B$2:$AA$13,GEHALT_NEU_V2!F359+1,FALSE))</f>
        <v/>
      </c>
      <c r="H359" t="str">
        <f t="shared" si="17"/>
        <v/>
      </c>
    </row>
    <row r="360" spans="1:8" x14ac:dyDescent="0.25">
      <c r="A360" t="str">
        <f>IF(GEHALT_ALT_V2!A360="","",GEHALT_ALT_V2!A360)</f>
        <v/>
      </c>
      <c r="B360" s="18" t="str">
        <f>IF(GEHALT_ALT_V2!B360="","",GEHALT_ALT_V2!B360)</f>
        <v/>
      </c>
      <c r="C360" s="19" t="str">
        <f t="shared" si="15"/>
        <v/>
      </c>
      <c r="D360" t="str">
        <f>IF(B360="","",$I$3+IF(OR(YEAR(B360)&gt;YEAR($F$3)+10,AND(YEAR(B360)=YEAR($F$3)+10,MONTH(B360)&gt;=MONTH($F$3))),SUM($C$9:C360),0)*IF(OR(YEAR(B360)&gt;YEAR($F$3)+25,AND(YEAR(B360)=YEAR($F$3)+25,MONTH(B360)&gt;=MONTH($F$3))),2,1))</f>
        <v/>
      </c>
      <c r="E360" t="str">
        <f t="shared" si="16"/>
        <v/>
      </c>
      <c r="F360" t="str">
        <f>IF(D360="","",MIN(E360+F359,MAX(Gehaltstabelle_neu!Entlohnungs_Stufe)))</f>
        <v/>
      </c>
      <c r="G360" t="str">
        <f>IF(A360="","",HLOOKUP(D360,Gehaltstabelle_neu!$B$2:$AA$13,GEHALT_NEU_V2!F360+1,FALSE))</f>
        <v/>
      </c>
      <c r="H360" t="str">
        <f t="shared" si="17"/>
        <v/>
      </c>
    </row>
    <row r="361" spans="1:8" x14ac:dyDescent="0.25">
      <c r="A361" t="str">
        <f>IF(GEHALT_ALT_V2!A361="","",GEHALT_ALT_V2!A361)</f>
        <v/>
      </c>
      <c r="B361" s="18" t="str">
        <f>IF(GEHALT_ALT_V2!B361="","",GEHALT_ALT_V2!B361)</f>
        <v/>
      </c>
      <c r="C361" s="19" t="str">
        <f t="shared" si="15"/>
        <v/>
      </c>
      <c r="D361" t="str">
        <f>IF(B361="","",$I$3+IF(OR(YEAR(B361)&gt;YEAR($F$3)+10,AND(YEAR(B361)=YEAR($F$3)+10,MONTH(B361)&gt;=MONTH($F$3))),SUM($C$9:C361),0)*IF(OR(YEAR(B361)&gt;YEAR($F$3)+25,AND(YEAR(B361)=YEAR($F$3)+25,MONTH(B361)&gt;=MONTH($F$3))),2,1))</f>
        <v/>
      </c>
      <c r="E361" t="str">
        <f t="shared" si="16"/>
        <v/>
      </c>
      <c r="F361" t="str">
        <f>IF(D361="","",MIN(E361+F360,MAX(Gehaltstabelle_neu!Entlohnungs_Stufe)))</f>
        <v/>
      </c>
      <c r="G361" t="str">
        <f>IF(A361="","",HLOOKUP(D361,Gehaltstabelle_neu!$B$2:$AA$13,GEHALT_NEU_V2!F361+1,FALSE))</f>
        <v/>
      </c>
      <c r="H361" t="str">
        <f t="shared" si="17"/>
        <v/>
      </c>
    </row>
    <row r="362" spans="1:8" x14ac:dyDescent="0.25">
      <c r="A362" t="str">
        <f>IF(GEHALT_ALT_V2!A362="","",GEHALT_ALT_V2!A362)</f>
        <v/>
      </c>
      <c r="B362" s="18" t="str">
        <f>IF(GEHALT_ALT_V2!B362="","",GEHALT_ALT_V2!B362)</f>
        <v/>
      </c>
      <c r="C362" s="19" t="str">
        <f t="shared" si="15"/>
        <v/>
      </c>
      <c r="D362" t="str">
        <f>IF(B362="","",$I$3+IF(OR(YEAR(B362)&gt;YEAR($F$3)+10,AND(YEAR(B362)=YEAR($F$3)+10,MONTH(B362)&gt;=MONTH($F$3))),SUM($C$9:C362),0)*IF(OR(YEAR(B362)&gt;YEAR($F$3)+25,AND(YEAR(B362)=YEAR($F$3)+25,MONTH(B362)&gt;=MONTH($F$3))),2,1))</f>
        <v/>
      </c>
      <c r="E362" t="str">
        <f t="shared" si="16"/>
        <v/>
      </c>
      <c r="F362" t="str">
        <f>IF(D362="","",MIN(E362+F361,MAX(Gehaltstabelle_neu!Entlohnungs_Stufe)))</f>
        <v/>
      </c>
      <c r="G362" t="str">
        <f>IF(A362="","",HLOOKUP(D362,Gehaltstabelle_neu!$B$2:$AA$13,GEHALT_NEU_V2!F362+1,FALSE))</f>
        <v/>
      </c>
      <c r="H362" t="str">
        <f t="shared" si="17"/>
        <v/>
      </c>
    </row>
    <row r="363" spans="1:8" x14ac:dyDescent="0.25">
      <c r="A363" t="str">
        <f>IF(GEHALT_ALT_V2!A363="","",GEHALT_ALT_V2!A363)</f>
        <v/>
      </c>
      <c r="B363" s="18" t="str">
        <f>IF(GEHALT_ALT_V2!B363="","",GEHALT_ALT_V2!B363)</f>
        <v/>
      </c>
      <c r="C363" s="19" t="str">
        <f t="shared" si="15"/>
        <v/>
      </c>
      <c r="D363" t="str">
        <f>IF(B363="","",$I$3+IF(OR(YEAR(B363)&gt;YEAR($F$3)+10,AND(YEAR(B363)=YEAR($F$3)+10,MONTH(B363)&gt;=MONTH($F$3))),SUM($C$9:C363),0)*IF(OR(YEAR(B363)&gt;YEAR($F$3)+25,AND(YEAR(B363)=YEAR($F$3)+25,MONTH(B363)&gt;=MONTH($F$3))),2,1))</f>
        <v/>
      </c>
      <c r="E363" t="str">
        <f t="shared" si="16"/>
        <v/>
      </c>
      <c r="F363" t="str">
        <f>IF(D363="","",MIN(E363+F362,MAX(Gehaltstabelle_neu!Entlohnungs_Stufe)))</f>
        <v/>
      </c>
      <c r="G363" t="str">
        <f>IF(A363="","",HLOOKUP(D363,Gehaltstabelle_neu!$B$2:$AA$13,GEHALT_NEU_V2!F363+1,FALSE))</f>
        <v/>
      </c>
      <c r="H363" t="str">
        <f t="shared" si="17"/>
        <v/>
      </c>
    </row>
    <row r="364" spans="1:8" x14ac:dyDescent="0.25">
      <c r="A364" t="str">
        <f>IF(GEHALT_ALT_V2!A364="","",GEHALT_ALT_V2!A364)</f>
        <v/>
      </c>
      <c r="B364" s="18" t="str">
        <f>IF(GEHALT_ALT_V2!B364="","",GEHALT_ALT_V2!B364)</f>
        <v/>
      </c>
      <c r="C364" s="19" t="str">
        <f t="shared" si="15"/>
        <v/>
      </c>
      <c r="D364" t="str">
        <f>IF(B364="","",$I$3+IF(OR(YEAR(B364)&gt;YEAR($F$3)+10,AND(YEAR(B364)=YEAR($F$3)+10,MONTH(B364)&gt;=MONTH($F$3))),SUM($C$9:C364),0)*IF(OR(YEAR(B364)&gt;YEAR($F$3)+25,AND(YEAR(B364)=YEAR($F$3)+25,MONTH(B364)&gt;=MONTH($F$3))),2,1))</f>
        <v/>
      </c>
      <c r="E364" t="str">
        <f t="shared" si="16"/>
        <v/>
      </c>
      <c r="F364" t="str">
        <f>IF(D364="","",MIN(E364+F363,MAX(Gehaltstabelle_neu!Entlohnungs_Stufe)))</f>
        <v/>
      </c>
      <c r="G364" t="str">
        <f>IF(A364="","",HLOOKUP(D364,Gehaltstabelle_neu!$B$2:$AA$13,GEHALT_NEU_V2!F364+1,FALSE))</f>
        <v/>
      </c>
      <c r="H364" t="str">
        <f t="shared" si="17"/>
        <v/>
      </c>
    </row>
    <row r="365" spans="1:8" x14ac:dyDescent="0.25">
      <c r="A365" t="str">
        <f>IF(GEHALT_ALT_V2!A365="","",GEHALT_ALT_V2!A365)</f>
        <v/>
      </c>
      <c r="B365" s="18" t="str">
        <f>IF(GEHALT_ALT_V2!B365="","",GEHALT_ALT_V2!B365)</f>
        <v/>
      </c>
      <c r="C365" s="19" t="str">
        <f t="shared" si="15"/>
        <v/>
      </c>
      <c r="D365" t="str">
        <f>IF(B365="","",$I$3+IF(OR(YEAR(B365)&gt;YEAR($F$3)+10,AND(YEAR(B365)=YEAR($F$3)+10,MONTH(B365)&gt;=MONTH($F$3))),SUM($C$9:C365),0)*IF(OR(YEAR(B365)&gt;YEAR($F$3)+25,AND(YEAR(B365)=YEAR($F$3)+25,MONTH(B365)&gt;=MONTH($F$3))),2,1))</f>
        <v/>
      </c>
      <c r="E365" t="str">
        <f t="shared" si="16"/>
        <v/>
      </c>
      <c r="F365" t="str">
        <f>IF(D365="","",MIN(E365+F364,MAX(Gehaltstabelle_neu!Entlohnungs_Stufe)))</f>
        <v/>
      </c>
      <c r="G365" t="str">
        <f>IF(A365="","",HLOOKUP(D365,Gehaltstabelle_neu!$B$2:$AA$13,GEHALT_NEU_V2!F365+1,FALSE))</f>
        <v/>
      </c>
      <c r="H365" t="str">
        <f t="shared" si="17"/>
        <v/>
      </c>
    </row>
    <row r="366" spans="1:8" x14ac:dyDescent="0.25">
      <c r="A366" t="str">
        <f>IF(GEHALT_ALT_V2!A366="","",GEHALT_ALT_V2!A366)</f>
        <v/>
      </c>
      <c r="B366" s="18" t="str">
        <f>IF(GEHALT_ALT_V2!B366="","",GEHALT_ALT_V2!B366)</f>
        <v/>
      </c>
      <c r="C366" s="19" t="str">
        <f t="shared" si="15"/>
        <v/>
      </c>
      <c r="D366" t="str">
        <f>IF(B366="","",$I$3+IF(OR(YEAR(B366)&gt;YEAR($F$3)+10,AND(YEAR(B366)=YEAR($F$3)+10,MONTH(B366)&gt;=MONTH($F$3))),SUM($C$9:C366),0)*IF(OR(YEAR(B366)&gt;YEAR($F$3)+25,AND(YEAR(B366)=YEAR($F$3)+25,MONTH(B366)&gt;=MONTH($F$3))),2,1))</f>
        <v/>
      </c>
      <c r="E366" t="str">
        <f t="shared" si="16"/>
        <v/>
      </c>
      <c r="F366" t="str">
        <f>IF(D366="","",MIN(E366+F365,MAX(Gehaltstabelle_neu!Entlohnungs_Stufe)))</f>
        <v/>
      </c>
      <c r="G366" t="str">
        <f>IF(A366="","",HLOOKUP(D366,Gehaltstabelle_neu!$B$2:$AA$13,GEHALT_NEU_V2!F366+1,FALSE))</f>
        <v/>
      </c>
      <c r="H366" t="str">
        <f t="shared" si="17"/>
        <v/>
      </c>
    </row>
    <row r="367" spans="1:8" x14ac:dyDescent="0.25">
      <c r="A367" t="str">
        <f>IF(GEHALT_ALT_V2!A367="","",GEHALT_ALT_V2!A367)</f>
        <v/>
      </c>
      <c r="B367" s="18" t="str">
        <f>IF(GEHALT_ALT_V2!B367="","",GEHALT_ALT_V2!B367)</f>
        <v/>
      </c>
      <c r="C367" s="19" t="str">
        <f t="shared" si="15"/>
        <v/>
      </c>
      <c r="D367" t="str">
        <f>IF(B367="","",$I$3+IF(OR(YEAR(B367)&gt;YEAR($F$3)+10,AND(YEAR(B367)=YEAR($F$3)+10,MONTH(B367)&gt;=MONTH($F$3))),SUM($C$9:C367),0)*IF(OR(YEAR(B367)&gt;YEAR($F$3)+25,AND(YEAR(B367)=YEAR($F$3)+25,MONTH(B367)&gt;=MONTH($F$3))),2,1))</f>
        <v/>
      </c>
      <c r="E367" t="str">
        <f t="shared" si="16"/>
        <v/>
      </c>
      <c r="F367" t="str">
        <f>IF(D367="","",MIN(E367+F366,MAX(Gehaltstabelle_neu!Entlohnungs_Stufe)))</f>
        <v/>
      </c>
      <c r="G367" t="str">
        <f>IF(A367="","",HLOOKUP(D367,Gehaltstabelle_neu!$B$2:$AA$13,GEHALT_NEU_V2!F367+1,FALSE))</f>
        <v/>
      </c>
      <c r="H367" t="str">
        <f t="shared" si="17"/>
        <v/>
      </c>
    </row>
    <row r="368" spans="1:8" x14ac:dyDescent="0.25">
      <c r="A368" t="str">
        <f>IF(GEHALT_ALT_V2!A368="","",GEHALT_ALT_V2!A368)</f>
        <v/>
      </c>
      <c r="B368" s="18" t="str">
        <f>IF(GEHALT_ALT_V2!B368="","",GEHALT_ALT_V2!B368)</f>
        <v/>
      </c>
      <c r="C368" s="19" t="str">
        <f t="shared" si="15"/>
        <v/>
      </c>
      <c r="D368" t="str">
        <f>IF(B368="","",$I$3+IF(OR(YEAR(B368)&gt;YEAR($F$3)+10,AND(YEAR(B368)=YEAR($F$3)+10,MONTH(B368)&gt;=MONTH($F$3))),SUM($C$9:C368),0)*IF(OR(YEAR(B368)&gt;YEAR($F$3)+25,AND(YEAR(B368)=YEAR($F$3)+25,MONTH(B368)&gt;=MONTH($F$3))),2,1))</f>
        <v/>
      </c>
      <c r="E368" t="str">
        <f t="shared" si="16"/>
        <v/>
      </c>
      <c r="F368" t="str">
        <f>IF(D368="","",MIN(E368+F367,MAX(Gehaltstabelle_neu!Entlohnungs_Stufe)))</f>
        <v/>
      </c>
      <c r="G368" t="str">
        <f>IF(A368="","",HLOOKUP(D368,Gehaltstabelle_neu!$B$2:$AA$13,GEHALT_NEU_V2!F368+1,FALSE))</f>
        <v/>
      </c>
      <c r="H368" t="str">
        <f t="shared" si="17"/>
        <v/>
      </c>
    </row>
    <row r="369" spans="1:8" x14ac:dyDescent="0.25">
      <c r="A369" t="str">
        <f>IF(GEHALT_ALT_V2!A369="","",GEHALT_ALT_V2!A369)</f>
        <v/>
      </c>
      <c r="B369" s="18" t="str">
        <f>IF(GEHALT_ALT_V2!B369="","",GEHALT_ALT_V2!B369)</f>
        <v/>
      </c>
      <c r="C369" s="19" t="str">
        <f t="shared" si="15"/>
        <v/>
      </c>
      <c r="D369" t="str">
        <f>IF(B369="","",$I$3+IF(OR(YEAR(B369)&gt;YEAR($F$3)+10,AND(YEAR(B369)=YEAR($F$3)+10,MONTH(B369)&gt;=MONTH($F$3))),SUM($C$9:C369),0)*IF(OR(YEAR(B369)&gt;YEAR($F$3)+25,AND(YEAR(B369)=YEAR($F$3)+25,MONTH(B369)&gt;=MONTH($F$3))),2,1))</f>
        <v/>
      </c>
      <c r="E369" t="str">
        <f t="shared" si="16"/>
        <v/>
      </c>
      <c r="F369" t="str">
        <f>IF(D369="","",MIN(E369+F368,MAX(Gehaltstabelle_neu!Entlohnungs_Stufe)))</f>
        <v/>
      </c>
      <c r="G369" t="str">
        <f>IF(A369="","",HLOOKUP(D369,Gehaltstabelle_neu!$B$2:$AA$13,GEHALT_NEU_V2!F369+1,FALSE))</f>
        <v/>
      </c>
      <c r="H369" t="str">
        <f t="shared" si="17"/>
        <v/>
      </c>
    </row>
    <row r="370" spans="1:8" x14ac:dyDescent="0.25">
      <c r="A370" t="str">
        <f>IF(GEHALT_ALT_V2!A370="","",GEHALT_ALT_V2!A370)</f>
        <v/>
      </c>
      <c r="B370" s="18" t="str">
        <f>IF(GEHALT_ALT_V2!B370="","",GEHALT_ALT_V2!B370)</f>
        <v/>
      </c>
      <c r="C370" s="19" t="str">
        <f t="shared" si="15"/>
        <v/>
      </c>
      <c r="D370" t="str">
        <f>IF(B370="","",$I$3+IF(OR(YEAR(B370)&gt;YEAR($F$3)+10,AND(YEAR(B370)=YEAR($F$3)+10,MONTH(B370)&gt;=MONTH($F$3))),SUM($C$9:C370),0)*IF(OR(YEAR(B370)&gt;YEAR($F$3)+25,AND(YEAR(B370)=YEAR($F$3)+25,MONTH(B370)&gt;=MONTH($F$3))),2,1))</f>
        <v/>
      </c>
      <c r="E370" t="str">
        <f t="shared" si="16"/>
        <v/>
      </c>
      <c r="F370" t="str">
        <f>IF(D370="","",MIN(E370+F369,MAX(Gehaltstabelle_neu!Entlohnungs_Stufe)))</f>
        <v/>
      </c>
      <c r="G370" t="str">
        <f>IF(A370="","",HLOOKUP(D370,Gehaltstabelle_neu!$B$2:$AA$13,GEHALT_NEU_V2!F370+1,FALSE))</f>
        <v/>
      </c>
      <c r="H370" t="str">
        <f t="shared" si="17"/>
        <v/>
      </c>
    </row>
    <row r="371" spans="1:8" x14ac:dyDescent="0.25">
      <c r="A371" t="str">
        <f>IF(GEHALT_ALT_V2!A371="","",GEHALT_ALT_V2!A371)</f>
        <v/>
      </c>
      <c r="B371" s="18" t="str">
        <f>IF(GEHALT_ALT_V2!B371="","",GEHALT_ALT_V2!B371)</f>
        <v/>
      </c>
      <c r="C371" s="19" t="str">
        <f t="shared" si="15"/>
        <v/>
      </c>
      <c r="D371" t="str">
        <f>IF(B371="","",$I$3+IF(OR(YEAR(B371)&gt;YEAR($F$3)+10,AND(YEAR(B371)=YEAR($F$3)+10,MONTH(B371)&gt;=MONTH($F$3))),SUM($C$9:C371),0)*IF(OR(YEAR(B371)&gt;YEAR($F$3)+25,AND(YEAR(B371)=YEAR($F$3)+25,MONTH(B371)&gt;=MONTH($F$3))),2,1))</f>
        <v/>
      </c>
      <c r="E371" t="str">
        <f t="shared" si="16"/>
        <v/>
      </c>
      <c r="F371" t="str">
        <f>IF(D371="","",MIN(E371+F370,MAX(Gehaltstabelle_neu!Entlohnungs_Stufe)))</f>
        <v/>
      </c>
      <c r="G371" t="str">
        <f>IF(A371="","",HLOOKUP(D371,Gehaltstabelle_neu!$B$2:$AA$13,GEHALT_NEU_V2!F371+1,FALSE))</f>
        <v/>
      </c>
      <c r="H371" t="str">
        <f t="shared" si="17"/>
        <v/>
      </c>
    </row>
    <row r="372" spans="1:8" x14ac:dyDescent="0.25">
      <c r="A372" t="str">
        <f>IF(GEHALT_ALT_V2!A372="","",GEHALT_ALT_V2!A372)</f>
        <v/>
      </c>
      <c r="B372" s="18" t="str">
        <f>IF(GEHALT_ALT_V2!B372="","",GEHALT_ALT_V2!B372)</f>
        <v/>
      </c>
      <c r="C372" s="19" t="str">
        <f t="shared" si="15"/>
        <v/>
      </c>
      <c r="D372" t="str">
        <f>IF(B372="","",$I$3+IF(OR(YEAR(B372)&gt;YEAR($F$3)+10,AND(YEAR(B372)=YEAR($F$3)+10,MONTH(B372)&gt;=MONTH($F$3))),SUM($C$9:C372),0)*IF(OR(YEAR(B372)&gt;YEAR($F$3)+25,AND(YEAR(B372)=YEAR($F$3)+25,MONTH(B372)&gt;=MONTH($F$3))),2,1))</f>
        <v/>
      </c>
      <c r="E372" t="str">
        <f t="shared" si="16"/>
        <v/>
      </c>
      <c r="F372" t="str">
        <f>IF(D372="","",MIN(E372+F371,MAX(Gehaltstabelle_neu!Entlohnungs_Stufe)))</f>
        <v/>
      </c>
      <c r="G372" t="str">
        <f>IF(A372="","",HLOOKUP(D372,Gehaltstabelle_neu!$B$2:$AA$13,GEHALT_NEU_V2!F372+1,FALSE))</f>
        <v/>
      </c>
      <c r="H372" t="str">
        <f t="shared" si="17"/>
        <v/>
      </c>
    </row>
    <row r="373" spans="1:8" x14ac:dyDescent="0.25">
      <c r="A373" t="str">
        <f>IF(GEHALT_ALT_V2!A373="","",GEHALT_ALT_V2!A373)</f>
        <v/>
      </c>
      <c r="B373" s="18" t="str">
        <f>IF(GEHALT_ALT_V2!B373="","",GEHALT_ALT_V2!B373)</f>
        <v/>
      </c>
      <c r="C373" s="19" t="str">
        <f t="shared" si="15"/>
        <v/>
      </c>
      <c r="D373" t="str">
        <f>IF(B373="","",$I$3+IF(OR(YEAR(B373)&gt;YEAR($F$3)+10,AND(YEAR(B373)=YEAR($F$3)+10,MONTH(B373)&gt;=MONTH($F$3))),SUM($C$9:C373),0)*IF(OR(YEAR(B373)&gt;YEAR($F$3)+25,AND(YEAR(B373)=YEAR($F$3)+25,MONTH(B373)&gt;=MONTH($F$3))),2,1))</f>
        <v/>
      </c>
      <c r="E373" t="str">
        <f t="shared" si="16"/>
        <v/>
      </c>
      <c r="F373" t="str">
        <f>IF(D373="","",MIN(E373+F372,MAX(Gehaltstabelle_neu!Entlohnungs_Stufe)))</f>
        <v/>
      </c>
      <c r="G373" t="str">
        <f>IF(A373="","",HLOOKUP(D373,Gehaltstabelle_neu!$B$2:$AA$13,GEHALT_NEU_V2!F373+1,FALSE))</f>
        <v/>
      </c>
      <c r="H373" t="str">
        <f t="shared" si="17"/>
        <v/>
      </c>
    </row>
    <row r="374" spans="1:8" x14ac:dyDescent="0.25">
      <c r="A374" t="str">
        <f>IF(GEHALT_ALT_V2!A374="","",GEHALT_ALT_V2!A374)</f>
        <v/>
      </c>
      <c r="B374" s="18" t="str">
        <f>IF(GEHALT_ALT_V2!B374="","",GEHALT_ALT_V2!B374)</f>
        <v/>
      </c>
      <c r="C374" s="19" t="str">
        <f t="shared" si="15"/>
        <v/>
      </c>
      <c r="D374" t="str">
        <f>IF(B374="","",$I$3+IF(OR(YEAR(B374)&gt;YEAR($F$3)+10,AND(YEAR(B374)=YEAR($F$3)+10,MONTH(B374)&gt;=MONTH($F$3))),SUM($C$9:C374),0)*IF(OR(YEAR(B374)&gt;YEAR($F$3)+25,AND(YEAR(B374)=YEAR($F$3)+25,MONTH(B374)&gt;=MONTH($F$3))),2,1))</f>
        <v/>
      </c>
      <c r="E374" t="str">
        <f t="shared" si="16"/>
        <v/>
      </c>
      <c r="F374" t="str">
        <f>IF(D374="","",MIN(E374+F373,MAX(Gehaltstabelle_neu!Entlohnungs_Stufe)))</f>
        <v/>
      </c>
      <c r="G374" t="str">
        <f>IF(A374="","",HLOOKUP(D374,Gehaltstabelle_neu!$B$2:$AA$13,GEHALT_NEU_V2!F374+1,FALSE))</f>
        <v/>
      </c>
      <c r="H374" t="str">
        <f t="shared" si="17"/>
        <v/>
      </c>
    </row>
    <row r="375" spans="1:8" x14ac:dyDescent="0.25">
      <c r="A375" t="str">
        <f>IF(GEHALT_ALT_V2!A375="","",GEHALT_ALT_V2!A375)</f>
        <v/>
      </c>
      <c r="B375" s="18" t="str">
        <f>IF(GEHALT_ALT_V2!B375="","",GEHALT_ALT_V2!B375)</f>
        <v/>
      </c>
      <c r="C375" s="19" t="str">
        <f t="shared" si="15"/>
        <v/>
      </c>
      <c r="D375" t="str">
        <f>IF(B375="","",$I$3+IF(OR(YEAR(B375)&gt;YEAR($F$3)+10,AND(YEAR(B375)=YEAR($F$3)+10,MONTH(B375)&gt;=MONTH($F$3))),SUM($C$9:C375),0)*IF(OR(YEAR(B375)&gt;YEAR($F$3)+25,AND(YEAR(B375)=YEAR($F$3)+25,MONTH(B375)&gt;=MONTH($F$3))),2,1))</f>
        <v/>
      </c>
      <c r="E375" t="str">
        <f t="shared" si="16"/>
        <v/>
      </c>
      <c r="F375" t="str">
        <f>IF(D375="","",MIN(E375+F374,MAX(Gehaltstabelle_neu!Entlohnungs_Stufe)))</f>
        <v/>
      </c>
      <c r="G375" t="str">
        <f>IF(A375="","",HLOOKUP(D375,Gehaltstabelle_neu!$B$2:$AA$13,GEHALT_NEU_V2!F375+1,FALSE))</f>
        <v/>
      </c>
      <c r="H375" t="str">
        <f t="shared" si="17"/>
        <v/>
      </c>
    </row>
    <row r="376" spans="1:8" x14ac:dyDescent="0.25">
      <c r="A376" t="str">
        <f>IF(GEHALT_ALT_V2!A376="","",GEHALT_ALT_V2!A376)</f>
        <v/>
      </c>
      <c r="B376" s="18" t="str">
        <f>IF(GEHALT_ALT_V2!B376="","",GEHALT_ALT_V2!B376)</f>
        <v/>
      </c>
      <c r="C376" s="19" t="str">
        <f t="shared" si="15"/>
        <v/>
      </c>
      <c r="D376" t="str">
        <f>IF(B376="","",$I$3+IF(OR(YEAR(B376)&gt;YEAR($F$3)+10,AND(YEAR(B376)=YEAR($F$3)+10,MONTH(B376)&gt;=MONTH($F$3))),SUM($C$9:C376),0)*IF(OR(YEAR(B376)&gt;YEAR($F$3)+25,AND(YEAR(B376)=YEAR($F$3)+25,MONTH(B376)&gt;=MONTH($F$3))),2,1))</f>
        <v/>
      </c>
      <c r="E376" t="str">
        <f t="shared" si="16"/>
        <v/>
      </c>
      <c r="F376" t="str">
        <f>IF(D376="","",MIN(E376+F375,MAX(Gehaltstabelle_neu!Entlohnungs_Stufe)))</f>
        <v/>
      </c>
      <c r="G376" t="str">
        <f>IF(A376="","",HLOOKUP(D376,Gehaltstabelle_neu!$B$2:$AA$13,GEHALT_NEU_V2!F376+1,FALSE))</f>
        <v/>
      </c>
      <c r="H376" t="str">
        <f t="shared" si="17"/>
        <v/>
      </c>
    </row>
    <row r="377" spans="1:8" x14ac:dyDescent="0.25">
      <c r="A377" t="str">
        <f>IF(GEHALT_ALT_V2!A377="","",GEHALT_ALT_V2!A377)</f>
        <v/>
      </c>
      <c r="B377" s="18" t="str">
        <f>IF(GEHALT_ALT_V2!B377="","",GEHALT_ALT_V2!B377)</f>
        <v/>
      </c>
      <c r="C377" s="19" t="str">
        <f t="shared" si="15"/>
        <v/>
      </c>
      <c r="D377" t="str">
        <f>IF(B377="","",$I$3+IF(OR(YEAR(B377)&gt;YEAR($F$3)+10,AND(YEAR(B377)=YEAR($F$3)+10,MONTH(B377)&gt;=MONTH($F$3))),SUM($C$9:C377),0)*IF(OR(YEAR(B377)&gt;YEAR($F$3)+25,AND(YEAR(B377)=YEAR($F$3)+25,MONTH(B377)&gt;=MONTH($F$3))),2,1))</f>
        <v/>
      </c>
      <c r="E377" t="str">
        <f t="shared" si="16"/>
        <v/>
      </c>
      <c r="F377" t="str">
        <f>IF(D377="","",MIN(E377+F376,MAX(Gehaltstabelle_neu!Entlohnungs_Stufe)))</f>
        <v/>
      </c>
      <c r="G377" t="str">
        <f>IF(A377="","",HLOOKUP(D377,Gehaltstabelle_neu!$B$2:$AA$13,GEHALT_NEU_V2!F377+1,FALSE))</f>
        <v/>
      </c>
      <c r="H377" t="str">
        <f t="shared" si="17"/>
        <v/>
      </c>
    </row>
    <row r="378" spans="1:8" x14ac:dyDescent="0.25">
      <c r="A378" t="str">
        <f>IF(GEHALT_ALT_V2!A378="","",GEHALT_ALT_V2!A378)</f>
        <v/>
      </c>
      <c r="B378" s="18" t="str">
        <f>IF(GEHALT_ALT_V2!B378="","",GEHALT_ALT_V2!B378)</f>
        <v/>
      </c>
      <c r="C378" s="19" t="str">
        <f t="shared" si="15"/>
        <v/>
      </c>
      <c r="D378" t="str">
        <f>IF(B378="","",$I$3+IF(OR(YEAR(B378)&gt;YEAR($F$3)+10,AND(YEAR(B378)=YEAR($F$3)+10,MONTH(B378)&gt;=MONTH($F$3))),SUM($C$9:C378),0)*IF(OR(YEAR(B378)&gt;YEAR($F$3)+25,AND(YEAR(B378)=YEAR($F$3)+25,MONTH(B378)&gt;=MONTH($F$3))),2,1))</f>
        <v/>
      </c>
      <c r="E378" t="str">
        <f t="shared" si="16"/>
        <v/>
      </c>
      <c r="F378" t="str">
        <f>IF(D378="","",MIN(E378+F377,MAX(Gehaltstabelle_neu!Entlohnungs_Stufe)))</f>
        <v/>
      </c>
      <c r="G378" t="str">
        <f>IF(A378="","",HLOOKUP(D378,Gehaltstabelle_neu!$B$2:$AA$13,GEHALT_NEU_V2!F378+1,FALSE))</f>
        <v/>
      </c>
      <c r="H378" t="str">
        <f t="shared" si="17"/>
        <v/>
      </c>
    </row>
    <row r="379" spans="1:8" x14ac:dyDescent="0.25">
      <c r="A379" t="str">
        <f>IF(GEHALT_ALT_V2!A379="","",GEHALT_ALT_V2!A379)</f>
        <v/>
      </c>
      <c r="B379" s="18" t="str">
        <f>IF(GEHALT_ALT_V2!B379="","",GEHALT_ALT_V2!B379)</f>
        <v/>
      </c>
      <c r="C379" s="19" t="str">
        <f t="shared" si="15"/>
        <v/>
      </c>
      <c r="D379" t="str">
        <f>IF(B379="","",$I$3+IF(OR(YEAR(B379)&gt;YEAR($F$3)+10,AND(YEAR(B379)=YEAR($F$3)+10,MONTH(B379)&gt;=MONTH($F$3))),SUM($C$9:C379),0)*IF(OR(YEAR(B379)&gt;YEAR($F$3)+25,AND(YEAR(B379)=YEAR($F$3)+25,MONTH(B379)&gt;=MONTH($F$3))),2,1))</f>
        <v/>
      </c>
      <c r="E379" t="str">
        <f t="shared" si="16"/>
        <v/>
      </c>
      <c r="F379" t="str">
        <f>IF(D379="","",MIN(E379+F378,MAX(Gehaltstabelle_neu!Entlohnungs_Stufe)))</f>
        <v/>
      </c>
      <c r="G379" t="str">
        <f>IF(A379="","",HLOOKUP(D379,Gehaltstabelle_neu!$B$2:$AA$13,GEHALT_NEU_V2!F379+1,FALSE))</f>
        <v/>
      </c>
      <c r="H379" t="str">
        <f t="shared" si="17"/>
        <v/>
      </c>
    </row>
    <row r="380" spans="1:8" x14ac:dyDescent="0.25">
      <c r="A380" t="str">
        <f>IF(GEHALT_ALT_V2!A380="","",GEHALT_ALT_V2!A380)</f>
        <v/>
      </c>
      <c r="B380" s="18" t="str">
        <f>IF(GEHALT_ALT_V2!B380="","",GEHALT_ALT_V2!B380)</f>
        <v/>
      </c>
      <c r="C380" s="19" t="str">
        <f t="shared" si="15"/>
        <v/>
      </c>
      <c r="D380" t="str">
        <f>IF(B380="","",$I$3+IF(OR(YEAR(B380)&gt;YEAR($F$3)+10,AND(YEAR(B380)=YEAR($F$3)+10,MONTH(B380)&gt;=MONTH($F$3))),SUM($C$9:C380),0)*IF(OR(YEAR(B380)&gt;YEAR($F$3)+25,AND(YEAR(B380)=YEAR($F$3)+25,MONTH(B380)&gt;=MONTH($F$3))),2,1))</f>
        <v/>
      </c>
      <c r="E380" t="str">
        <f t="shared" si="16"/>
        <v/>
      </c>
      <c r="F380" t="str">
        <f>IF(D380="","",MIN(E380+F379,MAX(Gehaltstabelle_neu!Entlohnungs_Stufe)))</f>
        <v/>
      </c>
      <c r="G380" t="str">
        <f>IF(A380="","",HLOOKUP(D380,Gehaltstabelle_neu!$B$2:$AA$13,GEHALT_NEU_V2!F380+1,FALSE))</f>
        <v/>
      </c>
      <c r="H380" t="str">
        <f t="shared" si="17"/>
        <v/>
      </c>
    </row>
    <row r="381" spans="1:8" x14ac:dyDescent="0.25">
      <c r="A381" t="str">
        <f>IF(GEHALT_ALT_V2!A381="","",GEHALT_ALT_V2!A381)</f>
        <v/>
      </c>
      <c r="B381" s="18" t="str">
        <f>IF(GEHALT_ALT_V2!B381="","",GEHALT_ALT_V2!B381)</f>
        <v/>
      </c>
      <c r="C381" s="19" t="str">
        <f t="shared" si="15"/>
        <v/>
      </c>
      <c r="D381" t="str">
        <f>IF(B381="","",$I$3+IF(OR(YEAR(B381)&gt;YEAR($F$3)+10,AND(YEAR(B381)=YEAR($F$3)+10,MONTH(B381)&gt;=MONTH($F$3))),SUM($C$9:C381),0)*IF(OR(YEAR(B381)&gt;YEAR($F$3)+25,AND(YEAR(B381)=YEAR($F$3)+25,MONTH(B381)&gt;=MONTH($F$3))),2,1))</f>
        <v/>
      </c>
      <c r="E381" t="str">
        <f t="shared" si="16"/>
        <v/>
      </c>
      <c r="F381" t="str">
        <f>IF(D381="","",MIN(E381+F380,MAX(Gehaltstabelle_neu!Entlohnungs_Stufe)))</f>
        <v/>
      </c>
      <c r="G381" t="str">
        <f>IF(A381="","",HLOOKUP(D381,Gehaltstabelle_neu!$B$2:$AA$13,GEHALT_NEU_V2!F381+1,FALSE))</f>
        <v/>
      </c>
      <c r="H381" t="str">
        <f t="shared" si="17"/>
        <v/>
      </c>
    </row>
    <row r="382" spans="1:8" x14ac:dyDescent="0.25">
      <c r="A382" t="str">
        <f>IF(GEHALT_ALT_V2!A382="","",GEHALT_ALT_V2!A382)</f>
        <v/>
      </c>
      <c r="B382" s="18" t="str">
        <f>IF(GEHALT_ALT_V2!B382="","",GEHALT_ALT_V2!B382)</f>
        <v/>
      </c>
      <c r="C382" s="19" t="str">
        <f t="shared" si="15"/>
        <v/>
      </c>
      <c r="D382" t="str">
        <f>IF(B382="","",$I$3+IF(OR(YEAR(B382)&gt;YEAR($F$3)+10,AND(YEAR(B382)=YEAR($F$3)+10,MONTH(B382)&gt;=MONTH($F$3))),SUM($C$9:C382),0)*IF(OR(YEAR(B382)&gt;YEAR($F$3)+25,AND(YEAR(B382)=YEAR($F$3)+25,MONTH(B382)&gt;=MONTH($F$3))),2,1))</f>
        <v/>
      </c>
      <c r="E382" t="str">
        <f t="shared" si="16"/>
        <v/>
      </c>
      <c r="F382" t="str">
        <f>IF(D382="","",MIN(E382+F381,MAX(Gehaltstabelle_neu!Entlohnungs_Stufe)))</f>
        <v/>
      </c>
      <c r="G382" t="str">
        <f>IF(A382="","",HLOOKUP(D382,Gehaltstabelle_neu!$B$2:$AA$13,GEHALT_NEU_V2!F382+1,FALSE))</f>
        <v/>
      </c>
      <c r="H382" t="str">
        <f t="shared" si="17"/>
        <v/>
      </c>
    </row>
    <row r="383" spans="1:8" x14ac:dyDescent="0.25">
      <c r="A383" t="str">
        <f>IF(GEHALT_ALT_V2!A383="","",GEHALT_ALT_V2!A383)</f>
        <v/>
      </c>
      <c r="B383" s="18" t="str">
        <f>IF(GEHALT_ALT_V2!B383="","",GEHALT_ALT_V2!B383)</f>
        <v/>
      </c>
      <c r="C383" s="19" t="str">
        <f t="shared" si="15"/>
        <v/>
      </c>
      <c r="D383" t="str">
        <f>IF(B383="","",$I$3+IF(OR(YEAR(B383)&gt;YEAR($F$3)+10,AND(YEAR(B383)=YEAR($F$3)+10,MONTH(B383)&gt;=MONTH($F$3))),SUM($C$9:C383),0)*IF(OR(YEAR(B383)&gt;YEAR($F$3)+25,AND(YEAR(B383)=YEAR($F$3)+25,MONTH(B383)&gt;=MONTH($F$3))),2,1))</f>
        <v/>
      </c>
      <c r="E383" t="str">
        <f t="shared" si="16"/>
        <v/>
      </c>
      <c r="F383" t="str">
        <f>IF(D383="","",MIN(E383+F382,MAX(Gehaltstabelle_neu!Entlohnungs_Stufe)))</f>
        <v/>
      </c>
      <c r="G383" t="str">
        <f>IF(A383="","",HLOOKUP(D383,Gehaltstabelle_neu!$B$2:$AA$13,GEHALT_NEU_V2!F383+1,FALSE))</f>
        <v/>
      </c>
      <c r="H383" t="str">
        <f t="shared" si="17"/>
        <v/>
      </c>
    </row>
    <row r="384" spans="1:8" x14ac:dyDescent="0.25">
      <c r="A384" t="str">
        <f>IF(GEHALT_ALT_V2!A384="","",GEHALT_ALT_V2!A384)</f>
        <v/>
      </c>
      <c r="B384" s="18" t="str">
        <f>IF(GEHALT_ALT_V2!B384="","",GEHALT_ALT_V2!B384)</f>
        <v/>
      </c>
      <c r="C384" s="19" t="str">
        <f t="shared" si="15"/>
        <v/>
      </c>
      <c r="D384" t="str">
        <f>IF(B384="","",$I$3+IF(OR(YEAR(B384)&gt;YEAR($F$3)+10,AND(YEAR(B384)=YEAR($F$3)+10,MONTH(B384)&gt;=MONTH($F$3))),SUM($C$9:C384),0)*IF(OR(YEAR(B384)&gt;YEAR($F$3)+25,AND(YEAR(B384)=YEAR($F$3)+25,MONTH(B384)&gt;=MONTH($F$3))),2,1))</f>
        <v/>
      </c>
      <c r="E384" t="str">
        <f t="shared" si="16"/>
        <v/>
      </c>
      <c r="F384" t="str">
        <f>IF(D384="","",MIN(E384+F383,MAX(Gehaltstabelle_neu!Entlohnungs_Stufe)))</f>
        <v/>
      </c>
      <c r="G384" t="str">
        <f>IF(A384="","",HLOOKUP(D384,Gehaltstabelle_neu!$B$2:$AA$13,GEHALT_NEU_V2!F384+1,FALSE))</f>
        <v/>
      </c>
      <c r="H384" t="str">
        <f t="shared" si="17"/>
        <v/>
      </c>
    </row>
    <row r="385" spans="1:8" x14ac:dyDescent="0.25">
      <c r="A385" t="str">
        <f>IF(GEHALT_ALT_V2!A385="","",GEHALT_ALT_V2!A385)</f>
        <v/>
      </c>
      <c r="B385" s="18" t="str">
        <f>IF(GEHALT_ALT_V2!B385="","",GEHALT_ALT_V2!B385)</f>
        <v/>
      </c>
      <c r="C385" s="19" t="str">
        <f t="shared" si="15"/>
        <v/>
      </c>
      <c r="D385" t="str">
        <f>IF(B385="","",$I$3+IF(OR(YEAR(B385)&gt;YEAR($F$3)+10,AND(YEAR(B385)=YEAR($F$3)+10,MONTH(B385)&gt;=MONTH($F$3))),SUM($C$9:C385),0)*IF(OR(YEAR(B385)&gt;YEAR($F$3)+25,AND(YEAR(B385)=YEAR($F$3)+25,MONTH(B385)&gt;=MONTH($F$3))),2,1))</f>
        <v/>
      </c>
      <c r="E385" t="str">
        <f t="shared" si="16"/>
        <v/>
      </c>
      <c r="F385" t="str">
        <f>IF(D385="","",MIN(E385+F384,MAX(Gehaltstabelle_neu!Entlohnungs_Stufe)))</f>
        <v/>
      </c>
      <c r="G385" t="str">
        <f>IF(A385="","",HLOOKUP(D385,Gehaltstabelle_neu!$B$2:$AA$13,GEHALT_NEU_V2!F385+1,FALSE))</f>
        <v/>
      </c>
      <c r="H385" t="str">
        <f t="shared" si="17"/>
        <v/>
      </c>
    </row>
    <row r="386" spans="1:8" x14ac:dyDescent="0.25">
      <c r="A386" t="str">
        <f>IF(GEHALT_ALT_V2!A386="","",GEHALT_ALT_V2!A386)</f>
        <v/>
      </c>
      <c r="B386" s="18" t="str">
        <f>IF(GEHALT_ALT_V2!B386="","",GEHALT_ALT_V2!B386)</f>
        <v/>
      </c>
      <c r="C386" s="19" t="str">
        <f t="shared" si="15"/>
        <v/>
      </c>
      <c r="D386" t="str">
        <f>IF(B386="","",$I$3+IF(OR(YEAR(B386)&gt;YEAR($F$3)+10,AND(YEAR(B386)=YEAR($F$3)+10,MONTH(B386)&gt;=MONTH($F$3))),SUM($C$9:C386),0)*IF(OR(YEAR(B386)&gt;YEAR($F$3)+25,AND(YEAR(B386)=YEAR($F$3)+25,MONTH(B386)&gt;=MONTH($F$3))),2,1))</f>
        <v/>
      </c>
      <c r="E386" t="str">
        <f t="shared" si="16"/>
        <v/>
      </c>
      <c r="F386" t="str">
        <f>IF(D386="","",MIN(E386+F385,MAX(Gehaltstabelle_neu!Entlohnungs_Stufe)))</f>
        <v/>
      </c>
      <c r="G386" t="str">
        <f>IF(A386="","",HLOOKUP(D386,Gehaltstabelle_neu!$B$2:$AA$13,GEHALT_NEU_V2!F386+1,FALSE))</f>
        <v/>
      </c>
      <c r="H386" t="str">
        <f t="shared" si="17"/>
        <v/>
      </c>
    </row>
    <row r="387" spans="1:8" x14ac:dyDescent="0.25">
      <c r="A387" t="str">
        <f>IF(GEHALT_ALT_V2!A387="","",GEHALT_ALT_V2!A387)</f>
        <v/>
      </c>
      <c r="B387" s="18" t="str">
        <f>IF(GEHALT_ALT_V2!B387="","",GEHALT_ALT_V2!B387)</f>
        <v/>
      </c>
      <c r="C387" s="19" t="str">
        <f t="shared" si="15"/>
        <v/>
      </c>
      <c r="D387" t="str">
        <f>IF(B387="","",$I$3+IF(OR(YEAR(B387)&gt;YEAR($F$3)+10,AND(YEAR(B387)=YEAR($F$3)+10,MONTH(B387)&gt;=MONTH($F$3))),SUM($C$9:C387),0)*IF(OR(YEAR(B387)&gt;YEAR($F$3)+25,AND(YEAR(B387)=YEAR($F$3)+25,MONTH(B387)&gt;=MONTH($F$3))),2,1))</f>
        <v/>
      </c>
      <c r="E387" t="str">
        <f t="shared" si="16"/>
        <v/>
      </c>
      <c r="F387" t="str">
        <f>IF(D387="","",MIN(E387+F386,MAX(Gehaltstabelle_neu!Entlohnungs_Stufe)))</f>
        <v/>
      </c>
      <c r="G387" t="str">
        <f>IF(A387="","",HLOOKUP(D387,Gehaltstabelle_neu!$B$2:$AA$13,GEHALT_NEU_V2!F387+1,FALSE))</f>
        <v/>
      </c>
      <c r="H387" t="str">
        <f t="shared" si="17"/>
        <v/>
      </c>
    </row>
    <row r="388" spans="1:8" x14ac:dyDescent="0.25">
      <c r="A388" t="str">
        <f>IF(GEHALT_ALT_V2!A388="","",GEHALT_ALT_V2!A388)</f>
        <v/>
      </c>
      <c r="B388" s="18" t="str">
        <f>IF(GEHALT_ALT_V2!B388="","",GEHALT_ALT_V2!B388)</f>
        <v/>
      </c>
      <c r="C388" s="19" t="str">
        <f t="shared" si="15"/>
        <v/>
      </c>
      <c r="D388" t="str">
        <f>IF(B388="","",$I$3+IF(OR(YEAR(B388)&gt;YEAR($F$3)+10,AND(YEAR(B388)=YEAR($F$3)+10,MONTH(B388)&gt;=MONTH($F$3))),SUM($C$9:C388),0)*IF(OR(YEAR(B388)&gt;YEAR($F$3)+25,AND(YEAR(B388)=YEAR($F$3)+25,MONTH(B388)&gt;=MONTH($F$3))),2,1))</f>
        <v/>
      </c>
      <c r="E388" t="str">
        <f t="shared" si="16"/>
        <v/>
      </c>
      <c r="F388" t="str">
        <f>IF(D388="","",MIN(E388+F387,MAX(Gehaltstabelle_neu!Entlohnungs_Stufe)))</f>
        <v/>
      </c>
      <c r="G388" t="str">
        <f>IF(A388="","",HLOOKUP(D388,Gehaltstabelle_neu!$B$2:$AA$13,GEHALT_NEU_V2!F388+1,FALSE))</f>
        <v/>
      </c>
      <c r="H388" t="str">
        <f t="shared" si="17"/>
        <v/>
      </c>
    </row>
    <row r="389" spans="1:8" x14ac:dyDescent="0.25">
      <c r="A389" t="str">
        <f>IF(GEHALT_ALT_V2!A389="","",GEHALT_ALT_V2!A389)</f>
        <v/>
      </c>
      <c r="B389" s="18" t="str">
        <f>IF(GEHALT_ALT_V2!B389="","",GEHALT_ALT_V2!B389)</f>
        <v/>
      </c>
      <c r="C389" s="19" t="str">
        <f t="shared" si="15"/>
        <v/>
      </c>
      <c r="D389" t="str">
        <f>IF(B389="","",$I$3+IF(OR(YEAR(B389)&gt;YEAR($F$3)+10,AND(YEAR(B389)=YEAR($F$3)+10,MONTH(B389)&gt;=MONTH($F$3))),SUM($C$9:C389),0)*IF(OR(YEAR(B389)&gt;YEAR($F$3)+25,AND(YEAR(B389)=YEAR($F$3)+25,MONTH(B389)&gt;=MONTH($F$3))),2,1))</f>
        <v/>
      </c>
      <c r="E389" t="str">
        <f t="shared" si="16"/>
        <v/>
      </c>
      <c r="F389" t="str">
        <f>IF(D389="","",MIN(E389+F388,MAX(Gehaltstabelle_neu!Entlohnungs_Stufe)))</f>
        <v/>
      </c>
      <c r="G389" t="str">
        <f>IF(A389="","",HLOOKUP(D389,Gehaltstabelle_neu!$B$2:$AA$13,GEHALT_NEU_V2!F389+1,FALSE))</f>
        <v/>
      </c>
      <c r="H389" t="str">
        <f t="shared" si="17"/>
        <v/>
      </c>
    </row>
    <row r="390" spans="1:8" x14ac:dyDescent="0.25">
      <c r="A390" t="str">
        <f>IF(GEHALT_ALT_V2!A390="","",GEHALT_ALT_V2!A390)</f>
        <v/>
      </c>
      <c r="B390" s="18" t="str">
        <f>IF(GEHALT_ALT_V2!B390="","",GEHALT_ALT_V2!B390)</f>
        <v/>
      </c>
      <c r="C390" s="19" t="str">
        <f t="shared" si="15"/>
        <v/>
      </c>
      <c r="D390" t="str">
        <f>IF(B390="","",$I$3+IF(OR(YEAR(B390)&gt;YEAR($F$3)+10,AND(YEAR(B390)=YEAR($F$3)+10,MONTH(B390)&gt;=MONTH($F$3))),SUM($C$9:C390),0)*IF(OR(YEAR(B390)&gt;YEAR($F$3)+25,AND(YEAR(B390)=YEAR($F$3)+25,MONTH(B390)&gt;=MONTH($F$3))),2,1))</f>
        <v/>
      </c>
      <c r="E390" t="str">
        <f t="shared" si="16"/>
        <v/>
      </c>
      <c r="F390" t="str">
        <f>IF(D390="","",MIN(E390+F389,MAX(Gehaltstabelle_neu!Entlohnungs_Stufe)))</f>
        <v/>
      </c>
      <c r="G390" t="str">
        <f>IF(A390="","",HLOOKUP(D390,Gehaltstabelle_neu!$B$2:$AA$13,GEHALT_NEU_V2!F390+1,FALSE))</f>
        <v/>
      </c>
      <c r="H390" t="str">
        <f t="shared" si="17"/>
        <v/>
      </c>
    </row>
    <row r="391" spans="1:8" x14ac:dyDescent="0.25">
      <c r="A391" t="str">
        <f>IF(GEHALT_ALT_V2!A391="","",GEHALT_ALT_V2!A391)</f>
        <v/>
      </c>
      <c r="B391" s="18" t="str">
        <f>IF(GEHALT_ALT_V2!B391="","",GEHALT_ALT_V2!B391)</f>
        <v/>
      </c>
      <c r="C391" s="19" t="str">
        <f t="shared" si="15"/>
        <v/>
      </c>
      <c r="D391" t="str">
        <f>IF(B391="","",$I$3+IF(OR(YEAR(B391)&gt;YEAR($F$3)+10,AND(YEAR(B391)=YEAR($F$3)+10,MONTH(B391)&gt;=MONTH($F$3))),SUM($C$9:C391),0)*IF(OR(YEAR(B391)&gt;YEAR($F$3)+25,AND(YEAR(B391)=YEAR($F$3)+25,MONTH(B391)&gt;=MONTH($F$3))),2,1))</f>
        <v/>
      </c>
      <c r="E391" t="str">
        <f t="shared" si="16"/>
        <v/>
      </c>
      <c r="F391" t="str">
        <f>IF(D391="","",MIN(E391+F390,MAX(Gehaltstabelle_neu!Entlohnungs_Stufe)))</f>
        <v/>
      </c>
      <c r="G391" t="str">
        <f>IF(A391="","",HLOOKUP(D391,Gehaltstabelle_neu!$B$2:$AA$13,GEHALT_NEU_V2!F391+1,FALSE))</f>
        <v/>
      </c>
      <c r="H391" t="str">
        <f t="shared" si="17"/>
        <v/>
      </c>
    </row>
    <row r="392" spans="1:8" x14ac:dyDescent="0.25">
      <c r="A392" t="str">
        <f>IF(GEHALT_ALT_V2!A392="","",GEHALT_ALT_V2!A392)</f>
        <v/>
      </c>
      <c r="B392" s="18" t="str">
        <f>IF(GEHALT_ALT_V2!B392="","",GEHALT_ALT_V2!B392)</f>
        <v/>
      </c>
      <c r="C392" s="19" t="str">
        <f t="shared" si="15"/>
        <v/>
      </c>
      <c r="D392" t="str">
        <f>IF(B392="","",$I$3+IF(OR(YEAR(B392)&gt;YEAR($F$3)+10,AND(YEAR(B392)=YEAR($F$3)+10,MONTH(B392)&gt;=MONTH($F$3))),SUM($C$9:C392),0)*IF(OR(YEAR(B392)&gt;YEAR($F$3)+25,AND(YEAR(B392)=YEAR($F$3)+25,MONTH(B392)&gt;=MONTH($F$3))),2,1))</f>
        <v/>
      </c>
      <c r="E392" t="str">
        <f t="shared" si="16"/>
        <v/>
      </c>
      <c r="F392" t="str">
        <f>IF(D392="","",MIN(E392+F391,MAX(Gehaltstabelle_neu!Entlohnungs_Stufe)))</f>
        <v/>
      </c>
      <c r="G392" t="str">
        <f>IF(A392="","",HLOOKUP(D392,Gehaltstabelle_neu!$B$2:$AA$13,GEHALT_NEU_V2!F392+1,FALSE))</f>
        <v/>
      </c>
      <c r="H392" t="str">
        <f t="shared" si="17"/>
        <v/>
      </c>
    </row>
    <row r="393" spans="1:8" x14ac:dyDescent="0.25">
      <c r="A393" t="str">
        <f>IF(GEHALT_ALT_V2!A393="","",GEHALT_ALT_V2!A393)</f>
        <v/>
      </c>
      <c r="B393" s="18" t="str">
        <f>IF(GEHALT_ALT_V2!B393="","",GEHALT_ALT_V2!B393)</f>
        <v/>
      </c>
      <c r="C393" s="19" t="str">
        <f t="shared" si="15"/>
        <v/>
      </c>
      <c r="D393" t="str">
        <f>IF(B393="","",$I$3+IF(OR(YEAR(B393)&gt;YEAR($F$3)+10,AND(YEAR(B393)=YEAR($F$3)+10,MONTH(B393)&gt;=MONTH($F$3))),SUM($C$9:C393),0)*IF(OR(YEAR(B393)&gt;YEAR($F$3)+25,AND(YEAR(B393)=YEAR($F$3)+25,MONTH(B393)&gt;=MONTH($F$3))),2,1))</f>
        <v/>
      </c>
      <c r="E393" t="str">
        <f t="shared" si="16"/>
        <v/>
      </c>
      <c r="F393" t="str">
        <f>IF(D393="","",MIN(E393+F392,MAX(Gehaltstabelle_neu!Entlohnungs_Stufe)))</f>
        <v/>
      </c>
      <c r="G393" t="str">
        <f>IF(A393="","",HLOOKUP(D393,Gehaltstabelle_neu!$B$2:$AA$13,GEHALT_NEU_V2!F393+1,FALSE))</f>
        <v/>
      </c>
      <c r="H393" t="str">
        <f t="shared" si="17"/>
        <v/>
      </c>
    </row>
    <row r="394" spans="1:8" x14ac:dyDescent="0.25">
      <c r="A394" t="str">
        <f>IF(GEHALT_ALT_V2!A394="","",GEHALT_ALT_V2!A394)</f>
        <v/>
      </c>
      <c r="B394" s="18" t="str">
        <f>IF(GEHALT_ALT_V2!B394="","",GEHALT_ALT_V2!B394)</f>
        <v/>
      </c>
      <c r="C394" s="19" t="str">
        <f t="shared" ref="C394:C457" si="18">IF(A394="","",IF(AND($F$4,YEAR(B394)=YEAR($F$5),MONTH(B394)=MONTH($F$5)),1,0))</f>
        <v/>
      </c>
      <c r="D394" t="str">
        <f>IF(B394="","",$I$3+IF(OR(YEAR(B394)&gt;YEAR($F$3)+10,AND(YEAR(B394)=YEAR($F$3)+10,MONTH(B394)&gt;=MONTH($F$3))),SUM($C$9:C394),0)*IF(OR(YEAR(B394)&gt;YEAR($F$3)+25,AND(YEAR(B394)=YEAR($F$3)+25,MONTH(B394)&gt;=MONTH($F$3))),2,1))</f>
        <v/>
      </c>
      <c r="E394" t="str">
        <f t="shared" ref="E394:E457" si="19">IF(B394="","",IF(B394&lt;$F$6,0,IF(AND(MOD(YEAR(B394)-YEAR($F$6),2)=0,MONTH($F$6)=MONTH(B394)),1,0)))</f>
        <v/>
      </c>
      <c r="F394" t="str">
        <f>IF(D394="","",MIN(E394+F393,MAX(Gehaltstabelle_neu!Entlohnungs_Stufe)))</f>
        <v/>
      </c>
      <c r="G394" t="str">
        <f>IF(A394="","",HLOOKUP(D394,Gehaltstabelle_neu!$B$2:$AA$13,GEHALT_NEU_V2!F394+1,FALSE))</f>
        <v/>
      </c>
      <c r="H394" t="str">
        <f t="shared" ref="H394:H457" si="20">IF(G394="","",G394/12*14)</f>
        <v/>
      </c>
    </row>
    <row r="395" spans="1:8" x14ac:dyDescent="0.25">
      <c r="A395" t="str">
        <f>IF(GEHALT_ALT_V2!A395="","",GEHALT_ALT_V2!A395)</f>
        <v/>
      </c>
      <c r="B395" s="18" t="str">
        <f>IF(GEHALT_ALT_V2!B395="","",GEHALT_ALT_V2!B395)</f>
        <v/>
      </c>
      <c r="C395" s="19" t="str">
        <f t="shared" si="18"/>
        <v/>
      </c>
      <c r="D395" t="str">
        <f>IF(B395="","",$I$3+IF(OR(YEAR(B395)&gt;YEAR($F$3)+10,AND(YEAR(B395)=YEAR($F$3)+10,MONTH(B395)&gt;=MONTH($F$3))),SUM($C$9:C395),0)*IF(OR(YEAR(B395)&gt;YEAR($F$3)+25,AND(YEAR(B395)=YEAR($F$3)+25,MONTH(B395)&gt;=MONTH($F$3))),2,1))</f>
        <v/>
      </c>
      <c r="E395" t="str">
        <f t="shared" si="19"/>
        <v/>
      </c>
      <c r="F395" t="str">
        <f>IF(D395="","",MIN(E395+F394,MAX(Gehaltstabelle_neu!Entlohnungs_Stufe)))</f>
        <v/>
      </c>
      <c r="G395" t="str">
        <f>IF(A395="","",HLOOKUP(D395,Gehaltstabelle_neu!$B$2:$AA$13,GEHALT_NEU_V2!F395+1,FALSE))</f>
        <v/>
      </c>
      <c r="H395" t="str">
        <f t="shared" si="20"/>
        <v/>
      </c>
    </row>
    <row r="396" spans="1:8" x14ac:dyDescent="0.25">
      <c r="A396" t="str">
        <f>IF(GEHALT_ALT_V2!A396="","",GEHALT_ALT_V2!A396)</f>
        <v/>
      </c>
      <c r="B396" s="18" t="str">
        <f>IF(GEHALT_ALT_V2!B396="","",GEHALT_ALT_V2!B396)</f>
        <v/>
      </c>
      <c r="C396" s="19" t="str">
        <f t="shared" si="18"/>
        <v/>
      </c>
      <c r="D396" t="str">
        <f>IF(B396="","",$I$3+IF(OR(YEAR(B396)&gt;YEAR($F$3)+10,AND(YEAR(B396)=YEAR($F$3)+10,MONTH(B396)&gt;=MONTH($F$3))),SUM($C$9:C396),0)*IF(OR(YEAR(B396)&gt;YEAR($F$3)+25,AND(YEAR(B396)=YEAR($F$3)+25,MONTH(B396)&gt;=MONTH($F$3))),2,1))</f>
        <v/>
      </c>
      <c r="E396" t="str">
        <f t="shared" si="19"/>
        <v/>
      </c>
      <c r="F396" t="str">
        <f>IF(D396="","",MIN(E396+F395,MAX(Gehaltstabelle_neu!Entlohnungs_Stufe)))</f>
        <v/>
      </c>
      <c r="G396" t="str">
        <f>IF(A396="","",HLOOKUP(D396,Gehaltstabelle_neu!$B$2:$AA$13,GEHALT_NEU_V2!F396+1,FALSE))</f>
        <v/>
      </c>
      <c r="H396" t="str">
        <f t="shared" si="20"/>
        <v/>
      </c>
    </row>
    <row r="397" spans="1:8" x14ac:dyDescent="0.25">
      <c r="A397" t="str">
        <f>IF(GEHALT_ALT_V2!A397="","",GEHALT_ALT_V2!A397)</f>
        <v/>
      </c>
      <c r="B397" s="18" t="str">
        <f>IF(GEHALT_ALT_V2!B397="","",GEHALT_ALT_V2!B397)</f>
        <v/>
      </c>
      <c r="C397" s="19" t="str">
        <f t="shared" si="18"/>
        <v/>
      </c>
      <c r="D397" t="str">
        <f>IF(B397="","",$I$3+IF(OR(YEAR(B397)&gt;YEAR($F$3)+10,AND(YEAR(B397)=YEAR($F$3)+10,MONTH(B397)&gt;=MONTH($F$3))),SUM($C$9:C397),0)*IF(OR(YEAR(B397)&gt;YEAR($F$3)+25,AND(YEAR(B397)=YEAR($F$3)+25,MONTH(B397)&gt;=MONTH($F$3))),2,1))</f>
        <v/>
      </c>
      <c r="E397" t="str">
        <f t="shared" si="19"/>
        <v/>
      </c>
      <c r="F397" t="str">
        <f>IF(D397="","",MIN(E397+F396,MAX(Gehaltstabelle_neu!Entlohnungs_Stufe)))</f>
        <v/>
      </c>
      <c r="G397" t="str">
        <f>IF(A397="","",HLOOKUP(D397,Gehaltstabelle_neu!$B$2:$AA$13,GEHALT_NEU_V2!F397+1,FALSE))</f>
        <v/>
      </c>
      <c r="H397" t="str">
        <f t="shared" si="20"/>
        <v/>
      </c>
    </row>
    <row r="398" spans="1:8" x14ac:dyDescent="0.25">
      <c r="A398" t="str">
        <f>IF(GEHALT_ALT_V2!A398="","",GEHALT_ALT_V2!A398)</f>
        <v/>
      </c>
      <c r="B398" s="18" t="str">
        <f>IF(GEHALT_ALT_V2!B398="","",GEHALT_ALT_V2!B398)</f>
        <v/>
      </c>
      <c r="C398" s="19" t="str">
        <f t="shared" si="18"/>
        <v/>
      </c>
      <c r="D398" t="str">
        <f>IF(B398="","",$I$3+IF(OR(YEAR(B398)&gt;YEAR($F$3)+10,AND(YEAR(B398)=YEAR($F$3)+10,MONTH(B398)&gt;=MONTH($F$3))),SUM($C$9:C398),0)*IF(OR(YEAR(B398)&gt;YEAR($F$3)+25,AND(YEAR(B398)=YEAR($F$3)+25,MONTH(B398)&gt;=MONTH($F$3))),2,1))</f>
        <v/>
      </c>
      <c r="E398" t="str">
        <f t="shared" si="19"/>
        <v/>
      </c>
      <c r="F398" t="str">
        <f>IF(D398="","",MIN(E398+F397,MAX(Gehaltstabelle_neu!Entlohnungs_Stufe)))</f>
        <v/>
      </c>
      <c r="G398" t="str">
        <f>IF(A398="","",HLOOKUP(D398,Gehaltstabelle_neu!$B$2:$AA$13,GEHALT_NEU_V2!F398+1,FALSE))</f>
        <v/>
      </c>
      <c r="H398" t="str">
        <f t="shared" si="20"/>
        <v/>
      </c>
    </row>
    <row r="399" spans="1:8" x14ac:dyDescent="0.25">
      <c r="A399" t="str">
        <f>IF(GEHALT_ALT_V2!A399="","",GEHALT_ALT_V2!A399)</f>
        <v/>
      </c>
      <c r="B399" s="18" t="str">
        <f>IF(GEHALT_ALT_V2!B399="","",GEHALT_ALT_V2!B399)</f>
        <v/>
      </c>
      <c r="C399" s="19" t="str">
        <f t="shared" si="18"/>
        <v/>
      </c>
      <c r="D399" t="str">
        <f>IF(B399="","",$I$3+IF(OR(YEAR(B399)&gt;YEAR($F$3)+10,AND(YEAR(B399)=YEAR($F$3)+10,MONTH(B399)&gt;=MONTH($F$3))),SUM($C$9:C399),0)*IF(OR(YEAR(B399)&gt;YEAR($F$3)+25,AND(YEAR(B399)=YEAR($F$3)+25,MONTH(B399)&gt;=MONTH($F$3))),2,1))</f>
        <v/>
      </c>
      <c r="E399" t="str">
        <f t="shared" si="19"/>
        <v/>
      </c>
      <c r="F399" t="str">
        <f>IF(D399="","",MIN(E399+F398,MAX(Gehaltstabelle_neu!Entlohnungs_Stufe)))</f>
        <v/>
      </c>
      <c r="G399" t="str">
        <f>IF(A399="","",HLOOKUP(D399,Gehaltstabelle_neu!$B$2:$AA$13,GEHALT_NEU_V2!F399+1,FALSE))</f>
        <v/>
      </c>
      <c r="H399" t="str">
        <f t="shared" si="20"/>
        <v/>
      </c>
    </row>
    <row r="400" spans="1:8" x14ac:dyDescent="0.25">
      <c r="A400" t="str">
        <f>IF(GEHALT_ALT_V2!A400="","",GEHALT_ALT_V2!A400)</f>
        <v/>
      </c>
      <c r="B400" s="18" t="str">
        <f>IF(GEHALT_ALT_V2!B400="","",GEHALT_ALT_V2!B400)</f>
        <v/>
      </c>
      <c r="C400" s="19" t="str">
        <f t="shared" si="18"/>
        <v/>
      </c>
      <c r="D400" t="str">
        <f>IF(B400="","",$I$3+IF(OR(YEAR(B400)&gt;YEAR($F$3)+10,AND(YEAR(B400)=YEAR($F$3)+10,MONTH(B400)&gt;=MONTH($F$3))),SUM($C$9:C400),0)*IF(OR(YEAR(B400)&gt;YEAR($F$3)+25,AND(YEAR(B400)=YEAR($F$3)+25,MONTH(B400)&gt;=MONTH($F$3))),2,1))</f>
        <v/>
      </c>
      <c r="E400" t="str">
        <f t="shared" si="19"/>
        <v/>
      </c>
      <c r="F400" t="str">
        <f>IF(D400="","",MIN(E400+F399,MAX(Gehaltstabelle_neu!Entlohnungs_Stufe)))</f>
        <v/>
      </c>
      <c r="G400" t="str">
        <f>IF(A400="","",HLOOKUP(D400,Gehaltstabelle_neu!$B$2:$AA$13,GEHALT_NEU_V2!F400+1,FALSE))</f>
        <v/>
      </c>
      <c r="H400" t="str">
        <f t="shared" si="20"/>
        <v/>
      </c>
    </row>
    <row r="401" spans="1:8" x14ac:dyDescent="0.25">
      <c r="A401" t="str">
        <f>IF(GEHALT_ALT_V2!A401="","",GEHALT_ALT_V2!A401)</f>
        <v/>
      </c>
      <c r="B401" s="18" t="str">
        <f>IF(GEHALT_ALT_V2!B401="","",GEHALT_ALT_V2!B401)</f>
        <v/>
      </c>
      <c r="C401" s="19" t="str">
        <f t="shared" si="18"/>
        <v/>
      </c>
      <c r="D401" t="str">
        <f>IF(B401="","",$I$3+IF(OR(YEAR(B401)&gt;YEAR($F$3)+10,AND(YEAR(B401)=YEAR($F$3)+10,MONTH(B401)&gt;=MONTH($F$3))),SUM($C$9:C401),0)*IF(OR(YEAR(B401)&gt;YEAR($F$3)+25,AND(YEAR(B401)=YEAR($F$3)+25,MONTH(B401)&gt;=MONTH($F$3))),2,1))</f>
        <v/>
      </c>
      <c r="E401" t="str">
        <f t="shared" si="19"/>
        <v/>
      </c>
      <c r="F401" t="str">
        <f>IF(D401="","",MIN(E401+F400,MAX(Gehaltstabelle_neu!Entlohnungs_Stufe)))</f>
        <v/>
      </c>
      <c r="G401" t="str">
        <f>IF(A401="","",HLOOKUP(D401,Gehaltstabelle_neu!$B$2:$AA$13,GEHALT_NEU_V2!F401+1,FALSE))</f>
        <v/>
      </c>
      <c r="H401" t="str">
        <f t="shared" si="20"/>
        <v/>
      </c>
    </row>
    <row r="402" spans="1:8" x14ac:dyDescent="0.25">
      <c r="A402" t="str">
        <f>IF(GEHALT_ALT_V2!A402="","",GEHALT_ALT_V2!A402)</f>
        <v/>
      </c>
      <c r="B402" s="18" t="str">
        <f>IF(GEHALT_ALT_V2!B402="","",GEHALT_ALT_V2!B402)</f>
        <v/>
      </c>
      <c r="C402" s="19" t="str">
        <f t="shared" si="18"/>
        <v/>
      </c>
      <c r="D402" t="str">
        <f>IF(B402="","",$I$3+IF(OR(YEAR(B402)&gt;YEAR($F$3)+10,AND(YEAR(B402)=YEAR($F$3)+10,MONTH(B402)&gt;=MONTH($F$3))),SUM($C$9:C402),0)*IF(OR(YEAR(B402)&gt;YEAR($F$3)+25,AND(YEAR(B402)=YEAR($F$3)+25,MONTH(B402)&gt;=MONTH($F$3))),2,1))</f>
        <v/>
      </c>
      <c r="E402" t="str">
        <f t="shared" si="19"/>
        <v/>
      </c>
      <c r="F402" t="str">
        <f>IF(D402="","",MIN(E402+F401,MAX(Gehaltstabelle_neu!Entlohnungs_Stufe)))</f>
        <v/>
      </c>
      <c r="G402" t="str">
        <f>IF(A402="","",HLOOKUP(D402,Gehaltstabelle_neu!$B$2:$AA$13,GEHALT_NEU_V2!F402+1,FALSE))</f>
        <v/>
      </c>
      <c r="H402" t="str">
        <f t="shared" si="20"/>
        <v/>
      </c>
    </row>
    <row r="403" spans="1:8" x14ac:dyDescent="0.25">
      <c r="A403" t="str">
        <f>IF(GEHALT_ALT_V2!A403="","",GEHALT_ALT_V2!A403)</f>
        <v/>
      </c>
      <c r="B403" s="18" t="str">
        <f>IF(GEHALT_ALT_V2!B403="","",GEHALT_ALT_V2!B403)</f>
        <v/>
      </c>
      <c r="C403" s="19" t="str">
        <f t="shared" si="18"/>
        <v/>
      </c>
      <c r="D403" t="str">
        <f>IF(B403="","",$I$3+IF(OR(YEAR(B403)&gt;YEAR($F$3)+10,AND(YEAR(B403)=YEAR($F$3)+10,MONTH(B403)&gt;=MONTH($F$3))),SUM($C$9:C403),0)*IF(OR(YEAR(B403)&gt;YEAR($F$3)+25,AND(YEAR(B403)=YEAR($F$3)+25,MONTH(B403)&gt;=MONTH($F$3))),2,1))</f>
        <v/>
      </c>
      <c r="E403" t="str">
        <f t="shared" si="19"/>
        <v/>
      </c>
      <c r="F403" t="str">
        <f>IF(D403="","",MIN(E403+F402,MAX(Gehaltstabelle_neu!Entlohnungs_Stufe)))</f>
        <v/>
      </c>
      <c r="G403" t="str">
        <f>IF(A403="","",HLOOKUP(D403,Gehaltstabelle_neu!$B$2:$AA$13,GEHALT_NEU_V2!F403+1,FALSE))</f>
        <v/>
      </c>
      <c r="H403" t="str">
        <f t="shared" si="20"/>
        <v/>
      </c>
    </row>
    <row r="404" spans="1:8" x14ac:dyDescent="0.25">
      <c r="A404" t="str">
        <f>IF(GEHALT_ALT_V2!A404="","",GEHALT_ALT_V2!A404)</f>
        <v/>
      </c>
      <c r="B404" s="18" t="str">
        <f>IF(GEHALT_ALT_V2!B404="","",GEHALT_ALT_V2!B404)</f>
        <v/>
      </c>
      <c r="C404" s="19" t="str">
        <f t="shared" si="18"/>
        <v/>
      </c>
      <c r="D404" t="str">
        <f>IF(B404="","",$I$3+IF(OR(YEAR(B404)&gt;YEAR($F$3)+10,AND(YEAR(B404)=YEAR($F$3)+10,MONTH(B404)&gt;=MONTH($F$3))),SUM($C$9:C404),0)*IF(OR(YEAR(B404)&gt;YEAR($F$3)+25,AND(YEAR(B404)=YEAR($F$3)+25,MONTH(B404)&gt;=MONTH($F$3))),2,1))</f>
        <v/>
      </c>
      <c r="E404" t="str">
        <f t="shared" si="19"/>
        <v/>
      </c>
      <c r="F404" t="str">
        <f>IF(D404="","",MIN(E404+F403,MAX(Gehaltstabelle_neu!Entlohnungs_Stufe)))</f>
        <v/>
      </c>
      <c r="G404" t="str">
        <f>IF(A404="","",HLOOKUP(D404,Gehaltstabelle_neu!$B$2:$AA$13,GEHALT_NEU_V2!F404+1,FALSE))</f>
        <v/>
      </c>
      <c r="H404" t="str">
        <f t="shared" si="20"/>
        <v/>
      </c>
    </row>
    <row r="405" spans="1:8" x14ac:dyDescent="0.25">
      <c r="A405" t="str">
        <f>IF(GEHALT_ALT_V2!A405="","",GEHALT_ALT_V2!A405)</f>
        <v/>
      </c>
      <c r="B405" s="18" t="str">
        <f>IF(GEHALT_ALT_V2!B405="","",GEHALT_ALT_V2!B405)</f>
        <v/>
      </c>
      <c r="C405" s="19" t="str">
        <f t="shared" si="18"/>
        <v/>
      </c>
      <c r="D405" t="str">
        <f>IF(B405="","",$I$3+IF(OR(YEAR(B405)&gt;YEAR($F$3)+10,AND(YEAR(B405)=YEAR($F$3)+10,MONTH(B405)&gt;=MONTH($F$3))),SUM($C$9:C405),0)*IF(OR(YEAR(B405)&gt;YEAR($F$3)+25,AND(YEAR(B405)=YEAR($F$3)+25,MONTH(B405)&gt;=MONTH($F$3))),2,1))</f>
        <v/>
      </c>
      <c r="E405" t="str">
        <f t="shared" si="19"/>
        <v/>
      </c>
      <c r="F405" t="str">
        <f>IF(D405="","",MIN(E405+F404,MAX(Gehaltstabelle_neu!Entlohnungs_Stufe)))</f>
        <v/>
      </c>
      <c r="G405" t="str">
        <f>IF(A405="","",HLOOKUP(D405,Gehaltstabelle_neu!$B$2:$AA$13,GEHALT_NEU_V2!F405+1,FALSE))</f>
        <v/>
      </c>
      <c r="H405" t="str">
        <f t="shared" si="20"/>
        <v/>
      </c>
    </row>
    <row r="406" spans="1:8" x14ac:dyDescent="0.25">
      <c r="A406" t="str">
        <f>IF(GEHALT_ALT_V2!A406="","",GEHALT_ALT_V2!A406)</f>
        <v/>
      </c>
      <c r="B406" s="18" t="str">
        <f>IF(GEHALT_ALT_V2!B406="","",GEHALT_ALT_V2!B406)</f>
        <v/>
      </c>
      <c r="C406" s="19" t="str">
        <f t="shared" si="18"/>
        <v/>
      </c>
      <c r="D406" t="str">
        <f>IF(B406="","",$I$3+IF(OR(YEAR(B406)&gt;YEAR($F$3)+10,AND(YEAR(B406)=YEAR($F$3)+10,MONTH(B406)&gt;=MONTH($F$3))),SUM($C$9:C406),0)*IF(OR(YEAR(B406)&gt;YEAR($F$3)+25,AND(YEAR(B406)=YEAR($F$3)+25,MONTH(B406)&gt;=MONTH($F$3))),2,1))</f>
        <v/>
      </c>
      <c r="E406" t="str">
        <f t="shared" si="19"/>
        <v/>
      </c>
      <c r="F406" t="str">
        <f>IF(D406="","",MIN(E406+F405,MAX(Gehaltstabelle_neu!Entlohnungs_Stufe)))</f>
        <v/>
      </c>
      <c r="G406" t="str">
        <f>IF(A406="","",HLOOKUP(D406,Gehaltstabelle_neu!$B$2:$AA$13,GEHALT_NEU_V2!F406+1,FALSE))</f>
        <v/>
      </c>
      <c r="H406" t="str">
        <f t="shared" si="20"/>
        <v/>
      </c>
    </row>
    <row r="407" spans="1:8" x14ac:dyDescent="0.25">
      <c r="A407" t="str">
        <f>IF(GEHALT_ALT_V2!A407="","",GEHALT_ALT_V2!A407)</f>
        <v/>
      </c>
      <c r="B407" s="18" t="str">
        <f>IF(GEHALT_ALT_V2!B407="","",GEHALT_ALT_V2!B407)</f>
        <v/>
      </c>
      <c r="C407" s="19" t="str">
        <f t="shared" si="18"/>
        <v/>
      </c>
      <c r="D407" t="str">
        <f>IF(B407="","",$I$3+IF(OR(YEAR(B407)&gt;YEAR($F$3)+10,AND(YEAR(B407)=YEAR($F$3)+10,MONTH(B407)&gt;=MONTH($F$3))),SUM($C$9:C407),0)*IF(OR(YEAR(B407)&gt;YEAR($F$3)+25,AND(YEAR(B407)=YEAR($F$3)+25,MONTH(B407)&gt;=MONTH($F$3))),2,1))</f>
        <v/>
      </c>
      <c r="E407" t="str">
        <f t="shared" si="19"/>
        <v/>
      </c>
      <c r="F407" t="str">
        <f>IF(D407="","",MIN(E407+F406,MAX(Gehaltstabelle_neu!Entlohnungs_Stufe)))</f>
        <v/>
      </c>
      <c r="G407" t="str">
        <f>IF(A407="","",HLOOKUP(D407,Gehaltstabelle_neu!$B$2:$AA$13,GEHALT_NEU_V2!F407+1,FALSE))</f>
        <v/>
      </c>
      <c r="H407" t="str">
        <f t="shared" si="20"/>
        <v/>
      </c>
    </row>
    <row r="408" spans="1:8" x14ac:dyDescent="0.25">
      <c r="A408" t="str">
        <f>IF(GEHALT_ALT_V2!A408="","",GEHALT_ALT_V2!A408)</f>
        <v/>
      </c>
      <c r="B408" s="18" t="str">
        <f>IF(GEHALT_ALT_V2!B408="","",GEHALT_ALT_V2!B408)</f>
        <v/>
      </c>
      <c r="C408" s="19" t="str">
        <f t="shared" si="18"/>
        <v/>
      </c>
      <c r="D408" t="str">
        <f>IF(B408="","",$I$3+IF(OR(YEAR(B408)&gt;YEAR($F$3)+10,AND(YEAR(B408)=YEAR($F$3)+10,MONTH(B408)&gt;=MONTH($F$3))),SUM($C$9:C408),0)*IF(OR(YEAR(B408)&gt;YEAR($F$3)+25,AND(YEAR(B408)=YEAR($F$3)+25,MONTH(B408)&gt;=MONTH($F$3))),2,1))</f>
        <v/>
      </c>
      <c r="E408" t="str">
        <f t="shared" si="19"/>
        <v/>
      </c>
      <c r="F408" t="str">
        <f>IF(D408="","",MIN(E408+F407,MAX(Gehaltstabelle_neu!Entlohnungs_Stufe)))</f>
        <v/>
      </c>
      <c r="G408" t="str">
        <f>IF(A408="","",HLOOKUP(D408,Gehaltstabelle_neu!$B$2:$AA$13,GEHALT_NEU_V2!F408+1,FALSE))</f>
        <v/>
      </c>
      <c r="H408" t="str">
        <f t="shared" si="20"/>
        <v/>
      </c>
    </row>
    <row r="409" spans="1:8" x14ac:dyDescent="0.25">
      <c r="A409" t="str">
        <f>IF(GEHALT_ALT_V2!A409="","",GEHALT_ALT_V2!A409)</f>
        <v/>
      </c>
      <c r="B409" s="18" t="str">
        <f>IF(GEHALT_ALT_V2!B409="","",GEHALT_ALT_V2!B409)</f>
        <v/>
      </c>
      <c r="C409" s="19" t="str">
        <f t="shared" si="18"/>
        <v/>
      </c>
      <c r="D409" t="str">
        <f>IF(B409="","",$I$3+IF(OR(YEAR(B409)&gt;YEAR($F$3)+10,AND(YEAR(B409)=YEAR($F$3)+10,MONTH(B409)&gt;=MONTH($F$3))),SUM($C$9:C409),0)*IF(OR(YEAR(B409)&gt;YEAR($F$3)+25,AND(YEAR(B409)=YEAR($F$3)+25,MONTH(B409)&gt;=MONTH($F$3))),2,1))</f>
        <v/>
      </c>
      <c r="E409" t="str">
        <f t="shared" si="19"/>
        <v/>
      </c>
      <c r="F409" t="str">
        <f>IF(D409="","",MIN(E409+F408,MAX(Gehaltstabelle_neu!Entlohnungs_Stufe)))</f>
        <v/>
      </c>
      <c r="G409" t="str">
        <f>IF(A409="","",HLOOKUP(D409,Gehaltstabelle_neu!$B$2:$AA$13,GEHALT_NEU_V2!F409+1,FALSE))</f>
        <v/>
      </c>
      <c r="H409" t="str">
        <f t="shared" si="20"/>
        <v/>
      </c>
    </row>
    <row r="410" spans="1:8" x14ac:dyDescent="0.25">
      <c r="A410" t="str">
        <f>IF(GEHALT_ALT_V2!A410="","",GEHALT_ALT_V2!A410)</f>
        <v/>
      </c>
      <c r="B410" s="18" t="str">
        <f>IF(GEHALT_ALT_V2!B410="","",GEHALT_ALT_V2!B410)</f>
        <v/>
      </c>
      <c r="C410" s="19" t="str">
        <f t="shared" si="18"/>
        <v/>
      </c>
      <c r="D410" t="str">
        <f>IF(B410="","",$I$3+IF(OR(YEAR(B410)&gt;YEAR($F$3)+10,AND(YEAR(B410)=YEAR($F$3)+10,MONTH(B410)&gt;=MONTH($F$3))),SUM($C$9:C410),0)*IF(OR(YEAR(B410)&gt;YEAR($F$3)+25,AND(YEAR(B410)=YEAR($F$3)+25,MONTH(B410)&gt;=MONTH($F$3))),2,1))</f>
        <v/>
      </c>
      <c r="E410" t="str">
        <f t="shared" si="19"/>
        <v/>
      </c>
      <c r="F410" t="str">
        <f>IF(D410="","",MIN(E410+F409,MAX(Gehaltstabelle_neu!Entlohnungs_Stufe)))</f>
        <v/>
      </c>
      <c r="G410" t="str">
        <f>IF(A410="","",HLOOKUP(D410,Gehaltstabelle_neu!$B$2:$AA$13,GEHALT_NEU_V2!F410+1,FALSE))</f>
        <v/>
      </c>
      <c r="H410" t="str">
        <f t="shared" si="20"/>
        <v/>
      </c>
    </row>
    <row r="411" spans="1:8" x14ac:dyDescent="0.25">
      <c r="A411" t="str">
        <f>IF(GEHALT_ALT_V2!A411="","",GEHALT_ALT_V2!A411)</f>
        <v/>
      </c>
      <c r="B411" s="18" t="str">
        <f>IF(GEHALT_ALT_V2!B411="","",GEHALT_ALT_V2!B411)</f>
        <v/>
      </c>
      <c r="C411" s="19" t="str">
        <f t="shared" si="18"/>
        <v/>
      </c>
      <c r="D411" t="str">
        <f>IF(B411="","",$I$3+IF(OR(YEAR(B411)&gt;YEAR($F$3)+10,AND(YEAR(B411)=YEAR($F$3)+10,MONTH(B411)&gt;=MONTH($F$3))),SUM($C$9:C411),0)*IF(OR(YEAR(B411)&gt;YEAR($F$3)+25,AND(YEAR(B411)=YEAR($F$3)+25,MONTH(B411)&gt;=MONTH($F$3))),2,1))</f>
        <v/>
      </c>
      <c r="E411" t="str">
        <f t="shared" si="19"/>
        <v/>
      </c>
      <c r="F411" t="str">
        <f>IF(D411="","",MIN(E411+F410,MAX(Gehaltstabelle_neu!Entlohnungs_Stufe)))</f>
        <v/>
      </c>
      <c r="G411" t="str">
        <f>IF(A411="","",HLOOKUP(D411,Gehaltstabelle_neu!$B$2:$AA$13,GEHALT_NEU_V2!F411+1,FALSE))</f>
        <v/>
      </c>
      <c r="H411" t="str">
        <f t="shared" si="20"/>
        <v/>
      </c>
    </row>
    <row r="412" spans="1:8" x14ac:dyDescent="0.25">
      <c r="A412" t="str">
        <f>IF(GEHALT_ALT_V2!A412="","",GEHALT_ALT_V2!A412)</f>
        <v/>
      </c>
      <c r="B412" s="18" t="str">
        <f>IF(GEHALT_ALT_V2!B412="","",GEHALT_ALT_V2!B412)</f>
        <v/>
      </c>
      <c r="C412" s="19" t="str">
        <f t="shared" si="18"/>
        <v/>
      </c>
      <c r="D412" t="str">
        <f>IF(B412="","",$I$3+IF(OR(YEAR(B412)&gt;YEAR($F$3)+10,AND(YEAR(B412)=YEAR($F$3)+10,MONTH(B412)&gt;=MONTH($F$3))),SUM($C$9:C412),0)*IF(OR(YEAR(B412)&gt;YEAR($F$3)+25,AND(YEAR(B412)=YEAR($F$3)+25,MONTH(B412)&gt;=MONTH($F$3))),2,1))</f>
        <v/>
      </c>
      <c r="E412" t="str">
        <f t="shared" si="19"/>
        <v/>
      </c>
      <c r="F412" t="str">
        <f>IF(D412="","",MIN(E412+F411,MAX(Gehaltstabelle_neu!Entlohnungs_Stufe)))</f>
        <v/>
      </c>
      <c r="G412" t="str">
        <f>IF(A412="","",HLOOKUP(D412,Gehaltstabelle_neu!$B$2:$AA$13,GEHALT_NEU_V2!F412+1,FALSE))</f>
        <v/>
      </c>
      <c r="H412" t="str">
        <f t="shared" si="20"/>
        <v/>
      </c>
    </row>
    <row r="413" spans="1:8" x14ac:dyDescent="0.25">
      <c r="A413" t="str">
        <f>IF(GEHALT_ALT_V2!A413="","",GEHALT_ALT_V2!A413)</f>
        <v/>
      </c>
      <c r="B413" s="18" t="str">
        <f>IF(GEHALT_ALT_V2!B413="","",GEHALT_ALT_V2!B413)</f>
        <v/>
      </c>
      <c r="C413" s="19" t="str">
        <f t="shared" si="18"/>
        <v/>
      </c>
      <c r="D413" t="str">
        <f>IF(B413="","",$I$3+IF(OR(YEAR(B413)&gt;YEAR($F$3)+10,AND(YEAR(B413)=YEAR($F$3)+10,MONTH(B413)&gt;=MONTH($F$3))),SUM($C$9:C413),0)*IF(OR(YEAR(B413)&gt;YEAR($F$3)+25,AND(YEAR(B413)=YEAR($F$3)+25,MONTH(B413)&gt;=MONTH($F$3))),2,1))</f>
        <v/>
      </c>
      <c r="E413" t="str">
        <f t="shared" si="19"/>
        <v/>
      </c>
      <c r="F413" t="str">
        <f>IF(D413="","",MIN(E413+F412,MAX(Gehaltstabelle_neu!Entlohnungs_Stufe)))</f>
        <v/>
      </c>
      <c r="G413" t="str">
        <f>IF(A413="","",HLOOKUP(D413,Gehaltstabelle_neu!$B$2:$AA$13,GEHALT_NEU_V2!F413+1,FALSE))</f>
        <v/>
      </c>
      <c r="H413" t="str">
        <f t="shared" si="20"/>
        <v/>
      </c>
    </row>
    <row r="414" spans="1:8" x14ac:dyDescent="0.25">
      <c r="A414" t="str">
        <f>IF(GEHALT_ALT_V2!A414="","",GEHALT_ALT_V2!A414)</f>
        <v/>
      </c>
      <c r="B414" s="18" t="str">
        <f>IF(GEHALT_ALT_V2!B414="","",GEHALT_ALT_V2!B414)</f>
        <v/>
      </c>
      <c r="C414" s="19" t="str">
        <f t="shared" si="18"/>
        <v/>
      </c>
      <c r="D414" t="str">
        <f>IF(B414="","",$I$3+IF(OR(YEAR(B414)&gt;YEAR($F$3)+10,AND(YEAR(B414)=YEAR($F$3)+10,MONTH(B414)&gt;=MONTH($F$3))),SUM($C$9:C414),0)*IF(OR(YEAR(B414)&gt;YEAR($F$3)+25,AND(YEAR(B414)=YEAR($F$3)+25,MONTH(B414)&gt;=MONTH($F$3))),2,1))</f>
        <v/>
      </c>
      <c r="E414" t="str">
        <f t="shared" si="19"/>
        <v/>
      </c>
      <c r="F414" t="str">
        <f>IF(D414="","",MIN(E414+F413,MAX(Gehaltstabelle_neu!Entlohnungs_Stufe)))</f>
        <v/>
      </c>
      <c r="G414" t="str">
        <f>IF(A414="","",HLOOKUP(D414,Gehaltstabelle_neu!$B$2:$AA$13,GEHALT_NEU_V2!F414+1,FALSE))</f>
        <v/>
      </c>
      <c r="H414" t="str">
        <f t="shared" si="20"/>
        <v/>
      </c>
    </row>
    <row r="415" spans="1:8" x14ac:dyDescent="0.25">
      <c r="A415" t="str">
        <f>IF(GEHALT_ALT_V2!A415="","",GEHALT_ALT_V2!A415)</f>
        <v/>
      </c>
      <c r="B415" s="18" t="str">
        <f>IF(GEHALT_ALT_V2!B415="","",GEHALT_ALT_V2!B415)</f>
        <v/>
      </c>
      <c r="C415" s="19" t="str">
        <f t="shared" si="18"/>
        <v/>
      </c>
      <c r="D415" t="str">
        <f>IF(B415="","",$I$3+IF(OR(YEAR(B415)&gt;YEAR($F$3)+10,AND(YEAR(B415)=YEAR($F$3)+10,MONTH(B415)&gt;=MONTH($F$3))),SUM($C$9:C415),0)*IF(OR(YEAR(B415)&gt;YEAR($F$3)+25,AND(YEAR(B415)=YEAR($F$3)+25,MONTH(B415)&gt;=MONTH($F$3))),2,1))</f>
        <v/>
      </c>
      <c r="E415" t="str">
        <f t="shared" si="19"/>
        <v/>
      </c>
      <c r="F415" t="str">
        <f>IF(D415="","",MIN(E415+F414,MAX(Gehaltstabelle_neu!Entlohnungs_Stufe)))</f>
        <v/>
      </c>
      <c r="G415" t="str">
        <f>IF(A415="","",HLOOKUP(D415,Gehaltstabelle_neu!$B$2:$AA$13,GEHALT_NEU_V2!F415+1,FALSE))</f>
        <v/>
      </c>
      <c r="H415" t="str">
        <f t="shared" si="20"/>
        <v/>
      </c>
    </row>
    <row r="416" spans="1:8" x14ac:dyDescent="0.25">
      <c r="A416" t="str">
        <f>IF(GEHALT_ALT_V2!A416="","",GEHALT_ALT_V2!A416)</f>
        <v/>
      </c>
      <c r="B416" s="18" t="str">
        <f>IF(GEHALT_ALT_V2!B416="","",GEHALT_ALT_V2!B416)</f>
        <v/>
      </c>
      <c r="C416" s="19" t="str">
        <f t="shared" si="18"/>
        <v/>
      </c>
      <c r="D416" t="str">
        <f>IF(B416="","",$I$3+IF(OR(YEAR(B416)&gt;YEAR($F$3)+10,AND(YEAR(B416)=YEAR($F$3)+10,MONTH(B416)&gt;=MONTH($F$3))),SUM($C$9:C416),0)*IF(OR(YEAR(B416)&gt;YEAR($F$3)+25,AND(YEAR(B416)=YEAR($F$3)+25,MONTH(B416)&gt;=MONTH($F$3))),2,1))</f>
        <v/>
      </c>
      <c r="E416" t="str">
        <f t="shared" si="19"/>
        <v/>
      </c>
      <c r="F416" t="str">
        <f>IF(D416="","",MIN(E416+F415,MAX(Gehaltstabelle_neu!Entlohnungs_Stufe)))</f>
        <v/>
      </c>
      <c r="G416" t="str">
        <f>IF(A416="","",HLOOKUP(D416,Gehaltstabelle_neu!$B$2:$AA$13,GEHALT_NEU_V2!F416+1,FALSE))</f>
        <v/>
      </c>
      <c r="H416" t="str">
        <f t="shared" si="20"/>
        <v/>
      </c>
    </row>
    <row r="417" spans="1:8" x14ac:dyDescent="0.25">
      <c r="A417" t="str">
        <f>IF(GEHALT_ALT_V2!A417="","",GEHALT_ALT_V2!A417)</f>
        <v/>
      </c>
      <c r="B417" s="18" t="str">
        <f>IF(GEHALT_ALT_V2!B417="","",GEHALT_ALT_V2!B417)</f>
        <v/>
      </c>
      <c r="C417" s="19" t="str">
        <f t="shared" si="18"/>
        <v/>
      </c>
      <c r="D417" t="str">
        <f>IF(B417="","",$I$3+IF(OR(YEAR(B417)&gt;YEAR($F$3)+10,AND(YEAR(B417)=YEAR($F$3)+10,MONTH(B417)&gt;=MONTH($F$3))),SUM($C$9:C417),0)*IF(OR(YEAR(B417)&gt;YEAR($F$3)+25,AND(YEAR(B417)=YEAR($F$3)+25,MONTH(B417)&gt;=MONTH($F$3))),2,1))</f>
        <v/>
      </c>
      <c r="E417" t="str">
        <f t="shared" si="19"/>
        <v/>
      </c>
      <c r="F417" t="str">
        <f>IF(D417="","",MIN(E417+F416,MAX(Gehaltstabelle_neu!Entlohnungs_Stufe)))</f>
        <v/>
      </c>
      <c r="G417" t="str">
        <f>IF(A417="","",HLOOKUP(D417,Gehaltstabelle_neu!$B$2:$AA$13,GEHALT_NEU_V2!F417+1,FALSE))</f>
        <v/>
      </c>
      <c r="H417" t="str">
        <f t="shared" si="20"/>
        <v/>
      </c>
    </row>
    <row r="418" spans="1:8" x14ac:dyDescent="0.25">
      <c r="A418" t="str">
        <f>IF(GEHALT_ALT_V2!A418="","",GEHALT_ALT_V2!A418)</f>
        <v/>
      </c>
      <c r="B418" s="18" t="str">
        <f>IF(GEHALT_ALT_V2!B418="","",GEHALT_ALT_V2!B418)</f>
        <v/>
      </c>
      <c r="C418" s="19" t="str">
        <f t="shared" si="18"/>
        <v/>
      </c>
      <c r="D418" t="str">
        <f>IF(B418="","",$I$3+IF(OR(YEAR(B418)&gt;YEAR($F$3)+10,AND(YEAR(B418)=YEAR($F$3)+10,MONTH(B418)&gt;=MONTH($F$3))),SUM($C$9:C418),0)*IF(OR(YEAR(B418)&gt;YEAR($F$3)+25,AND(YEAR(B418)=YEAR($F$3)+25,MONTH(B418)&gt;=MONTH($F$3))),2,1))</f>
        <v/>
      </c>
      <c r="E418" t="str">
        <f t="shared" si="19"/>
        <v/>
      </c>
      <c r="F418" t="str">
        <f>IF(D418="","",MIN(E418+F417,MAX(Gehaltstabelle_neu!Entlohnungs_Stufe)))</f>
        <v/>
      </c>
      <c r="G418" t="str">
        <f>IF(A418="","",HLOOKUP(D418,Gehaltstabelle_neu!$B$2:$AA$13,GEHALT_NEU_V2!F418+1,FALSE))</f>
        <v/>
      </c>
      <c r="H418" t="str">
        <f t="shared" si="20"/>
        <v/>
      </c>
    </row>
    <row r="419" spans="1:8" x14ac:dyDescent="0.25">
      <c r="A419" t="str">
        <f>IF(GEHALT_ALT_V2!A419="","",GEHALT_ALT_V2!A419)</f>
        <v/>
      </c>
      <c r="B419" s="18" t="str">
        <f>IF(GEHALT_ALT_V2!B419="","",GEHALT_ALT_V2!B419)</f>
        <v/>
      </c>
      <c r="C419" s="19" t="str">
        <f t="shared" si="18"/>
        <v/>
      </c>
      <c r="D419" t="str">
        <f>IF(B419="","",$I$3+IF(OR(YEAR(B419)&gt;YEAR($F$3)+10,AND(YEAR(B419)=YEAR($F$3)+10,MONTH(B419)&gt;=MONTH($F$3))),SUM($C$9:C419),0)*IF(OR(YEAR(B419)&gt;YEAR($F$3)+25,AND(YEAR(B419)=YEAR($F$3)+25,MONTH(B419)&gt;=MONTH($F$3))),2,1))</f>
        <v/>
      </c>
      <c r="E419" t="str">
        <f t="shared" si="19"/>
        <v/>
      </c>
      <c r="F419" t="str">
        <f>IF(D419="","",MIN(E419+F418,MAX(Gehaltstabelle_neu!Entlohnungs_Stufe)))</f>
        <v/>
      </c>
      <c r="G419" t="str">
        <f>IF(A419="","",HLOOKUP(D419,Gehaltstabelle_neu!$B$2:$AA$13,GEHALT_NEU_V2!F419+1,FALSE))</f>
        <v/>
      </c>
      <c r="H419" t="str">
        <f t="shared" si="20"/>
        <v/>
      </c>
    </row>
    <row r="420" spans="1:8" x14ac:dyDescent="0.25">
      <c r="A420" t="str">
        <f>IF(GEHALT_ALT_V2!A420="","",GEHALT_ALT_V2!A420)</f>
        <v/>
      </c>
      <c r="B420" s="18" t="str">
        <f>IF(GEHALT_ALT_V2!B420="","",GEHALT_ALT_V2!B420)</f>
        <v/>
      </c>
      <c r="C420" s="19" t="str">
        <f t="shared" si="18"/>
        <v/>
      </c>
      <c r="D420" t="str">
        <f>IF(B420="","",$I$3+IF(OR(YEAR(B420)&gt;YEAR($F$3)+10,AND(YEAR(B420)=YEAR($F$3)+10,MONTH(B420)&gt;=MONTH($F$3))),SUM($C$9:C420),0)*IF(OR(YEAR(B420)&gt;YEAR($F$3)+25,AND(YEAR(B420)=YEAR($F$3)+25,MONTH(B420)&gt;=MONTH($F$3))),2,1))</f>
        <v/>
      </c>
      <c r="E420" t="str">
        <f t="shared" si="19"/>
        <v/>
      </c>
      <c r="F420" t="str">
        <f>IF(D420="","",MIN(E420+F419,MAX(Gehaltstabelle_neu!Entlohnungs_Stufe)))</f>
        <v/>
      </c>
      <c r="G420" t="str">
        <f>IF(A420="","",HLOOKUP(D420,Gehaltstabelle_neu!$B$2:$AA$13,GEHALT_NEU_V2!F420+1,FALSE))</f>
        <v/>
      </c>
      <c r="H420" t="str">
        <f t="shared" si="20"/>
        <v/>
      </c>
    </row>
    <row r="421" spans="1:8" x14ac:dyDescent="0.25">
      <c r="A421" t="str">
        <f>IF(GEHALT_ALT_V2!A421="","",GEHALT_ALT_V2!A421)</f>
        <v/>
      </c>
      <c r="B421" s="18" t="str">
        <f>IF(GEHALT_ALT_V2!B421="","",GEHALT_ALT_V2!B421)</f>
        <v/>
      </c>
      <c r="C421" s="19" t="str">
        <f t="shared" si="18"/>
        <v/>
      </c>
      <c r="D421" t="str">
        <f>IF(B421="","",$I$3+IF(OR(YEAR(B421)&gt;YEAR($F$3)+10,AND(YEAR(B421)=YEAR($F$3)+10,MONTH(B421)&gt;=MONTH($F$3))),SUM($C$9:C421),0)*IF(OR(YEAR(B421)&gt;YEAR($F$3)+25,AND(YEAR(B421)=YEAR($F$3)+25,MONTH(B421)&gt;=MONTH($F$3))),2,1))</f>
        <v/>
      </c>
      <c r="E421" t="str">
        <f t="shared" si="19"/>
        <v/>
      </c>
      <c r="F421" t="str">
        <f>IF(D421="","",MIN(E421+F420,MAX(Gehaltstabelle_neu!Entlohnungs_Stufe)))</f>
        <v/>
      </c>
      <c r="G421" t="str">
        <f>IF(A421="","",HLOOKUP(D421,Gehaltstabelle_neu!$B$2:$AA$13,GEHALT_NEU_V2!F421+1,FALSE))</f>
        <v/>
      </c>
      <c r="H421" t="str">
        <f t="shared" si="20"/>
        <v/>
      </c>
    </row>
    <row r="422" spans="1:8" x14ac:dyDescent="0.25">
      <c r="A422" t="str">
        <f>IF(GEHALT_ALT_V2!A422="","",GEHALT_ALT_V2!A422)</f>
        <v/>
      </c>
      <c r="B422" s="18" t="str">
        <f>IF(GEHALT_ALT_V2!B422="","",GEHALT_ALT_V2!B422)</f>
        <v/>
      </c>
      <c r="C422" s="19" t="str">
        <f t="shared" si="18"/>
        <v/>
      </c>
      <c r="D422" t="str">
        <f>IF(B422="","",$I$3+IF(OR(YEAR(B422)&gt;YEAR($F$3)+10,AND(YEAR(B422)=YEAR($F$3)+10,MONTH(B422)&gt;=MONTH($F$3))),SUM($C$9:C422),0)*IF(OR(YEAR(B422)&gt;YEAR($F$3)+25,AND(YEAR(B422)=YEAR($F$3)+25,MONTH(B422)&gt;=MONTH($F$3))),2,1))</f>
        <v/>
      </c>
      <c r="E422" t="str">
        <f t="shared" si="19"/>
        <v/>
      </c>
      <c r="F422" t="str">
        <f>IF(D422="","",MIN(E422+F421,MAX(Gehaltstabelle_neu!Entlohnungs_Stufe)))</f>
        <v/>
      </c>
      <c r="G422" t="str">
        <f>IF(A422="","",HLOOKUP(D422,Gehaltstabelle_neu!$B$2:$AA$13,GEHALT_NEU_V2!F422+1,FALSE))</f>
        <v/>
      </c>
      <c r="H422" t="str">
        <f t="shared" si="20"/>
        <v/>
      </c>
    </row>
    <row r="423" spans="1:8" x14ac:dyDescent="0.25">
      <c r="A423" t="str">
        <f>IF(GEHALT_ALT_V2!A423="","",GEHALT_ALT_V2!A423)</f>
        <v/>
      </c>
      <c r="B423" s="18" t="str">
        <f>IF(GEHALT_ALT_V2!B423="","",GEHALT_ALT_V2!B423)</f>
        <v/>
      </c>
      <c r="C423" s="19" t="str">
        <f t="shared" si="18"/>
        <v/>
      </c>
      <c r="D423" t="str">
        <f>IF(B423="","",$I$3+IF(OR(YEAR(B423)&gt;YEAR($F$3)+10,AND(YEAR(B423)=YEAR($F$3)+10,MONTH(B423)&gt;=MONTH($F$3))),SUM($C$9:C423),0)*IF(OR(YEAR(B423)&gt;YEAR($F$3)+25,AND(YEAR(B423)=YEAR($F$3)+25,MONTH(B423)&gt;=MONTH($F$3))),2,1))</f>
        <v/>
      </c>
      <c r="E423" t="str">
        <f t="shared" si="19"/>
        <v/>
      </c>
      <c r="F423" t="str">
        <f>IF(D423="","",MIN(E423+F422,MAX(Gehaltstabelle_neu!Entlohnungs_Stufe)))</f>
        <v/>
      </c>
      <c r="G423" t="str">
        <f>IF(A423="","",HLOOKUP(D423,Gehaltstabelle_neu!$B$2:$AA$13,GEHALT_NEU_V2!F423+1,FALSE))</f>
        <v/>
      </c>
      <c r="H423" t="str">
        <f t="shared" si="20"/>
        <v/>
      </c>
    </row>
    <row r="424" spans="1:8" x14ac:dyDescent="0.25">
      <c r="A424" t="str">
        <f>IF(GEHALT_ALT_V2!A424="","",GEHALT_ALT_V2!A424)</f>
        <v/>
      </c>
      <c r="B424" s="18" t="str">
        <f>IF(GEHALT_ALT_V2!B424="","",GEHALT_ALT_V2!B424)</f>
        <v/>
      </c>
      <c r="C424" s="19" t="str">
        <f t="shared" si="18"/>
        <v/>
      </c>
      <c r="D424" t="str">
        <f>IF(B424="","",$I$3+IF(OR(YEAR(B424)&gt;YEAR($F$3)+10,AND(YEAR(B424)=YEAR($F$3)+10,MONTH(B424)&gt;=MONTH($F$3))),SUM($C$9:C424),0)*IF(OR(YEAR(B424)&gt;YEAR($F$3)+25,AND(YEAR(B424)=YEAR($F$3)+25,MONTH(B424)&gt;=MONTH($F$3))),2,1))</f>
        <v/>
      </c>
      <c r="E424" t="str">
        <f t="shared" si="19"/>
        <v/>
      </c>
      <c r="F424" t="str">
        <f>IF(D424="","",MIN(E424+F423,MAX(Gehaltstabelle_neu!Entlohnungs_Stufe)))</f>
        <v/>
      </c>
      <c r="G424" t="str">
        <f>IF(A424="","",HLOOKUP(D424,Gehaltstabelle_neu!$B$2:$AA$13,GEHALT_NEU_V2!F424+1,FALSE))</f>
        <v/>
      </c>
      <c r="H424" t="str">
        <f t="shared" si="20"/>
        <v/>
      </c>
    </row>
    <row r="425" spans="1:8" x14ac:dyDescent="0.25">
      <c r="A425" t="str">
        <f>IF(GEHALT_ALT_V2!A425="","",GEHALT_ALT_V2!A425)</f>
        <v/>
      </c>
      <c r="B425" s="18" t="str">
        <f>IF(GEHALT_ALT_V2!B425="","",GEHALT_ALT_V2!B425)</f>
        <v/>
      </c>
      <c r="C425" s="19" t="str">
        <f t="shared" si="18"/>
        <v/>
      </c>
      <c r="D425" t="str">
        <f>IF(B425="","",$I$3+IF(OR(YEAR(B425)&gt;YEAR($F$3)+10,AND(YEAR(B425)=YEAR($F$3)+10,MONTH(B425)&gt;=MONTH($F$3))),SUM($C$9:C425),0)*IF(OR(YEAR(B425)&gt;YEAR($F$3)+25,AND(YEAR(B425)=YEAR($F$3)+25,MONTH(B425)&gt;=MONTH($F$3))),2,1))</f>
        <v/>
      </c>
      <c r="E425" t="str">
        <f t="shared" si="19"/>
        <v/>
      </c>
      <c r="F425" t="str">
        <f>IF(D425="","",MIN(E425+F424,MAX(Gehaltstabelle_neu!Entlohnungs_Stufe)))</f>
        <v/>
      </c>
      <c r="G425" t="str">
        <f>IF(A425="","",HLOOKUP(D425,Gehaltstabelle_neu!$B$2:$AA$13,GEHALT_NEU_V2!F425+1,FALSE))</f>
        <v/>
      </c>
      <c r="H425" t="str">
        <f t="shared" si="20"/>
        <v/>
      </c>
    </row>
    <row r="426" spans="1:8" x14ac:dyDescent="0.25">
      <c r="A426" t="str">
        <f>IF(GEHALT_ALT_V2!A426="","",GEHALT_ALT_V2!A426)</f>
        <v/>
      </c>
      <c r="B426" s="18" t="str">
        <f>IF(GEHALT_ALT_V2!B426="","",GEHALT_ALT_V2!B426)</f>
        <v/>
      </c>
      <c r="C426" s="19" t="str">
        <f t="shared" si="18"/>
        <v/>
      </c>
      <c r="D426" t="str">
        <f>IF(B426="","",$I$3+IF(OR(YEAR(B426)&gt;YEAR($F$3)+10,AND(YEAR(B426)=YEAR($F$3)+10,MONTH(B426)&gt;=MONTH($F$3))),SUM($C$9:C426),0)*IF(OR(YEAR(B426)&gt;YEAR($F$3)+25,AND(YEAR(B426)=YEAR($F$3)+25,MONTH(B426)&gt;=MONTH($F$3))),2,1))</f>
        <v/>
      </c>
      <c r="E426" t="str">
        <f t="shared" si="19"/>
        <v/>
      </c>
      <c r="F426" t="str">
        <f>IF(D426="","",MIN(E426+F425,MAX(Gehaltstabelle_neu!Entlohnungs_Stufe)))</f>
        <v/>
      </c>
      <c r="G426" t="str">
        <f>IF(A426="","",HLOOKUP(D426,Gehaltstabelle_neu!$B$2:$AA$13,GEHALT_NEU_V2!F426+1,FALSE))</f>
        <v/>
      </c>
      <c r="H426" t="str">
        <f t="shared" si="20"/>
        <v/>
      </c>
    </row>
    <row r="427" spans="1:8" x14ac:dyDescent="0.25">
      <c r="A427" t="str">
        <f>IF(GEHALT_ALT_V2!A427="","",GEHALT_ALT_V2!A427)</f>
        <v/>
      </c>
      <c r="B427" s="18" t="str">
        <f>IF(GEHALT_ALT_V2!B427="","",GEHALT_ALT_V2!B427)</f>
        <v/>
      </c>
      <c r="C427" s="19" t="str">
        <f t="shared" si="18"/>
        <v/>
      </c>
      <c r="D427" t="str">
        <f>IF(B427="","",$I$3+IF(OR(YEAR(B427)&gt;YEAR($F$3)+10,AND(YEAR(B427)=YEAR($F$3)+10,MONTH(B427)&gt;=MONTH($F$3))),SUM($C$9:C427),0)*IF(OR(YEAR(B427)&gt;YEAR($F$3)+25,AND(YEAR(B427)=YEAR($F$3)+25,MONTH(B427)&gt;=MONTH($F$3))),2,1))</f>
        <v/>
      </c>
      <c r="E427" t="str">
        <f t="shared" si="19"/>
        <v/>
      </c>
      <c r="F427" t="str">
        <f>IF(D427="","",MIN(E427+F426,MAX(Gehaltstabelle_neu!Entlohnungs_Stufe)))</f>
        <v/>
      </c>
      <c r="G427" t="str">
        <f>IF(A427="","",HLOOKUP(D427,Gehaltstabelle_neu!$B$2:$AA$13,GEHALT_NEU_V2!F427+1,FALSE))</f>
        <v/>
      </c>
      <c r="H427" t="str">
        <f t="shared" si="20"/>
        <v/>
      </c>
    </row>
    <row r="428" spans="1:8" x14ac:dyDescent="0.25">
      <c r="A428" t="str">
        <f>IF(GEHALT_ALT_V2!A428="","",GEHALT_ALT_V2!A428)</f>
        <v/>
      </c>
      <c r="B428" s="18" t="str">
        <f>IF(GEHALT_ALT_V2!B428="","",GEHALT_ALT_V2!B428)</f>
        <v/>
      </c>
      <c r="C428" s="19" t="str">
        <f t="shared" si="18"/>
        <v/>
      </c>
      <c r="D428" t="str">
        <f>IF(B428="","",$I$3+IF(OR(YEAR(B428)&gt;YEAR($F$3)+10,AND(YEAR(B428)=YEAR($F$3)+10,MONTH(B428)&gt;=MONTH($F$3))),SUM($C$9:C428),0)*IF(OR(YEAR(B428)&gt;YEAR($F$3)+25,AND(YEAR(B428)=YEAR($F$3)+25,MONTH(B428)&gt;=MONTH($F$3))),2,1))</f>
        <v/>
      </c>
      <c r="E428" t="str">
        <f t="shared" si="19"/>
        <v/>
      </c>
      <c r="F428" t="str">
        <f>IF(D428="","",MIN(E428+F427,MAX(Gehaltstabelle_neu!Entlohnungs_Stufe)))</f>
        <v/>
      </c>
      <c r="G428" t="str">
        <f>IF(A428="","",HLOOKUP(D428,Gehaltstabelle_neu!$B$2:$AA$13,GEHALT_NEU_V2!F428+1,FALSE))</f>
        <v/>
      </c>
      <c r="H428" t="str">
        <f t="shared" si="20"/>
        <v/>
      </c>
    </row>
    <row r="429" spans="1:8" x14ac:dyDescent="0.25">
      <c r="A429" t="str">
        <f>IF(GEHALT_ALT_V2!A429="","",GEHALT_ALT_V2!A429)</f>
        <v/>
      </c>
      <c r="B429" s="18" t="str">
        <f>IF(GEHALT_ALT_V2!B429="","",GEHALT_ALT_V2!B429)</f>
        <v/>
      </c>
      <c r="C429" s="19" t="str">
        <f t="shared" si="18"/>
        <v/>
      </c>
      <c r="D429" t="str">
        <f>IF(B429="","",$I$3+IF(OR(YEAR(B429)&gt;YEAR($F$3)+10,AND(YEAR(B429)=YEAR($F$3)+10,MONTH(B429)&gt;=MONTH($F$3))),SUM($C$9:C429),0)*IF(OR(YEAR(B429)&gt;YEAR($F$3)+25,AND(YEAR(B429)=YEAR($F$3)+25,MONTH(B429)&gt;=MONTH($F$3))),2,1))</f>
        <v/>
      </c>
      <c r="E429" t="str">
        <f t="shared" si="19"/>
        <v/>
      </c>
      <c r="F429" t="str">
        <f>IF(D429="","",MIN(E429+F428,MAX(Gehaltstabelle_neu!Entlohnungs_Stufe)))</f>
        <v/>
      </c>
      <c r="G429" t="str">
        <f>IF(A429="","",HLOOKUP(D429,Gehaltstabelle_neu!$B$2:$AA$13,GEHALT_NEU_V2!F429+1,FALSE))</f>
        <v/>
      </c>
      <c r="H429" t="str">
        <f t="shared" si="20"/>
        <v/>
      </c>
    </row>
    <row r="430" spans="1:8" x14ac:dyDescent="0.25">
      <c r="A430" t="str">
        <f>IF(GEHALT_ALT_V2!A430="","",GEHALT_ALT_V2!A430)</f>
        <v/>
      </c>
      <c r="B430" s="18" t="str">
        <f>IF(GEHALT_ALT_V2!B430="","",GEHALT_ALT_V2!B430)</f>
        <v/>
      </c>
      <c r="C430" s="19" t="str">
        <f t="shared" si="18"/>
        <v/>
      </c>
      <c r="D430" t="str">
        <f>IF(B430="","",$I$3+IF(OR(YEAR(B430)&gt;YEAR($F$3)+10,AND(YEAR(B430)=YEAR($F$3)+10,MONTH(B430)&gt;=MONTH($F$3))),SUM($C$9:C430),0)*IF(OR(YEAR(B430)&gt;YEAR($F$3)+25,AND(YEAR(B430)=YEAR($F$3)+25,MONTH(B430)&gt;=MONTH($F$3))),2,1))</f>
        <v/>
      </c>
      <c r="E430" t="str">
        <f t="shared" si="19"/>
        <v/>
      </c>
      <c r="F430" t="str">
        <f>IF(D430="","",MIN(E430+F429,MAX(Gehaltstabelle_neu!Entlohnungs_Stufe)))</f>
        <v/>
      </c>
      <c r="G430" t="str">
        <f>IF(A430="","",HLOOKUP(D430,Gehaltstabelle_neu!$B$2:$AA$13,GEHALT_NEU_V2!F430+1,FALSE))</f>
        <v/>
      </c>
      <c r="H430" t="str">
        <f t="shared" si="20"/>
        <v/>
      </c>
    </row>
    <row r="431" spans="1:8" x14ac:dyDescent="0.25">
      <c r="A431" t="str">
        <f>IF(GEHALT_ALT_V2!A431="","",GEHALT_ALT_V2!A431)</f>
        <v/>
      </c>
      <c r="B431" s="18" t="str">
        <f>IF(GEHALT_ALT_V2!B431="","",GEHALT_ALT_V2!B431)</f>
        <v/>
      </c>
      <c r="C431" s="19" t="str">
        <f t="shared" si="18"/>
        <v/>
      </c>
      <c r="D431" t="str">
        <f>IF(B431="","",$I$3+IF(OR(YEAR(B431)&gt;YEAR($F$3)+10,AND(YEAR(B431)=YEAR($F$3)+10,MONTH(B431)&gt;=MONTH($F$3))),SUM($C$9:C431),0)*IF(OR(YEAR(B431)&gt;YEAR($F$3)+25,AND(YEAR(B431)=YEAR($F$3)+25,MONTH(B431)&gt;=MONTH($F$3))),2,1))</f>
        <v/>
      </c>
      <c r="E431" t="str">
        <f t="shared" si="19"/>
        <v/>
      </c>
      <c r="F431" t="str">
        <f>IF(D431="","",MIN(E431+F430,MAX(Gehaltstabelle_neu!Entlohnungs_Stufe)))</f>
        <v/>
      </c>
      <c r="G431" t="str">
        <f>IF(A431="","",HLOOKUP(D431,Gehaltstabelle_neu!$B$2:$AA$13,GEHALT_NEU_V2!F431+1,FALSE))</f>
        <v/>
      </c>
      <c r="H431" t="str">
        <f t="shared" si="20"/>
        <v/>
      </c>
    </row>
    <row r="432" spans="1:8" x14ac:dyDescent="0.25">
      <c r="A432" t="str">
        <f>IF(GEHALT_ALT_V2!A432="","",GEHALT_ALT_V2!A432)</f>
        <v/>
      </c>
      <c r="B432" s="18" t="str">
        <f>IF(GEHALT_ALT_V2!B432="","",GEHALT_ALT_V2!B432)</f>
        <v/>
      </c>
      <c r="C432" s="19" t="str">
        <f t="shared" si="18"/>
        <v/>
      </c>
      <c r="D432" t="str">
        <f>IF(B432="","",$I$3+IF(OR(YEAR(B432)&gt;YEAR($F$3)+10,AND(YEAR(B432)=YEAR($F$3)+10,MONTH(B432)&gt;=MONTH($F$3))),SUM($C$9:C432),0)*IF(OR(YEAR(B432)&gt;YEAR($F$3)+25,AND(YEAR(B432)=YEAR($F$3)+25,MONTH(B432)&gt;=MONTH($F$3))),2,1))</f>
        <v/>
      </c>
      <c r="E432" t="str">
        <f t="shared" si="19"/>
        <v/>
      </c>
      <c r="F432" t="str">
        <f>IF(D432="","",MIN(E432+F431,MAX(Gehaltstabelle_neu!Entlohnungs_Stufe)))</f>
        <v/>
      </c>
      <c r="G432" t="str">
        <f>IF(A432="","",HLOOKUP(D432,Gehaltstabelle_neu!$B$2:$AA$13,GEHALT_NEU_V2!F432+1,FALSE))</f>
        <v/>
      </c>
      <c r="H432" t="str">
        <f t="shared" si="20"/>
        <v/>
      </c>
    </row>
    <row r="433" spans="1:8" x14ac:dyDescent="0.25">
      <c r="A433" t="str">
        <f>IF(GEHALT_ALT_V2!A433="","",GEHALT_ALT_V2!A433)</f>
        <v/>
      </c>
      <c r="B433" s="18" t="str">
        <f>IF(GEHALT_ALT_V2!B433="","",GEHALT_ALT_V2!B433)</f>
        <v/>
      </c>
      <c r="C433" s="19" t="str">
        <f t="shared" si="18"/>
        <v/>
      </c>
      <c r="D433" t="str">
        <f>IF(B433="","",$I$3+IF(OR(YEAR(B433)&gt;YEAR($F$3)+10,AND(YEAR(B433)=YEAR($F$3)+10,MONTH(B433)&gt;=MONTH($F$3))),SUM($C$9:C433),0)*IF(OR(YEAR(B433)&gt;YEAR($F$3)+25,AND(YEAR(B433)=YEAR($F$3)+25,MONTH(B433)&gt;=MONTH($F$3))),2,1))</f>
        <v/>
      </c>
      <c r="E433" t="str">
        <f t="shared" si="19"/>
        <v/>
      </c>
      <c r="F433" t="str">
        <f>IF(D433="","",MIN(E433+F432,MAX(Gehaltstabelle_neu!Entlohnungs_Stufe)))</f>
        <v/>
      </c>
      <c r="G433" t="str">
        <f>IF(A433="","",HLOOKUP(D433,Gehaltstabelle_neu!$B$2:$AA$13,GEHALT_NEU_V2!F433+1,FALSE))</f>
        <v/>
      </c>
      <c r="H433" t="str">
        <f t="shared" si="20"/>
        <v/>
      </c>
    </row>
    <row r="434" spans="1:8" x14ac:dyDescent="0.25">
      <c r="A434" t="str">
        <f>IF(GEHALT_ALT_V2!A434="","",GEHALT_ALT_V2!A434)</f>
        <v/>
      </c>
      <c r="B434" s="18" t="str">
        <f>IF(GEHALT_ALT_V2!B434="","",GEHALT_ALT_V2!B434)</f>
        <v/>
      </c>
      <c r="C434" s="19" t="str">
        <f t="shared" si="18"/>
        <v/>
      </c>
      <c r="D434" t="str">
        <f>IF(B434="","",$I$3+IF(OR(YEAR(B434)&gt;YEAR($F$3)+10,AND(YEAR(B434)=YEAR($F$3)+10,MONTH(B434)&gt;=MONTH($F$3))),SUM($C$9:C434),0)*IF(OR(YEAR(B434)&gt;YEAR($F$3)+25,AND(YEAR(B434)=YEAR($F$3)+25,MONTH(B434)&gt;=MONTH($F$3))),2,1))</f>
        <v/>
      </c>
      <c r="E434" t="str">
        <f t="shared" si="19"/>
        <v/>
      </c>
      <c r="F434" t="str">
        <f>IF(D434="","",MIN(E434+F433,MAX(Gehaltstabelle_neu!Entlohnungs_Stufe)))</f>
        <v/>
      </c>
      <c r="G434" t="str">
        <f>IF(A434="","",HLOOKUP(D434,Gehaltstabelle_neu!$B$2:$AA$13,GEHALT_NEU_V2!F434+1,FALSE))</f>
        <v/>
      </c>
      <c r="H434" t="str">
        <f t="shared" si="20"/>
        <v/>
      </c>
    </row>
    <row r="435" spans="1:8" x14ac:dyDescent="0.25">
      <c r="A435" t="str">
        <f>IF(GEHALT_ALT_V2!A435="","",GEHALT_ALT_V2!A435)</f>
        <v/>
      </c>
      <c r="B435" s="18" t="str">
        <f>IF(GEHALT_ALT_V2!B435="","",GEHALT_ALT_V2!B435)</f>
        <v/>
      </c>
      <c r="C435" s="19" t="str">
        <f t="shared" si="18"/>
        <v/>
      </c>
      <c r="D435" t="str">
        <f>IF(B435="","",$I$3+IF(OR(YEAR(B435)&gt;YEAR($F$3)+10,AND(YEAR(B435)=YEAR($F$3)+10,MONTH(B435)&gt;=MONTH($F$3))),SUM($C$9:C435),0)*IF(OR(YEAR(B435)&gt;YEAR($F$3)+25,AND(YEAR(B435)=YEAR($F$3)+25,MONTH(B435)&gt;=MONTH($F$3))),2,1))</f>
        <v/>
      </c>
      <c r="E435" t="str">
        <f t="shared" si="19"/>
        <v/>
      </c>
      <c r="F435" t="str">
        <f>IF(D435="","",MIN(E435+F434,MAX(Gehaltstabelle_neu!Entlohnungs_Stufe)))</f>
        <v/>
      </c>
      <c r="G435" t="str">
        <f>IF(A435="","",HLOOKUP(D435,Gehaltstabelle_neu!$B$2:$AA$13,GEHALT_NEU_V2!F435+1,FALSE))</f>
        <v/>
      </c>
      <c r="H435" t="str">
        <f t="shared" si="20"/>
        <v/>
      </c>
    </row>
    <row r="436" spans="1:8" x14ac:dyDescent="0.25">
      <c r="A436" t="str">
        <f>IF(GEHALT_ALT_V2!A436="","",GEHALT_ALT_V2!A436)</f>
        <v/>
      </c>
      <c r="B436" s="18" t="str">
        <f>IF(GEHALT_ALT_V2!B436="","",GEHALT_ALT_V2!B436)</f>
        <v/>
      </c>
      <c r="C436" s="19" t="str">
        <f t="shared" si="18"/>
        <v/>
      </c>
      <c r="D436" t="str">
        <f>IF(B436="","",$I$3+IF(OR(YEAR(B436)&gt;YEAR($F$3)+10,AND(YEAR(B436)=YEAR($F$3)+10,MONTH(B436)&gt;=MONTH($F$3))),SUM($C$9:C436),0)*IF(OR(YEAR(B436)&gt;YEAR($F$3)+25,AND(YEAR(B436)=YEAR($F$3)+25,MONTH(B436)&gt;=MONTH($F$3))),2,1))</f>
        <v/>
      </c>
      <c r="E436" t="str">
        <f t="shared" si="19"/>
        <v/>
      </c>
      <c r="F436" t="str">
        <f>IF(D436="","",MIN(E436+F435,MAX(Gehaltstabelle_neu!Entlohnungs_Stufe)))</f>
        <v/>
      </c>
      <c r="G436" t="str">
        <f>IF(A436="","",HLOOKUP(D436,Gehaltstabelle_neu!$B$2:$AA$13,GEHALT_NEU_V2!F436+1,FALSE))</f>
        <v/>
      </c>
      <c r="H436" t="str">
        <f t="shared" si="20"/>
        <v/>
      </c>
    </row>
    <row r="437" spans="1:8" x14ac:dyDescent="0.25">
      <c r="A437" t="str">
        <f>IF(GEHALT_ALT_V2!A437="","",GEHALT_ALT_V2!A437)</f>
        <v/>
      </c>
      <c r="B437" s="18" t="str">
        <f>IF(GEHALT_ALT_V2!B437="","",GEHALT_ALT_V2!B437)</f>
        <v/>
      </c>
      <c r="C437" s="19" t="str">
        <f t="shared" si="18"/>
        <v/>
      </c>
      <c r="D437" t="str">
        <f>IF(B437="","",$I$3+IF(OR(YEAR(B437)&gt;YEAR($F$3)+10,AND(YEAR(B437)=YEAR($F$3)+10,MONTH(B437)&gt;=MONTH($F$3))),SUM($C$9:C437),0)*IF(OR(YEAR(B437)&gt;YEAR($F$3)+25,AND(YEAR(B437)=YEAR($F$3)+25,MONTH(B437)&gt;=MONTH($F$3))),2,1))</f>
        <v/>
      </c>
      <c r="E437" t="str">
        <f t="shared" si="19"/>
        <v/>
      </c>
      <c r="F437" t="str">
        <f>IF(D437="","",MIN(E437+F436,MAX(Gehaltstabelle_neu!Entlohnungs_Stufe)))</f>
        <v/>
      </c>
      <c r="G437" t="str">
        <f>IF(A437="","",HLOOKUP(D437,Gehaltstabelle_neu!$B$2:$AA$13,GEHALT_NEU_V2!F437+1,FALSE))</f>
        <v/>
      </c>
      <c r="H437" t="str">
        <f t="shared" si="20"/>
        <v/>
      </c>
    </row>
    <row r="438" spans="1:8" x14ac:dyDescent="0.25">
      <c r="A438" t="str">
        <f>IF(GEHALT_ALT_V2!A438="","",GEHALT_ALT_V2!A438)</f>
        <v/>
      </c>
      <c r="B438" s="18" t="str">
        <f>IF(GEHALT_ALT_V2!B438="","",GEHALT_ALT_V2!B438)</f>
        <v/>
      </c>
      <c r="C438" s="19" t="str">
        <f t="shared" si="18"/>
        <v/>
      </c>
      <c r="D438" t="str">
        <f>IF(B438="","",$I$3+IF(OR(YEAR(B438)&gt;YEAR($F$3)+10,AND(YEAR(B438)=YEAR($F$3)+10,MONTH(B438)&gt;=MONTH($F$3))),SUM($C$9:C438),0)*IF(OR(YEAR(B438)&gt;YEAR($F$3)+25,AND(YEAR(B438)=YEAR($F$3)+25,MONTH(B438)&gt;=MONTH($F$3))),2,1))</f>
        <v/>
      </c>
      <c r="E438" t="str">
        <f t="shared" si="19"/>
        <v/>
      </c>
      <c r="F438" t="str">
        <f>IF(D438="","",MIN(E438+F437,MAX(Gehaltstabelle_neu!Entlohnungs_Stufe)))</f>
        <v/>
      </c>
      <c r="G438" t="str">
        <f>IF(A438="","",HLOOKUP(D438,Gehaltstabelle_neu!$B$2:$AA$13,GEHALT_NEU_V2!F438+1,FALSE))</f>
        <v/>
      </c>
      <c r="H438" t="str">
        <f t="shared" si="20"/>
        <v/>
      </c>
    </row>
    <row r="439" spans="1:8" x14ac:dyDescent="0.25">
      <c r="A439" t="str">
        <f>IF(GEHALT_ALT_V2!A439="","",GEHALT_ALT_V2!A439)</f>
        <v/>
      </c>
      <c r="B439" s="18" t="str">
        <f>IF(GEHALT_ALT_V2!B439="","",GEHALT_ALT_V2!B439)</f>
        <v/>
      </c>
      <c r="C439" s="19" t="str">
        <f t="shared" si="18"/>
        <v/>
      </c>
      <c r="D439" t="str">
        <f>IF(B439="","",$I$3+IF(OR(YEAR(B439)&gt;YEAR($F$3)+10,AND(YEAR(B439)=YEAR($F$3)+10,MONTH(B439)&gt;=MONTH($F$3))),SUM($C$9:C439),0)*IF(OR(YEAR(B439)&gt;YEAR($F$3)+25,AND(YEAR(B439)=YEAR($F$3)+25,MONTH(B439)&gt;=MONTH($F$3))),2,1))</f>
        <v/>
      </c>
      <c r="E439" t="str">
        <f t="shared" si="19"/>
        <v/>
      </c>
      <c r="F439" t="str">
        <f>IF(D439="","",MIN(E439+F438,MAX(Gehaltstabelle_neu!Entlohnungs_Stufe)))</f>
        <v/>
      </c>
      <c r="G439" t="str">
        <f>IF(A439="","",HLOOKUP(D439,Gehaltstabelle_neu!$B$2:$AA$13,GEHALT_NEU_V2!F439+1,FALSE))</f>
        <v/>
      </c>
      <c r="H439" t="str">
        <f t="shared" si="20"/>
        <v/>
      </c>
    </row>
    <row r="440" spans="1:8" x14ac:dyDescent="0.25">
      <c r="A440" t="str">
        <f>IF(GEHALT_ALT_V2!A440="","",GEHALT_ALT_V2!A440)</f>
        <v/>
      </c>
      <c r="B440" s="18" t="str">
        <f>IF(GEHALT_ALT_V2!B440="","",GEHALT_ALT_V2!B440)</f>
        <v/>
      </c>
      <c r="C440" s="19" t="str">
        <f t="shared" si="18"/>
        <v/>
      </c>
      <c r="D440" t="str">
        <f>IF(B440="","",$I$3+IF(OR(YEAR(B440)&gt;YEAR($F$3)+10,AND(YEAR(B440)=YEAR($F$3)+10,MONTH(B440)&gt;=MONTH($F$3))),SUM($C$9:C440),0)*IF(OR(YEAR(B440)&gt;YEAR($F$3)+25,AND(YEAR(B440)=YEAR($F$3)+25,MONTH(B440)&gt;=MONTH($F$3))),2,1))</f>
        <v/>
      </c>
      <c r="E440" t="str">
        <f t="shared" si="19"/>
        <v/>
      </c>
      <c r="F440" t="str">
        <f>IF(D440="","",MIN(E440+F439,MAX(Gehaltstabelle_neu!Entlohnungs_Stufe)))</f>
        <v/>
      </c>
      <c r="G440" t="str">
        <f>IF(A440="","",HLOOKUP(D440,Gehaltstabelle_neu!$B$2:$AA$13,GEHALT_NEU_V2!F440+1,FALSE))</f>
        <v/>
      </c>
      <c r="H440" t="str">
        <f t="shared" si="20"/>
        <v/>
      </c>
    </row>
    <row r="441" spans="1:8" x14ac:dyDescent="0.25">
      <c r="A441" t="str">
        <f>IF(GEHALT_ALT_V2!A441="","",GEHALT_ALT_V2!A441)</f>
        <v/>
      </c>
      <c r="B441" s="18" t="str">
        <f>IF(GEHALT_ALT_V2!B441="","",GEHALT_ALT_V2!B441)</f>
        <v/>
      </c>
      <c r="C441" s="19" t="str">
        <f t="shared" si="18"/>
        <v/>
      </c>
      <c r="D441" t="str">
        <f>IF(B441="","",$I$3+IF(OR(YEAR(B441)&gt;YEAR($F$3)+10,AND(YEAR(B441)=YEAR($F$3)+10,MONTH(B441)&gt;=MONTH($F$3))),SUM($C$9:C441),0)*IF(OR(YEAR(B441)&gt;YEAR($F$3)+25,AND(YEAR(B441)=YEAR($F$3)+25,MONTH(B441)&gt;=MONTH($F$3))),2,1))</f>
        <v/>
      </c>
      <c r="E441" t="str">
        <f t="shared" si="19"/>
        <v/>
      </c>
      <c r="F441" t="str">
        <f>IF(D441="","",MIN(E441+F440,MAX(Gehaltstabelle_neu!Entlohnungs_Stufe)))</f>
        <v/>
      </c>
      <c r="G441" t="str">
        <f>IF(A441="","",HLOOKUP(D441,Gehaltstabelle_neu!$B$2:$AA$13,GEHALT_NEU_V2!F441+1,FALSE))</f>
        <v/>
      </c>
      <c r="H441" t="str">
        <f t="shared" si="20"/>
        <v/>
      </c>
    </row>
    <row r="442" spans="1:8" x14ac:dyDescent="0.25">
      <c r="A442" t="str">
        <f>IF(GEHALT_ALT_V2!A442="","",GEHALT_ALT_V2!A442)</f>
        <v/>
      </c>
      <c r="B442" s="18" t="str">
        <f>IF(GEHALT_ALT_V2!B442="","",GEHALT_ALT_V2!B442)</f>
        <v/>
      </c>
      <c r="C442" s="19" t="str">
        <f t="shared" si="18"/>
        <v/>
      </c>
      <c r="D442" t="str">
        <f>IF(B442="","",$I$3+IF(OR(YEAR(B442)&gt;YEAR($F$3)+10,AND(YEAR(B442)=YEAR($F$3)+10,MONTH(B442)&gt;=MONTH($F$3))),SUM($C$9:C442),0)*IF(OR(YEAR(B442)&gt;YEAR($F$3)+25,AND(YEAR(B442)=YEAR($F$3)+25,MONTH(B442)&gt;=MONTH($F$3))),2,1))</f>
        <v/>
      </c>
      <c r="E442" t="str">
        <f t="shared" si="19"/>
        <v/>
      </c>
      <c r="F442" t="str">
        <f>IF(D442="","",MIN(E442+F441,MAX(Gehaltstabelle_neu!Entlohnungs_Stufe)))</f>
        <v/>
      </c>
      <c r="G442" t="str">
        <f>IF(A442="","",HLOOKUP(D442,Gehaltstabelle_neu!$B$2:$AA$13,GEHALT_NEU_V2!F442+1,FALSE))</f>
        <v/>
      </c>
      <c r="H442" t="str">
        <f t="shared" si="20"/>
        <v/>
      </c>
    </row>
    <row r="443" spans="1:8" x14ac:dyDescent="0.25">
      <c r="A443" t="str">
        <f>IF(GEHALT_ALT_V2!A443="","",GEHALT_ALT_V2!A443)</f>
        <v/>
      </c>
      <c r="B443" s="18" t="str">
        <f>IF(GEHALT_ALT_V2!B443="","",GEHALT_ALT_V2!B443)</f>
        <v/>
      </c>
      <c r="C443" s="19" t="str">
        <f t="shared" si="18"/>
        <v/>
      </c>
      <c r="D443" t="str">
        <f>IF(B443="","",$I$3+IF(OR(YEAR(B443)&gt;YEAR($F$3)+10,AND(YEAR(B443)=YEAR($F$3)+10,MONTH(B443)&gt;=MONTH($F$3))),SUM($C$9:C443),0)*IF(OR(YEAR(B443)&gt;YEAR($F$3)+25,AND(YEAR(B443)=YEAR($F$3)+25,MONTH(B443)&gt;=MONTH($F$3))),2,1))</f>
        <v/>
      </c>
      <c r="E443" t="str">
        <f t="shared" si="19"/>
        <v/>
      </c>
      <c r="F443" t="str">
        <f>IF(D443="","",MIN(E443+F442,MAX(Gehaltstabelle_neu!Entlohnungs_Stufe)))</f>
        <v/>
      </c>
      <c r="G443" t="str">
        <f>IF(A443="","",HLOOKUP(D443,Gehaltstabelle_neu!$B$2:$AA$13,GEHALT_NEU_V2!F443+1,FALSE))</f>
        <v/>
      </c>
      <c r="H443" t="str">
        <f t="shared" si="20"/>
        <v/>
      </c>
    </row>
    <row r="444" spans="1:8" x14ac:dyDescent="0.25">
      <c r="A444" t="str">
        <f>IF(GEHALT_ALT_V2!A444="","",GEHALT_ALT_V2!A444)</f>
        <v/>
      </c>
      <c r="B444" s="18" t="str">
        <f>IF(GEHALT_ALT_V2!B444="","",GEHALT_ALT_V2!B444)</f>
        <v/>
      </c>
      <c r="C444" s="19" t="str">
        <f t="shared" si="18"/>
        <v/>
      </c>
      <c r="D444" t="str">
        <f>IF(B444="","",$I$3+IF(OR(YEAR(B444)&gt;YEAR($F$3)+10,AND(YEAR(B444)=YEAR($F$3)+10,MONTH(B444)&gt;=MONTH($F$3))),SUM($C$9:C444),0)*IF(OR(YEAR(B444)&gt;YEAR($F$3)+25,AND(YEAR(B444)=YEAR($F$3)+25,MONTH(B444)&gt;=MONTH($F$3))),2,1))</f>
        <v/>
      </c>
      <c r="E444" t="str">
        <f t="shared" si="19"/>
        <v/>
      </c>
      <c r="F444" t="str">
        <f>IF(D444="","",MIN(E444+F443,MAX(Gehaltstabelle_neu!Entlohnungs_Stufe)))</f>
        <v/>
      </c>
      <c r="G444" t="str">
        <f>IF(A444="","",HLOOKUP(D444,Gehaltstabelle_neu!$B$2:$AA$13,GEHALT_NEU_V2!F444+1,FALSE))</f>
        <v/>
      </c>
      <c r="H444" t="str">
        <f t="shared" si="20"/>
        <v/>
      </c>
    </row>
    <row r="445" spans="1:8" x14ac:dyDescent="0.25">
      <c r="A445" t="str">
        <f>IF(GEHALT_ALT_V2!A445="","",GEHALT_ALT_V2!A445)</f>
        <v/>
      </c>
      <c r="B445" s="18" t="str">
        <f>IF(GEHALT_ALT_V2!B445="","",GEHALT_ALT_V2!B445)</f>
        <v/>
      </c>
      <c r="C445" s="19" t="str">
        <f t="shared" si="18"/>
        <v/>
      </c>
      <c r="D445" t="str">
        <f>IF(B445="","",$I$3+IF(OR(YEAR(B445)&gt;YEAR($F$3)+10,AND(YEAR(B445)=YEAR($F$3)+10,MONTH(B445)&gt;=MONTH($F$3))),SUM($C$9:C445),0)*IF(OR(YEAR(B445)&gt;YEAR($F$3)+25,AND(YEAR(B445)=YEAR($F$3)+25,MONTH(B445)&gt;=MONTH($F$3))),2,1))</f>
        <v/>
      </c>
      <c r="E445" t="str">
        <f t="shared" si="19"/>
        <v/>
      </c>
      <c r="F445" t="str">
        <f>IF(D445="","",MIN(E445+F444,MAX(Gehaltstabelle_neu!Entlohnungs_Stufe)))</f>
        <v/>
      </c>
      <c r="G445" t="str">
        <f>IF(A445="","",HLOOKUP(D445,Gehaltstabelle_neu!$B$2:$AA$13,GEHALT_NEU_V2!F445+1,FALSE))</f>
        <v/>
      </c>
      <c r="H445" t="str">
        <f t="shared" si="20"/>
        <v/>
      </c>
    </row>
    <row r="446" spans="1:8" x14ac:dyDescent="0.25">
      <c r="A446" t="str">
        <f>IF(GEHALT_ALT_V2!A446="","",GEHALT_ALT_V2!A446)</f>
        <v/>
      </c>
      <c r="B446" s="18" t="str">
        <f>IF(GEHALT_ALT_V2!B446="","",GEHALT_ALT_V2!B446)</f>
        <v/>
      </c>
      <c r="C446" s="19" t="str">
        <f t="shared" si="18"/>
        <v/>
      </c>
      <c r="D446" t="str">
        <f>IF(B446="","",$I$3+IF(OR(YEAR(B446)&gt;YEAR($F$3)+10,AND(YEAR(B446)=YEAR($F$3)+10,MONTH(B446)&gt;=MONTH($F$3))),SUM($C$9:C446),0)*IF(OR(YEAR(B446)&gt;YEAR($F$3)+25,AND(YEAR(B446)=YEAR($F$3)+25,MONTH(B446)&gt;=MONTH($F$3))),2,1))</f>
        <v/>
      </c>
      <c r="E446" t="str">
        <f t="shared" si="19"/>
        <v/>
      </c>
      <c r="F446" t="str">
        <f>IF(D446="","",MIN(E446+F445,MAX(Gehaltstabelle_neu!Entlohnungs_Stufe)))</f>
        <v/>
      </c>
      <c r="G446" t="str">
        <f>IF(A446="","",HLOOKUP(D446,Gehaltstabelle_neu!$B$2:$AA$13,GEHALT_NEU_V2!F446+1,FALSE))</f>
        <v/>
      </c>
      <c r="H446" t="str">
        <f t="shared" si="20"/>
        <v/>
      </c>
    </row>
    <row r="447" spans="1:8" x14ac:dyDescent="0.25">
      <c r="A447" t="str">
        <f>IF(GEHALT_ALT_V2!A447="","",GEHALT_ALT_V2!A447)</f>
        <v/>
      </c>
      <c r="B447" s="18" t="str">
        <f>IF(GEHALT_ALT_V2!B447="","",GEHALT_ALT_V2!B447)</f>
        <v/>
      </c>
      <c r="C447" s="19" t="str">
        <f t="shared" si="18"/>
        <v/>
      </c>
      <c r="D447" t="str">
        <f>IF(B447="","",$I$3+IF(OR(YEAR(B447)&gt;YEAR($F$3)+10,AND(YEAR(B447)=YEAR($F$3)+10,MONTH(B447)&gt;=MONTH($F$3))),SUM($C$9:C447),0)*IF(OR(YEAR(B447)&gt;YEAR($F$3)+25,AND(YEAR(B447)=YEAR($F$3)+25,MONTH(B447)&gt;=MONTH($F$3))),2,1))</f>
        <v/>
      </c>
      <c r="E447" t="str">
        <f t="shared" si="19"/>
        <v/>
      </c>
      <c r="F447" t="str">
        <f>IF(D447="","",MIN(E447+F446,MAX(Gehaltstabelle_neu!Entlohnungs_Stufe)))</f>
        <v/>
      </c>
      <c r="G447" t="str">
        <f>IF(A447="","",HLOOKUP(D447,Gehaltstabelle_neu!$B$2:$AA$13,GEHALT_NEU_V2!F447+1,FALSE))</f>
        <v/>
      </c>
      <c r="H447" t="str">
        <f t="shared" si="20"/>
        <v/>
      </c>
    </row>
    <row r="448" spans="1:8" x14ac:dyDescent="0.25">
      <c r="A448" t="str">
        <f>IF(GEHALT_ALT_V2!A448="","",GEHALT_ALT_V2!A448)</f>
        <v/>
      </c>
      <c r="B448" s="18" t="str">
        <f>IF(GEHALT_ALT_V2!B448="","",GEHALT_ALT_V2!B448)</f>
        <v/>
      </c>
      <c r="C448" s="19" t="str">
        <f t="shared" si="18"/>
        <v/>
      </c>
      <c r="D448" t="str">
        <f>IF(B448="","",$I$3+IF(OR(YEAR(B448)&gt;YEAR($F$3)+10,AND(YEAR(B448)=YEAR($F$3)+10,MONTH(B448)&gt;=MONTH($F$3))),SUM($C$9:C448),0)*IF(OR(YEAR(B448)&gt;YEAR($F$3)+25,AND(YEAR(B448)=YEAR($F$3)+25,MONTH(B448)&gt;=MONTH($F$3))),2,1))</f>
        <v/>
      </c>
      <c r="E448" t="str">
        <f t="shared" si="19"/>
        <v/>
      </c>
      <c r="F448" t="str">
        <f>IF(D448="","",MIN(E448+F447,MAX(Gehaltstabelle_neu!Entlohnungs_Stufe)))</f>
        <v/>
      </c>
      <c r="G448" t="str">
        <f>IF(A448="","",HLOOKUP(D448,Gehaltstabelle_neu!$B$2:$AA$13,GEHALT_NEU_V2!F448+1,FALSE))</f>
        <v/>
      </c>
      <c r="H448" t="str">
        <f t="shared" si="20"/>
        <v/>
      </c>
    </row>
    <row r="449" spans="1:8" x14ac:dyDescent="0.25">
      <c r="A449" t="str">
        <f>IF(GEHALT_ALT_V2!A449="","",GEHALT_ALT_V2!A449)</f>
        <v/>
      </c>
      <c r="B449" s="18" t="str">
        <f>IF(GEHALT_ALT_V2!B449="","",GEHALT_ALT_V2!B449)</f>
        <v/>
      </c>
      <c r="C449" s="19" t="str">
        <f t="shared" si="18"/>
        <v/>
      </c>
      <c r="D449" t="str">
        <f>IF(B449="","",$I$3+IF(OR(YEAR(B449)&gt;YEAR($F$3)+10,AND(YEAR(B449)=YEAR($F$3)+10,MONTH(B449)&gt;=MONTH($F$3))),SUM($C$9:C449),0)*IF(OR(YEAR(B449)&gt;YEAR($F$3)+25,AND(YEAR(B449)=YEAR($F$3)+25,MONTH(B449)&gt;=MONTH($F$3))),2,1))</f>
        <v/>
      </c>
      <c r="E449" t="str">
        <f t="shared" si="19"/>
        <v/>
      </c>
      <c r="F449" t="str">
        <f>IF(D449="","",MIN(E449+F448,MAX(Gehaltstabelle_neu!Entlohnungs_Stufe)))</f>
        <v/>
      </c>
      <c r="G449" t="str">
        <f>IF(A449="","",HLOOKUP(D449,Gehaltstabelle_neu!$B$2:$AA$13,GEHALT_NEU_V2!F449+1,FALSE))</f>
        <v/>
      </c>
      <c r="H449" t="str">
        <f t="shared" si="20"/>
        <v/>
      </c>
    </row>
    <row r="450" spans="1:8" x14ac:dyDescent="0.25">
      <c r="A450" t="str">
        <f>IF(GEHALT_ALT_V2!A450="","",GEHALT_ALT_V2!A450)</f>
        <v/>
      </c>
      <c r="B450" s="18" t="str">
        <f>IF(GEHALT_ALT_V2!B450="","",GEHALT_ALT_V2!B450)</f>
        <v/>
      </c>
      <c r="C450" s="19" t="str">
        <f t="shared" si="18"/>
        <v/>
      </c>
      <c r="D450" t="str">
        <f>IF(B450="","",$I$3+IF(OR(YEAR(B450)&gt;YEAR($F$3)+10,AND(YEAR(B450)=YEAR($F$3)+10,MONTH(B450)&gt;=MONTH($F$3))),SUM($C$9:C450),0)*IF(OR(YEAR(B450)&gt;YEAR($F$3)+25,AND(YEAR(B450)=YEAR($F$3)+25,MONTH(B450)&gt;=MONTH($F$3))),2,1))</f>
        <v/>
      </c>
      <c r="E450" t="str">
        <f t="shared" si="19"/>
        <v/>
      </c>
      <c r="F450" t="str">
        <f>IF(D450="","",MIN(E450+F449,MAX(Gehaltstabelle_neu!Entlohnungs_Stufe)))</f>
        <v/>
      </c>
      <c r="G450" t="str">
        <f>IF(A450="","",HLOOKUP(D450,Gehaltstabelle_neu!$B$2:$AA$13,GEHALT_NEU_V2!F450+1,FALSE))</f>
        <v/>
      </c>
      <c r="H450" t="str">
        <f t="shared" si="20"/>
        <v/>
      </c>
    </row>
    <row r="451" spans="1:8" x14ac:dyDescent="0.25">
      <c r="A451" t="str">
        <f>IF(GEHALT_ALT_V2!A451="","",GEHALT_ALT_V2!A451)</f>
        <v/>
      </c>
      <c r="B451" s="18" t="str">
        <f>IF(GEHALT_ALT_V2!B451="","",GEHALT_ALT_V2!B451)</f>
        <v/>
      </c>
      <c r="C451" s="19" t="str">
        <f t="shared" si="18"/>
        <v/>
      </c>
      <c r="D451" t="str">
        <f>IF(B451="","",$I$3+IF(OR(YEAR(B451)&gt;YEAR($F$3)+10,AND(YEAR(B451)=YEAR($F$3)+10,MONTH(B451)&gt;=MONTH($F$3))),SUM($C$9:C451),0)*IF(OR(YEAR(B451)&gt;YEAR($F$3)+25,AND(YEAR(B451)=YEAR($F$3)+25,MONTH(B451)&gt;=MONTH($F$3))),2,1))</f>
        <v/>
      </c>
      <c r="E451" t="str">
        <f t="shared" si="19"/>
        <v/>
      </c>
      <c r="F451" t="str">
        <f>IF(D451="","",MIN(E451+F450,MAX(Gehaltstabelle_neu!Entlohnungs_Stufe)))</f>
        <v/>
      </c>
      <c r="G451" t="str">
        <f>IF(A451="","",HLOOKUP(D451,Gehaltstabelle_neu!$B$2:$AA$13,GEHALT_NEU_V2!F451+1,FALSE))</f>
        <v/>
      </c>
      <c r="H451" t="str">
        <f t="shared" si="20"/>
        <v/>
      </c>
    </row>
    <row r="452" spans="1:8" x14ac:dyDescent="0.25">
      <c r="A452" t="str">
        <f>IF(GEHALT_ALT_V2!A452="","",GEHALT_ALT_V2!A452)</f>
        <v/>
      </c>
      <c r="B452" s="18" t="str">
        <f>IF(GEHALT_ALT_V2!B452="","",GEHALT_ALT_V2!B452)</f>
        <v/>
      </c>
      <c r="C452" s="19" t="str">
        <f t="shared" si="18"/>
        <v/>
      </c>
      <c r="D452" t="str">
        <f>IF(B452="","",$I$3+IF(OR(YEAR(B452)&gt;YEAR($F$3)+10,AND(YEAR(B452)=YEAR($F$3)+10,MONTH(B452)&gt;=MONTH($F$3))),SUM($C$9:C452),0)*IF(OR(YEAR(B452)&gt;YEAR($F$3)+25,AND(YEAR(B452)=YEAR($F$3)+25,MONTH(B452)&gt;=MONTH($F$3))),2,1))</f>
        <v/>
      </c>
      <c r="E452" t="str">
        <f t="shared" si="19"/>
        <v/>
      </c>
      <c r="F452" t="str">
        <f>IF(D452="","",MIN(E452+F451,MAX(Gehaltstabelle_neu!Entlohnungs_Stufe)))</f>
        <v/>
      </c>
      <c r="G452" t="str">
        <f>IF(A452="","",HLOOKUP(D452,Gehaltstabelle_neu!$B$2:$AA$13,GEHALT_NEU_V2!F452+1,FALSE))</f>
        <v/>
      </c>
      <c r="H452" t="str">
        <f t="shared" si="20"/>
        <v/>
      </c>
    </row>
    <row r="453" spans="1:8" x14ac:dyDescent="0.25">
      <c r="A453" t="str">
        <f>IF(GEHALT_ALT_V2!A453="","",GEHALT_ALT_V2!A453)</f>
        <v/>
      </c>
      <c r="B453" s="18" t="str">
        <f>IF(GEHALT_ALT_V2!B453="","",GEHALT_ALT_V2!B453)</f>
        <v/>
      </c>
      <c r="C453" s="19" t="str">
        <f t="shared" si="18"/>
        <v/>
      </c>
      <c r="D453" t="str">
        <f>IF(B453="","",$I$3+IF(OR(YEAR(B453)&gt;YEAR($F$3)+10,AND(YEAR(B453)=YEAR($F$3)+10,MONTH(B453)&gt;=MONTH($F$3))),SUM($C$9:C453),0)*IF(OR(YEAR(B453)&gt;YEAR($F$3)+25,AND(YEAR(B453)=YEAR($F$3)+25,MONTH(B453)&gt;=MONTH($F$3))),2,1))</f>
        <v/>
      </c>
      <c r="E453" t="str">
        <f t="shared" si="19"/>
        <v/>
      </c>
      <c r="F453" t="str">
        <f>IF(D453="","",MIN(E453+F452,MAX(Gehaltstabelle_neu!Entlohnungs_Stufe)))</f>
        <v/>
      </c>
      <c r="G453" t="str">
        <f>IF(A453="","",HLOOKUP(D453,Gehaltstabelle_neu!$B$2:$AA$13,GEHALT_NEU_V2!F453+1,FALSE))</f>
        <v/>
      </c>
      <c r="H453" t="str">
        <f t="shared" si="20"/>
        <v/>
      </c>
    </row>
    <row r="454" spans="1:8" x14ac:dyDescent="0.25">
      <c r="A454" t="str">
        <f>IF(GEHALT_ALT_V2!A454="","",GEHALT_ALT_V2!A454)</f>
        <v/>
      </c>
      <c r="B454" s="18" t="str">
        <f>IF(GEHALT_ALT_V2!B454="","",GEHALT_ALT_V2!B454)</f>
        <v/>
      </c>
      <c r="C454" s="19" t="str">
        <f t="shared" si="18"/>
        <v/>
      </c>
      <c r="D454" t="str">
        <f>IF(B454="","",$I$3+IF(OR(YEAR(B454)&gt;YEAR($F$3)+10,AND(YEAR(B454)=YEAR($F$3)+10,MONTH(B454)&gt;=MONTH($F$3))),SUM($C$9:C454),0)*IF(OR(YEAR(B454)&gt;YEAR($F$3)+25,AND(YEAR(B454)=YEAR($F$3)+25,MONTH(B454)&gt;=MONTH($F$3))),2,1))</f>
        <v/>
      </c>
      <c r="E454" t="str">
        <f t="shared" si="19"/>
        <v/>
      </c>
      <c r="F454" t="str">
        <f>IF(D454="","",MIN(E454+F453,MAX(Gehaltstabelle_neu!Entlohnungs_Stufe)))</f>
        <v/>
      </c>
      <c r="G454" t="str">
        <f>IF(A454="","",HLOOKUP(D454,Gehaltstabelle_neu!$B$2:$AA$13,GEHALT_NEU_V2!F454+1,FALSE))</f>
        <v/>
      </c>
      <c r="H454" t="str">
        <f t="shared" si="20"/>
        <v/>
      </c>
    </row>
    <row r="455" spans="1:8" x14ac:dyDescent="0.25">
      <c r="A455" t="str">
        <f>IF(GEHALT_ALT_V2!A455="","",GEHALT_ALT_V2!A455)</f>
        <v/>
      </c>
      <c r="B455" s="18" t="str">
        <f>IF(GEHALT_ALT_V2!B455="","",GEHALT_ALT_V2!B455)</f>
        <v/>
      </c>
      <c r="C455" s="19" t="str">
        <f t="shared" si="18"/>
        <v/>
      </c>
      <c r="D455" t="str">
        <f>IF(B455="","",$I$3+IF(OR(YEAR(B455)&gt;YEAR($F$3)+10,AND(YEAR(B455)=YEAR($F$3)+10,MONTH(B455)&gt;=MONTH($F$3))),SUM($C$9:C455),0)*IF(OR(YEAR(B455)&gt;YEAR($F$3)+25,AND(YEAR(B455)=YEAR($F$3)+25,MONTH(B455)&gt;=MONTH($F$3))),2,1))</f>
        <v/>
      </c>
      <c r="E455" t="str">
        <f t="shared" si="19"/>
        <v/>
      </c>
      <c r="F455" t="str">
        <f>IF(D455="","",MIN(E455+F454,MAX(Gehaltstabelle_neu!Entlohnungs_Stufe)))</f>
        <v/>
      </c>
      <c r="G455" t="str">
        <f>IF(A455="","",HLOOKUP(D455,Gehaltstabelle_neu!$B$2:$AA$13,GEHALT_NEU_V2!F455+1,FALSE))</f>
        <v/>
      </c>
      <c r="H455" t="str">
        <f t="shared" si="20"/>
        <v/>
      </c>
    </row>
    <row r="456" spans="1:8" x14ac:dyDescent="0.25">
      <c r="A456" t="str">
        <f>IF(GEHALT_ALT_V2!A456="","",GEHALT_ALT_V2!A456)</f>
        <v/>
      </c>
      <c r="B456" s="18" t="str">
        <f>IF(GEHALT_ALT_V2!B456="","",GEHALT_ALT_V2!B456)</f>
        <v/>
      </c>
      <c r="C456" s="19" t="str">
        <f t="shared" si="18"/>
        <v/>
      </c>
      <c r="D456" t="str">
        <f>IF(B456="","",$I$3+IF(OR(YEAR(B456)&gt;YEAR($F$3)+10,AND(YEAR(B456)=YEAR($F$3)+10,MONTH(B456)&gt;=MONTH($F$3))),SUM($C$9:C456),0)*IF(OR(YEAR(B456)&gt;YEAR($F$3)+25,AND(YEAR(B456)=YEAR($F$3)+25,MONTH(B456)&gt;=MONTH($F$3))),2,1))</f>
        <v/>
      </c>
      <c r="E456" t="str">
        <f t="shared" si="19"/>
        <v/>
      </c>
      <c r="F456" t="str">
        <f>IF(D456="","",MIN(E456+F455,MAX(Gehaltstabelle_neu!Entlohnungs_Stufe)))</f>
        <v/>
      </c>
      <c r="G456" t="str">
        <f>IF(A456="","",HLOOKUP(D456,Gehaltstabelle_neu!$B$2:$AA$13,GEHALT_NEU_V2!F456+1,FALSE))</f>
        <v/>
      </c>
      <c r="H456" t="str">
        <f t="shared" si="20"/>
        <v/>
      </c>
    </row>
    <row r="457" spans="1:8" x14ac:dyDescent="0.25">
      <c r="A457" t="str">
        <f>IF(GEHALT_ALT_V2!A457="","",GEHALT_ALT_V2!A457)</f>
        <v/>
      </c>
      <c r="B457" s="18" t="str">
        <f>IF(GEHALT_ALT_V2!B457="","",GEHALT_ALT_V2!B457)</f>
        <v/>
      </c>
      <c r="C457" s="19" t="str">
        <f t="shared" si="18"/>
        <v/>
      </c>
      <c r="D457" t="str">
        <f>IF(B457="","",$I$3+IF(OR(YEAR(B457)&gt;YEAR($F$3)+10,AND(YEAR(B457)=YEAR($F$3)+10,MONTH(B457)&gt;=MONTH($F$3))),SUM($C$9:C457),0)*IF(OR(YEAR(B457)&gt;YEAR($F$3)+25,AND(YEAR(B457)=YEAR($F$3)+25,MONTH(B457)&gt;=MONTH($F$3))),2,1))</f>
        <v/>
      </c>
      <c r="E457" t="str">
        <f t="shared" si="19"/>
        <v/>
      </c>
      <c r="F457" t="str">
        <f>IF(D457="","",MIN(E457+F456,MAX(Gehaltstabelle_neu!Entlohnungs_Stufe)))</f>
        <v/>
      </c>
      <c r="G457" t="str">
        <f>IF(A457="","",HLOOKUP(D457,Gehaltstabelle_neu!$B$2:$AA$13,GEHALT_NEU_V2!F457+1,FALSE))</f>
        <v/>
      </c>
      <c r="H457" t="str">
        <f t="shared" si="20"/>
        <v/>
      </c>
    </row>
    <row r="458" spans="1:8" x14ac:dyDescent="0.25">
      <c r="A458" t="str">
        <f>IF(GEHALT_ALT_V2!A458="","",GEHALT_ALT_V2!A458)</f>
        <v/>
      </c>
      <c r="B458" s="18" t="str">
        <f>IF(GEHALT_ALT_V2!B458="","",GEHALT_ALT_V2!B458)</f>
        <v/>
      </c>
      <c r="C458" s="19" t="str">
        <f t="shared" ref="C458:C521" si="21">IF(A458="","",IF(AND($F$4,YEAR(B458)=YEAR($F$5),MONTH(B458)=MONTH($F$5)),1,0))</f>
        <v/>
      </c>
      <c r="D458" t="str">
        <f>IF(B458="","",$I$3+IF(OR(YEAR(B458)&gt;YEAR($F$3)+10,AND(YEAR(B458)=YEAR($F$3)+10,MONTH(B458)&gt;=MONTH($F$3))),SUM($C$9:C458),0)*IF(OR(YEAR(B458)&gt;YEAR($F$3)+25,AND(YEAR(B458)=YEAR($F$3)+25,MONTH(B458)&gt;=MONTH($F$3))),2,1))</f>
        <v/>
      </c>
      <c r="E458" t="str">
        <f t="shared" ref="E458:E521" si="22">IF(B458="","",IF(B458&lt;$F$6,0,IF(AND(MOD(YEAR(B458)-YEAR($F$6),2)=0,MONTH($F$6)=MONTH(B458)),1,0)))</f>
        <v/>
      </c>
      <c r="F458" t="str">
        <f>IF(D458="","",MIN(E458+F457,MAX(Gehaltstabelle_neu!Entlohnungs_Stufe)))</f>
        <v/>
      </c>
      <c r="G458" t="str">
        <f>IF(A458="","",HLOOKUP(D458,Gehaltstabelle_neu!$B$2:$AA$13,GEHALT_NEU_V2!F458+1,FALSE))</f>
        <v/>
      </c>
      <c r="H458" t="str">
        <f t="shared" ref="H458:H521" si="23">IF(G458="","",G458/12*14)</f>
        <v/>
      </c>
    </row>
    <row r="459" spans="1:8" x14ac:dyDescent="0.25">
      <c r="A459" t="str">
        <f>IF(GEHALT_ALT_V2!A459="","",GEHALT_ALT_V2!A459)</f>
        <v/>
      </c>
      <c r="B459" s="18" t="str">
        <f>IF(GEHALT_ALT_V2!B459="","",GEHALT_ALT_V2!B459)</f>
        <v/>
      </c>
      <c r="C459" s="19" t="str">
        <f t="shared" si="21"/>
        <v/>
      </c>
      <c r="D459" t="str">
        <f>IF(B459="","",$I$3+IF(OR(YEAR(B459)&gt;YEAR($F$3)+10,AND(YEAR(B459)=YEAR($F$3)+10,MONTH(B459)&gt;=MONTH($F$3))),SUM($C$9:C459),0)*IF(OR(YEAR(B459)&gt;YEAR($F$3)+25,AND(YEAR(B459)=YEAR($F$3)+25,MONTH(B459)&gt;=MONTH($F$3))),2,1))</f>
        <v/>
      </c>
      <c r="E459" t="str">
        <f t="shared" si="22"/>
        <v/>
      </c>
      <c r="F459" t="str">
        <f>IF(D459="","",MIN(E459+F458,MAX(Gehaltstabelle_neu!Entlohnungs_Stufe)))</f>
        <v/>
      </c>
      <c r="G459" t="str">
        <f>IF(A459="","",HLOOKUP(D459,Gehaltstabelle_neu!$B$2:$AA$13,GEHALT_NEU_V2!F459+1,FALSE))</f>
        <v/>
      </c>
      <c r="H459" t="str">
        <f t="shared" si="23"/>
        <v/>
      </c>
    </row>
    <row r="460" spans="1:8" x14ac:dyDescent="0.25">
      <c r="A460" t="str">
        <f>IF(GEHALT_ALT_V2!A460="","",GEHALT_ALT_V2!A460)</f>
        <v/>
      </c>
      <c r="B460" s="18" t="str">
        <f>IF(GEHALT_ALT_V2!B460="","",GEHALT_ALT_V2!B460)</f>
        <v/>
      </c>
      <c r="C460" s="19" t="str">
        <f t="shared" si="21"/>
        <v/>
      </c>
      <c r="D460" t="str">
        <f>IF(B460="","",$I$3+IF(OR(YEAR(B460)&gt;YEAR($F$3)+10,AND(YEAR(B460)=YEAR($F$3)+10,MONTH(B460)&gt;=MONTH($F$3))),SUM($C$9:C460),0)*IF(OR(YEAR(B460)&gt;YEAR($F$3)+25,AND(YEAR(B460)=YEAR($F$3)+25,MONTH(B460)&gt;=MONTH($F$3))),2,1))</f>
        <v/>
      </c>
      <c r="E460" t="str">
        <f t="shared" si="22"/>
        <v/>
      </c>
      <c r="F460" t="str">
        <f>IF(D460="","",MIN(E460+F459,MAX(Gehaltstabelle_neu!Entlohnungs_Stufe)))</f>
        <v/>
      </c>
      <c r="G460" t="str">
        <f>IF(A460="","",HLOOKUP(D460,Gehaltstabelle_neu!$B$2:$AA$13,GEHALT_NEU_V2!F460+1,FALSE))</f>
        <v/>
      </c>
      <c r="H460" t="str">
        <f t="shared" si="23"/>
        <v/>
      </c>
    </row>
    <row r="461" spans="1:8" x14ac:dyDescent="0.25">
      <c r="A461" t="str">
        <f>IF(GEHALT_ALT_V2!A461="","",GEHALT_ALT_V2!A461)</f>
        <v/>
      </c>
      <c r="B461" s="18" t="str">
        <f>IF(GEHALT_ALT_V2!B461="","",GEHALT_ALT_V2!B461)</f>
        <v/>
      </c>
      <c r="C461" s="19" t="str">
        <f t="shared" si="21"/>
        <v/>
      </c>
      <c r="D461" t="str">
        <f>IF(B461="","",$I$3+IF(OR(YEAR(B461)&gt;YEAR($F$3)+10,AND(YEAR(B461)=YEAR($F$3)+10,MONTH(B461)&gt;=MONTH($F$3))),SUM($C$9:C461),0)*IF(OR(YEAR(B461)&gt;YEAR($F$3)+25,AND(YEAR(B461)=YEAR($F$3)+25,MONTH(B461)&gt;=MONTH($F$3))),2,1))</f>
        <v/>
      </c>
      <c r="E461" t="str">
        <f t="shared" si="22"/>
        <v/>
      </c>
      <c r="F461" t="str">
        <f>IF(D461="","",MIN(E461+F460,MAX(Gehaltstabelle_neu!Entlohnungs_Stufe)))</f>
        <v/>
      </c>
      <c r="G461" t="str">
        <f>IF(A461="","",HLOOKUP(D461,Gehaltstabelle_neu!$B$2:$AA$13,GEHALT_NEU_V2!F461+1,FALSE))</f>
        <v/>
      </c>
      <c r="H461" t="str">
        <f t="shared" si="23"/>
        <v/>
      </c>
    </row>
    <row r="462" spans="1:8" x14ac:dyDescent="0.25">
      <c r="A462" t="str">
        <f>IF(GEHALT_ALT_V2!A462="","",GEHALT_ALT_V2!A462)</f>
        <v/>
      </c>
      <c r="B462" s="18" t="str">
        <f>IF(GEHALT_ALT_V2!B462="","",GEHALT_ALT_V2!B462)</f>
        <v/>
      </c>
      <c r="C462" s="19" t="str">
        <f t="shared" si="21"/>
        <v/>
      </c>
      <c r="D462" t="str">
        <f>IF(B462="","",$I$3+IF(OR(YEAR(B462)&gt;YEAR($F$3)+10,AND(YEAR(B462)=YEAR($F$3)+10,MONTH(B462)&gt;=MONTH($F$3))),SUM($C$9:C462),0)*IF(OR(YEAR(B462)&gt;YEAR($F$3)+25,AND(YEAR(B462)=YEAR($F$3)+25,MONTH(B462)&gt;=MONTH($F$3))),2,1))</f>
        <v/>
      </c>
      <c r="E462" t="str">
        <f t="shared" si="22"/>
        <v/>
      </c>
      <c r="F462" t="str">
        <f>IF(D462="","",MIN(E462+F461,MAX(Gehaltstabelle_neu!Entlohnungs_Stufe)))</f>
        <v/>
      </c>
      <c r="G462" t="str">
        <f>IF(A462="","",HLOOKUP(D462,Gehaltstabelle_neu!$B$2:$AA$13,GEHALT_NEU_V2!F462+1,FALSE))</f>
        <v/>
      </c>
      <c r="H462" t="str">
        <f t="shared" si="23"/>
        <v/>
      </c>
    </row>
    <row r="463" spans="1:8" x14ac:dyDescent="0.25">
      <c r="A463" t="str">
        <f>IF(GEHALT_ALT_V2!A463="","",GEHALT_ALT_V2!A463)</f>
        <v/>
      </c>
      <c r="B463" s="18" t="str">
        <f>IF(GEHALT_ALT_V2!B463="","",GEHALT_ALT_V2!B463)</f>
        <v/>
      </c>
      <c r="C463" s="19" t="str">
        <f t="shared" si="21"/>
        <v/>
      </c>
      <c r="D463" t="str">
        <f>IF(B463="","",$I$3+IF(OR(YEAR(B463)&gt;YEAR($F$3)+10,AND(YEAR(B463)=YEAR($F$3)+10,MONTH(B463)&gt;=MONTH($F$3))),SUM($C$9:C463),0)*IF(OR(YEAR(B463)&gt;YEAR($F$3)+25,AND(YEAR(B463)=YEAR($F$3)+25,MONTH(B463)&gt;=MONTH($F$3))),2,1))</f>
        <v/>
      </c>
      <c r="E463" t="str">
        <f t="shared" si="22"/>
        <v/>
      </c>
      <c r="F463" t="str">
        <f>IF(D463="","",MIN(E463+F462,MAX(Gehaltstabelle_neu!Entlohnungs_Stufe)))</f>
        <v/>
      </c>
      <c r="G463" t="str">
        <f>IF(A463="","",HLOOKUP(D463,Gehaltstabelle_neu!$B$2:$AA$13,GEHALT_NEU_V2!F463+1,FALSE))</f>
        <v/>
      </c>
      <c r="H463" t="str">
        <f t="shared" si="23"/>
        <v/>
      </c>
    </row>
    <row r="464" spans="1:8" x14ac:dyDescent="0.25">
      <c r="A464" t="str">
        <f>IF(GEHALT_ALT_V2!A464="","",GEHALT_ALT_V2!A464)</f>
        <v/>
      </c>
      <c r="B464" s="18" t="str">
        <f>IF(GEHALT_ALT_V2!B464="","",GEHALT_ALT_V2!B464)</f>
        <v/>
      </c>
      <c r="C464" s="19" t="str">
        <f t="shared" si="21"/>
        <v/>
      </c>
      <c r="D464" t="str">
        <f>IF(B464="","",$I$3+IF(OR(YEAR(B464)&gt;YEAR($F$3)+10,AND(YEAR(B464)=YEAR($F$3)+10,MONTH(B464)&gt;=MONTH($F$3))),SUM($C$9:C464),0)*IF(OR(YEAR(B464)&gt;YEAR($F$3)+25,AND(YEAR(B464)=YEAR($F$3)+25,MONTH(B464)&gt;=MONTH($F$3))),2,1))</f>
        <v/>
      </c>
      <c r="E464" t="str">
        <f t="shared" si="22"/>
        <v/>
      </c>
      <c r="F464" t="str">
        <f>IF(D464="","",MIN(E464+F463,MAX(Gehaltstabelle_neu!Entlohnungs_Stufe)))</f>
        <v/>
      </c>
      <c r="G464" t="str">
        <f>IF(A464="","",HLOOKUP(D464,Gehaltstabelle_neu!$B$2:$AA$13,GEHALT_NEU_V2!F464+1,FALSE))</f>
        <v/>
      </c>
      <c r="H464" t="str">
        <f t="shared" si="23"/>
        <v/>
      </c>
    </row>
    <row r="465" spans="1:8" x14ac:dyDescent="0.25">
      <c r="A465" t="str">
        <f>IF(GEHALT_ALT_V2!A465="","",GEHALT_ALT_V2!A465)</f>
        <v/>
      </c>
      <c r="B465" s="18" t="str">
        <f>IF(GEHALT_ALT_V2!B465="","",GEHALT_ALT_V2!B465)</f>
        <v/>
      </c>
      <c r="C465" s="19" t="str">
        <f t="shared" si="21"/>
        <v/>
      </c>
      <c r="D465" t="str">
        <f>IF(B465="","",$I$3+IF(OR(YEAR(B465)&gt;YEAR($F$3)+10,AND(YEAR(B465)=YEAR($F$3)+10,MONTH(B465)&gt;=MONTH($F$3))),SUM($C$9:C465),0)*IF(OR(YEAR(B465)&gt;YEAR($F$3)+25,AND(YEAR(B465)=YEAR($F$3)+25,MONTH(B465)&gt;=MONTH($F$3))),2,1))</f>
        <v/>
      </c>
      <c r="E465" t="str">
        <f t="shared" si="22"/>
        <v/>
      </c>
      <c r="F465" t="str">
        <f>IF(D465="","",MIN(E465+F464,MAX(Gehaltstabelle_neu!Entlohnungs_Stufe)))</f>
        <v/>
      </c>
      <c r="G465" t="str">
        <f>IF(A465="","",HLOOKUP(D465,Gehaltstabelle_neu!$B$2:$AA$13,GEHALT_NEU_V2!F465+1,FALSE))</f>
        <v/>
      </c>
      <c r="H465" t="str">
        <f t="shared" si="23"/>
        <v/>
      </c>
    </row>
    <row r="466" spans="1:8" x14ac:dyDescent="0.25">
      <c r="A466" t="str">
        <f>IF(GEHALT_ALT_V2!A466="","",GEHALT_ALT_V2!A466)</f>
        <v/>
      </c>
      <c r="B466" s="18" t="str">
        <f>IF(GEHALT_ALT_V2!B466="","",GEHALT_ALT_V2!B466)</f>
        <v/>
      </c>
      <c r="C466" s="19" t="str">
        <f t="shared" si="21"/>
        <v/>
      </c>
      <c r="D466" t="str">
        <f>IF(B466="","",$I$3+IF(OR(YEAR(B466)&gt;YEAR($F$3)+10,AND(YEAR(B466)=YEAR($F$3)+10,MONTH(B466)&gt;=MONTH($F$3))),SUM($C$9:C466),0)*IF(OR(YEAR(B466)&gt;YEAR($F$3)+25,AND(YEAR(B466)=YEAR($F$3)+25,MONTH(B466)&gt;=MONTH($F$3))),2,1))</f>
        <v/>
      </c>
      <c r="E466" t="str">
        <f t="shared" si="22"/>
        <v/>
      </c>
      <c r="F466" t="str">
        <f>IF(D466="","",MIN(E466+F465,MAX(Gehaltstabelle_neu!Entlohnungs_Stufe)))</f>
        <v/>
      </c>
      <c r="G466" t="str">
        <f>IF(A466="","",HLOOKUP(D466,Gehaltstabelle_neu!$B$2:$AA$13,GEHALT_NEU_V2!F466+1,FALSE))</f>
        <v/>
      </c>
      <c r="H466" t="str">
        <f t="shared" si="23"/>
        <v/>
      </c>
    </row>
    <row r="467" spans="1:8" x14ac:dyDescent="0.25">
      <c r="A467" t="str">
        <f>IF(GEHALT_ALT_V2!A467="","",GEHALT_ALT_V2!A467)</f>
        <v/>
      </c>
      <c r="B467" s="18" t="str">
        <f>IF(GEHALT_ALT_V2!B467="","",GEHALT_ALT_V2!B467)</f>
        <v/>
      </c>
      <c r="C467" s="19" t="str">
        <f t="shared" si="21"/>
        <v/>
      </c>
      <c r="D467" t="str">
        <f>IF(B467="","",$I$3+IF(OR(YEAR(B467)&gt;YEAR($F$3)+10,AND(YEAR(B467)=YEAR($F$3)+10,MONTH(B467)&gt;=MONTH($F$3))),SUM($C$9:C467),0)*IF(OR(YEAR(B467)&gt;YEAR($F$3)+25,AND(YEAR(B467)=YEAR($F$3)+25,MONTH(B467)&gt;=MONTH($F$3))),2,1))</f>
        <v/>
      </c>
      <c r="E467" t="str">
        <f t="shared" si="22"/>
        <v/>
      </c>
      <c r="F467" t="str">
        <f>IF(D467="","",MIN(E467+F466,MAX(Gehaltstabelle_neu!Entlohnungs_Stufe)))</f>
        <v/>
      </c>
      <c r="G467" t="str">
        <f>IF(A467="","",HLOOKUP(D467,Gehaltstabelle_neu!$B$2:$AA$13,GEHALT_NEU_V2!F467+1,FALSE))</f>
        <v/>
      </c>
      <c r="H467" t="str">
        <f t="shared" si="23"/>
        <v/>
      </c>
    </row>
    <row r="468" spans="1:8" x14ac:dyDescent="0.25">
      <c r="A468" t="str">
        <f>IF(GEHALT_ALT_V2!A468="","",GEHALT_ALT_V2!A468)</f>
        <v/>
      </c>
      <c r="B468" s="18" t="str">
        <f>IF(GEHALT_ALT_V2!B468="","",GEHALT_ALT_V2!B468)</f>
        <v/>
      </c>
      <c r="C468" s="19" t="str">
        <f t="shared" si="21"/>
        <v/>
      </c>
      <c r="D468" t="str">
        <f>IF(B468="","",$I$3+IF(OR(YEAR(B468)&gt;YEAR($F$3)+10,AND(YEAR(B468)=YEAR($F$3)+10,MONTH(B468)&gt;=MONTH($F$3))),SUM($C$9:C468),0)*IF(OR(YEAR(B468)&gt;YEAR($F$3)+25,AND(YEAR(B468)=YEAR($F$3)+25,MONTH(B468)&gt;=MONTH($F$3))),2,1))</f>
        <v/>
      </c>
      <c r="E468" t="str">
        <f t="shared" si="22"/>
        <v/>
      </c>
      <c r="F468" t="str">
        <f>IF(D468="","",MIN(E468+F467,MAX(Gehaltstabelle_neu!Entlohnungs_Stufe)))</f>
        <v/>
      </c>
      <c r="G468" t="str">
        <f>IF(A468="","",HLOOKUP(D468,Gehaltstabelle_neu!$B$2:$AA$13,GEHALT_NEU_V2!F468+1,FALSE))</f>
        <v/>
      </c>
      <c r="H468" t="str">
        <f t="shared" si="23"/>
        <v/>
      </c>
    </row>
    <row r="469" spans="1:8" x14ac:dyDescent="0.25">
      <c r="A469" t="str">
        <f>IF(GEHALT_ALT_V2!A469="","",GEHALT_ALT_V2!A469)</f>
        <v/>
      </c>
      <c r="B469" s="18" t="str">
        <f>IF(GEHALT_ALT_V2!B469="","",GEHALT_ALT_V2!B469)</f>
        <v/>
      </c>
      <c r="C469" s="19" t="str">
        <f t="shared" si="21"/>
        <v/>
      </c>
      <c r="D469" t="str">
        <f>IF(B469="","",$I$3+IF(OR(YEAR(B469)&gt;YEAR($F$3)+10,AND(YEAR(B469)=YEAR($F$3)+10,MONTH(B469)&gt;=MONTH($F$3))),SUM($C$9:C469),0)*IF(OR(YEAR(B469)&gt;YEAR($F$3)+25,AND(YEAR(B469)=YEAR($F$3)+25,MONTH(B469)&gt;=MONTH($F$3))),2,1))</f>
        <v/>
      </c>
      <c r="E469" t="str">
        <f t="shared" si="22"/>
        <v/>
      </c>
      <c r="F469" t="str">
        <f>IF(D469="","",MIN(E469+F468,MAX(Gehaltstabelle_neu!Entlohnungs_Stufe)))</f>
        <v/>
      </c>
      <c r="G469" t="str">
        <f>IF(A469="","",HLOOKUP(D469,Gehaltstabelle_neu!$B$2:$AA$13,GEHALT_NEU_V2!F469+1,FALSE))</f>
        <v/>
      </c>
      <c r="H469" t="str">
        <f t="shared" si="23"/>
        <v/>
      </c>
    </row>
    <row r="470" spans="1:8" x14ac:dyDescent="0.25">
      <c r="A470" t="str">
        <f>IF(GEHALT_ALT_V2!A470="","",GEHALT_ALT_V2!A470)</f>
        <v/>
      </c>
      <c r="B470" s="18" t="str">
        <f>IF(GEHALT_ALT_V2!B470="","",GEHALT_ALT_V2!B470)</f>
        <v/>
      </c>
      <c r="C470" s="19" t="str">
        <f t="shared" si="21"/>
        <v/>
      </c>
      <c r="D470" t="str">
        <f>IF(B470="","",$I$3+IF(OR(YEAR(B470)&gt;YEAR($F$3)+10,AND(YEAR(B470)=YEAR($F$3)+10,MONTH(B470)&gt;=MONTH($F$3))),SUM($C$9:C470),0)*IF(OR(YEAR(B470)&gt;YEAR($F$3)+25,AND(YEAR(B470)=YEAR($F$3)+25,MONTH(B470)&gt;=MONTH($F$3))),2,1))</f>
        <v/>
      </c>
      <c r="E470" t="str">
        <f t="shared" si="22"/>
        <v/>
      </c>
      <c r="F470" t="str">
        <f>IF(D470="","",MIN(E470+F469,MAX(Gehaltstabelle_neu!Entlohnungs_Stufe)))</f>
        <v/>
      </c>
      <c r="G470" t="str">
        <f>IF(A470="","",HLOOKUP(D470,Gehaltstabelle_neu!$B$2:$AA$13,GEHALT_NEU_V2!F470+1,FALSE))</f>
        <v/>
      </c>
      <c r="H470" t="str">
        <f t="shared" si="23"/>
        <v/>
      </c>
    </row>
    <row r="471" spans="1:8" x14ac:dyDescent="0.25">
      <c r="A471" t="str">
        <f>IF(GEHALT_ALT_V2!A471="","",GEHALT_ALT_V2!A471)</f>
        <v/>
      </c>
      <c r="B471" s="18" t="str">
        <f>IF(GEHALT_ALT_V2!B471="","",GEHALT_ALT_V2!B471)</f>
        <v/>
      </c>
      <c r="C471" s="19" t="str">
        <f t="shared" si="21"/>
        <v/>
      </c>
      <c r="D471" t="str">
        <f>IF(B471="","",$I$3+IF(OR(YEAR(B471)&gt;YEAR($F$3)+10,AND(YEAR(B471)=YEAR($F$3)+10,MONTH(B471)&gt;=MONTH($F$3))),SUM($C$9:C471),0)*IF(OR(YEAR(B471)&gt;YEAR($F$3)+25,AND(YEAR(B471)=YEAR($F$3)+25,MONTH(B471)&gt;=MONTH($F$3))),2,1))</f>
        <v/>
      </c>
      <c r="E471" t="str">
        <f t="shared" si="22"/>
        <v/>
      </c>
      <c r="F471" t="str">
        <f>IF(D471="","",MIN(E471+F470,MAX(Gehaltstabelle_neu!Entlohnungs_Stufe)))</f>
        <v/>
      </c>
      <c r="G471" t="str">
        <f>IF(A471="","",HLOOKUP(D471,Gehaltstabelle_neu!$B$2:$AA$13,GEHALT_NEU_V2!F471+1,FALSE))</f>
        <v/>
      </c>
      <c r="H471" t="str">
        <f t="shared" si="23"/>
        <v/>
      </c>
    </row>
    <row r="472" spans="1:8" x14ac:dyDescent="0.25">
      <c r="A472" t="str">
        <f>IF(GEHALT_ALT_V2!A472="","",GEHALT_ALT_V2!A472)</f>
        <v/>
      </c>
      <c r="B472" s="18" t="str">
        <f>IF(GEHALT_ALT_V2!B472="","",GEHALT_ALT_V2!B472)</f>
        <v/>
      </c>
      <c r="C472" s="19" t="str">
        <f t="shared" si="21"/>
        <v/>
      </c>
      <c r="D472" t="str">
        <f>IF(B472="","",$I$3+IF(OR(YEAR(B472)&gt;YEAR($F$3)+10,AND(YEAR(B472)=YEAR($F$3)+10,MONTH(B472)&gt;=MONTH($F$3))),SUM($C$9:C472),0)*IF(OR(YEAR(B472)&gt;YEAR($F$3)+25,AND(YEAR(B472)=YEAR($F$3)+25,MONTH(B472)&gt;=MONTH($F$3))),2,1))</f>
        <v/>
      </c>
      <c r="E472" t="str">
        <f t="shared" si="22"/>
        <v/>
      </c>
      <c r="F472" t="str">
        <f>IF(D472="","",MIN(E472+F471,MAX(Gehaltstabelle_neu!Entlohnungs_Stufe)))</f>
        <v/>
      </c>
      <c r="G472" t="str">
        <f>IF(A472="","",HLOOKUP(D472,Gehaltstabelle_neu!$B$2:$AA$13,GEHALT_NEU_V2!F472+1,FALSE))</f>
        <v/>
      </c>
      <c r="H472" t="str">
        <f t="shared" si="23"/>
        <v/>
      </c>
    </row>
    <row r="473" spans="1:8" x14ac:dyDescent="0.25">
      <c r="A473" t="str">
        <f>IF(GEHALT_ALT_V2!A473="","",GEHALT_ALT_V2!A473)</f>
        <v/>
      </c>
      <c r="B473" s="18" t="str">
        <f>IF(GEHALT_ALT_V2!B473="","",GEHALT_ALT_V2!B473)</f>
        <v/>
      </c>
      <c r="C473" s="19" t="str">
        <f t="shared" si="21"/>
        <v/>
      </c>
      <c r="D473" t="str">
        <f>IF(B473="","",$I$3+IF(OR(YEAR(B473)&gt;YEAR($F$3)+10,AND(YEAR(B473)=YEAR($F$3)+10,MONTH(B473)&gt;=MONTH($F$3))),SUM($C$9:C473),0)*IF(OR(YEAR(B473)&gt;YEAR($F$3)+25,AND(YEAR(B473)=YEAR($F$3)+25,MONTH(B473)&gt;=MONTH($F$3))),2,1))</f>
        <v/>
      </c>
      <c r="E473" t="str">
        <f t="shared" si="22"/>
        <v/>
      </c>
      <c r="F473" t="str">
        <f>IF(D473="","",MIN(E473+F472,MAX(Gehaltstabelle_neu!Entlohnungs_Stufe)))</f>
        <v/>
      </c>
      <c r="G473" t="str">
        <f>IF(A473="","",HLOOKUP(D473,Gehaltstabelle_neu!$B$2:$AA$13,GEHALT_NEU_V2!F473+1,FALSE))</f>
        <v/>
      </c>
      <c r="H473" t="str">
        <f t="shared" si="23"/>
        <v/>
      </c>
    </row>
    <row r="474" spans="1:8" x14ac:dyDescent="0.25">
      <c r="A474" t="str">
        <f>IF(GEHALT_ALT_V2!A474="","",GEHALT_ALT_V2!A474)</f>
        <v/>
      </c>
      <c r="B474" s="18" t="str">
        <f>IF(GEHALT_ALT_V2!B474="","",GEHALT_ALT_V2!B474)</f>
        <v/>
      </c>
      <c r="C474" s="19" t="str">
        <f t="shared" si="21"/>
        <v/>
      </c>
      <c r="D474" t="str">
        <f>IF(B474="","",$I$3+IF(OR(YEAR(B474)&gt;YEAR($F$3)+10,AND(YEAR(B474)=YEAR($F$3)+10,MONTH(B474)&gt;=MONTH($F$3))),SUM($C$9:C474),0)*IF(OR(YEAR(B474)&gt;YEAR($F$3)+25,AND(YEAR(B474)=YEAR($F$3)+25,MONTH(B474)&gt;=MONTH($F$3))),2,1))</f>
        <v/>
      </c>
      <c r="E474" t="str">
        <f t="shared" si="22"/>
        <v/>
      </c>
      <c r="F474" t="str">
        <f>IF(D474="","",MIN(E474+F473,MAX(Gehaltstabelle_neu!Entlohnungs_Stufe)))</f>
        <v/>
      </c>
      <c r="G474" t="str">
        <f>IF(A474="","",HLOOKUP(D474,Gehaltstabelle_neu!$B$2:$AA$13,GEHALT_NEU_V2!F474+1,FALSE))</f>
        <v/>
      </c>
      <c r="H474" t="str">
        <f t="shared" si="23"/>
        <v/>
      </c>
    </row>
    <row r="475" spans="1:8" x14ac:dyDescent="0.25">
      <c r="A475" t="str">
        <f>IF(GEHALT_ALT_V2!A475="","",GEHALT_ALT_V2!A475)</f>
        <v/>
      </c>
      <c r="B475" s="18" t="str">
        <f>IF(GEHALT_ALT_V2!B475="","",GEHALT_ALT_V2!B475)</f>
        <v/>
      </c>
      <c r="C475" s="19" t="str">
        <f t="shared" si="21"/>
        <v/>
      </c>
      <c r="D475" t="str">
        <f>IF(B475="","",$I$3+IF(OR(YEAR(B475)&gt;YEAR($F$3)+10,AND(YEAR(B475)=YEAR($F$3)+10,MONTH(B475)&gt;=MONTH($F$3))),SUM($C$9:C475),0)*IF(OR(YEAR(B475)&gt;YEAR($F$3)+25,AND(YEAR(B475)=YEAR($F$3)+25,MONTH(B475)&gt;=MONTH($F$3))),2,1))</f>
        <v/>
      </c>
      <c r="E475" t="str">
        <f t="shared" si="22"/>
        <v/>
      </c>
      <c r="F475" t="str">
        <f>IF(D475="","",MIN(E475+F474,MAX(Gehaltstabelle_neu!Entlohnungs_Stufe)))</f>
        <v/>
      </c>
      <c r="G475" t="str">
        <f>IF(A475="","",HLOOKUP(D475,Gehaltstabelle_neu!$B$2:$AA$13,GEHALT_NEU_V2!F475+1,FALSE))</f>
        <v/>
      </c>
      <c r="H475" t="str">
        <f t="shared" si="23"/>
        <v/>
      </c>
    </row>
    <row r="476" spans="1:8" x14ac:dyDescent="0.25">
      <c r="A476" t="str">
        <f>IF(GEHALT_ALT_V2!A476="","",GEHALT_ALT_V2!A476)</f>
        <v/>
      </c>
      <c r="B476" s="18" t="str">
        <f>IF(GEHALT_ALT_V2!B476="","",GEHALT_ALT_V2!B476)</f>
        <v/>
      </c>
      <c r="C476" s="19" t="str">
        <f t="shared" si="21"/>
        <v/>
      </c>
      <c r="D476" t="str">
        <f>IF(B476="","",$I$3+IF(OR(YEAR(B476)&gt;YEAR($F$3)+10,AND(YEAR(B476)=YEAR($F$3)+10,MONTH(B476)&gt;=MONTH($F$3))),SUM($C$9:C476),0)*IF(OR(YEAR(B476)&gt;YEAR($F$3)+25,AND(YEAR(B476)=YEAR($F$3)+25,MONTH(B476)&gt;=MONTH($F$3))),2,1))</f>
        <v/>
      </c>
      <c r="E476" t="str">
        <f t="shared" si="22"/>
        <v/>
      </c>
      <c r="F476" t="str">
        <f>IF(D476="","",MIN(E476+F475,MAX(Gehaltstabelle_neu!Entlohnungs_Stufe)))</f>
        <v/>
      </c>
      <c r="G476" t="str">
        <f>IF(A476="","",HLOOKUP(D476,Gehaltstabelle_neu!$B$2:$AA$13,GEHALT_NEU_V2!F476+1,FALSE))</f>
        <v/>
      </c>
      <c r="H476" t="str">
        <f t="shared" si="23"/>
        <v/>
      </c>
    </row>
    <row r="477" spans="1:8" x14ac:dyDescent="0.25">
      <c r="A477" t="str">
        <f>IF(GEHALT_ALT_V2!A477="","",GEHALT_ALT_V2!A477)</f>
        <v/>
      </c>
      <c r="B477" s="18" t="str">
        <f>IF(GEHALT_ALT_V2!B477="","",GEHALT_ALT_V2!B477)</f>
        <v/>
      </c>
      <c r="C477" s="19" t="str">
        <f t="shared" si="21"/>
        <v/>
      </c>
      <c r="D477" t="str">
        <f>IF(B477="","",$I$3+IF(OR(YEAR(B477)&gt;YEAR($F$3)+10,AND(YEAR(B477)=YEAR($F$3)+10,MONTH(B477)&gt;=MONTH($F$3))),SUM($C$9:C477),0)*IF(OR(YEAR(B477)&gt;YEAR($F$3)+25,AND(YEAR(B477)=YEAR($F$3)+25,MONTH(B477)&gt;=MONTH($F$3))),2,1))</f>
        <v/>
      </c>
      <c r="E477" t="str">
        <f t="shared" si="22"/>
        <v/>
      </c>
      <c r="F477" t="str">
        <f>IF(D477="","",MIN(E477+F476,MAX(Gehaltstabelle_neu!Entlohnungs_Stufe)))</f>
        <v/>
      </c>
      <c r="G477" t="str">
        <f>IF(A477="","",HLOOKUP(D477,Gehaltstabelle_neu!$B$2:$AA$13,GEHALT_NEU_V2!F477+1,FALSE))</f>
        <v/>
      </c>
      <c r="H477" t="str">
        <f t="shared" si="23"/>
        <v/>
      </c>
    </row>
    <row r="478" spans="1:8" x14ac:dyDescent="0.25">
      <c r="A478" t="str">
        <f>IF(GEHALT_ALT_V2!A478="","",GEHALT_ALT_V2!A478)</f>
        <v/>
      </c>
      <c r="B478" s="18" t="str">
        <f>IF(GEHALT_ALT_V2!B478="","",GEHALT_ALT_V2!B478)</f>
        <v/>
      </c>
      <c r="C478" s="19" t="str">
        <f t="shared" si="21"/>
        <v/>
      </c>
      <c r="D478" t="str">
        <f>IF(B478="","",$I$3+IF(OR(YEAR(B478)&gt;YEAR($F$3)+10,AND(YEAR(B478)=YEAR($F$3)+10,MONTH(B478)&gt;=MONTH($F$3))),SUM($C$9:C478),0)*IF(OR(YEAR(B478)&gt;YEAR($F$3)+25,AND(YEAR(B478)=YEAR($F$3)+25,MONTH(B478)&gt;=MONTH($F$3))),2,1))</f>
        <v/>
      </c>
      <c r="E478" t="str">
        <f t="shared" si="22"/>
        <v/>
      </c>
      <c r="F478" t="str">
        <f>IF(D478="","",MIN(E478+F477,MAX(Gehaltstabelle_neu!Entlohnungs_Stufe)))</f>
        <v/>
      </c>
      <c r="G478" t="str">
        <f>IF(A478="","",HLOOKUP(D478,Gehaltstabelle_neu!$B$2:$AA$13,GEHALT_NEU_V2!F478+1,FALSE))</f>
        <v/>
      </c>
      <c r="H478" t="str">
        <f t="shared" si="23"/>
        <v/>
      </c>
    </row>
    <row r="479" spans="1:8" x14ac:dyDescent="0.25">
      <c r="A479" t="str">
        <f>IF(GEHALT_ALT_V2!A479="","",GEHALT_ALT_V2!A479)</f>
        <v/>
      </c>
      <c r="B479" s="18" t="str">
        <f>IF(GEHALT_ALT_V2!B479="","",GEHALT_ALT_V2!B479)</f>
        <v/>
      </c>
      <c r="C479" s="19" t="str">
        <f t="shared" si="21"/>
        <v/>
      </c>
      <c r="D479" t="str">
        <f>IF(B479="","",$I$3+IF(OR(YEAR(B479)&gt;YEAR($F$3)+10,AND(YEAR(B479)=YEAR($F$3)+10,MONTH(B479)&gt;=MONTH($F$3))),SUM($C$9:C479),0)*IF(OR(YEAR(B479)&gt;YEAR($F$3)+25,AND(YEAR(B479)=YEAR($F$3)+25,MONTH(B479)&gt;=MONTH($F$3))),2,1))</f>
        <v/>
      </c>
      <c r="E479" t="str">
        <f t="shared" si="22"/>
        <v/>
      </c>
      <c r="F479" t="str">
        <f>IF(D479="","",MIN(E479+F478,MAX(Gehaltstabelle_neu!Entlohnungs_Stufe)))</f>
        <v/>
      </c>
      <c r="G479" t="str">
        <f>IF(A479="","",HLOOKUP(D479,Gehaltstabelle_neu!$B$2:$AA$13,GEHALT_NEU_V2!F479+1,FALSE))</f>
        <v/>
      </c>
      <c r="H479" t="str">
        <f t="shared" si="23"/>
        <v/>
      </c>
    </row>
    <row r="480" spans="1:8" x14ac:dyDescent="0.25">
      <c r="A480" t="str">
        <f>IF(GEHALT_ALT_V2!A480="","",GEHALT_ALT_V2!A480)</f>
        <v/>
      </c>
      <c r="B480" s="18" t="str">
        <f>IF(GEHALT_ALT_V2!B480="","",GEHALT_ALT_V2!B480)</f>
        <v/>
      </c>
      <c r="C480" s="19" t="str">
        <f t="shared" si="21"/>
        <v/>
      </c>
      <c r="D480" t="str">
        <f>IF(B480="","",$I$3+IF(OR(YEAR(B480)&gt;YEAR($F$3)+10,AND(YEAR(B480)=YEAR($F$3)+10,MONTH(B480)&gt;=MONTH($F$3))),SUM($C$9:C480),0)*IF(OR(YEAR(B480)&gt;YEAR($F$3)+25,AND(YEAR(B480)=YEAR($F$3)+25,MONTH(B480)&gt;=MONTH($F$3))),2,1))</f>
        <v/>
      </c>
      <c r="E480" t="str">
        <f t="shared" si="22"/>
        <v/>
      </c>
      <c r="F480" t="str">
        <f>IF(D480="","",MIN(E480+F479,MAX(Gehaltstabelle_neu!Entlohnungs_Stufe)))</f>
        <v/>
      </c>
      <c r="G480" t="str">
        <f>IF(A480="","",HLOOKUP(D480,Gehaltstabelle_neu!$B$2:$AA$13,GEHALT_NEU_V2!F480+1,FALSE))</f>
        <v/>
      </c>
      <c r="H480" t="str">
        <f t="shared" si="23"/>
        <v/>
      </c>
    </row>
    <row r="481" spans="1:8" x14ac:dyDescent="0.25">
      <c r="A481" t="str">
        <f>IF(GEHALT_ALT_V2!A481="","",GEHALT_ALT_V2!A481)</f>
        <v/>
      </c>
      <c r="B481" s="18" t="str">
        <f>IF(GEHALT_ALT_V2!B481="","",GEHALT_ALT_V2!B481)</f>
        <v/>
      </c>
      <c r="C481" s="19" t="str">
        <f t="shared" si="21"/>
        <v/>
      </c>
      <c r="D481" t="str">
        <f>IF(B481="","",$I$3+IF(OR(YEAR(B481)&gt;YEAR($F$3)+10,AND(YEAR(B481)=YEAR($F$3)+10,MONTH(B481)&gt;=MONTH($F$3))),SUM($C$9:C481),0)*IF(OR(YEAR(B481)&gt;YEAR($F$3)+25,AND(YEAR(B481)=YEAR($F$3)+25,MONTH(B481)&gt;=MONTH($F$3))),2,1))</f>
        <v/>
      </c>
      <c r="E481" t="str">
        <f t="shared" si="22"/>
        <v/>
      </c>
      <c r="F481" t="str">
        <f>IF(D481="","",MIN(E481+F480,MAX(Gehaltstabelle_neu!Entlohnungs_Stufe)))</f>
        <v/>
      </c>
      <c r="G481" t="str">
        <f>IF(A481="","",HLOOKUP(D481,Gehaltstabelle_neu!$B$2:$AA$13,GEHALT_NEU_V2!F481+1,FALSE))</f>
        <v/>
      </c>
      <c r="H481" t="str">
        <f t="shared" si="23"/>
        <v/>
      </c>
    </row>
    <row r="482" spans="1:8" x14ac:dyDescent="0.25">
      <c r="A482" t="str">
        <f>IF(GEHALT_ALT_V2!A482="","",GEHALT_ALT_V2!A482)</f>
        <v/>
      </c>
      <c r="B482" s="18" t="str">
        <f>IF(GEHALT_ALT_V2!B482="","",GEHALT_ALT_V2!B482)</f>
        <v/>
      </c>
      <c r="C482" s="19" t="str">
        <f t="shared" si="21"/>
        <v/>
      </c>
      <c r="D482" t="str">
        <f>IF(B482="","",$I$3+IF(OR(YEAR(B482)&gt;YEAR($F$3)+10,AND(YEAR(B482)=YEAR($F$3)+10,MONTH(B482)&gt;=MONTH($F$3))),SUM($C$9:C482),0)*IF(OR(YEAR(B482)&gt;YEAR($F$3)+25,AND(YEAR(B482)=YEAR($F$3)+25,MONTH(B482)&gt;=MONTH($F$3))),2,1))</f>
        <v/>
      </c>
      <c r="E482" t="str">
        <f t="shared" si="22"/>
        <v/>
      </c>
      <c r="F482" t="str">
        <f>IF(D482="","",MIN(E482+F481,MAX(Gehaltstabelle_neu!Entlohnungs_Stufe)))</f>
        <v/>
      </c>
      <c r="G482" t="str">
        <f>IF(A482="","",HLOOKUP(D482,Gehaltstabelle_neu!$B$2:$AA$13,GEHALT_NEU_V2!F482+1,FALSE))</f>
        <v/>
      </c>
      <c r="H482" t="str">
        <f t="shared" si="23"/>
        <v/>
      </c>
    </row>
    <row r="483" spans="1:8" x14ac:dyDescent="0.25">
      <c r="A483" t="str">
        <f>IF(GEHALT_ALT_V2!A483="","",GEHALT_ALT_V2!A483)</f>
        <v/>
      </c>
      <c r="B483" s="18" t="str">
        <f>IF(GEHALT_ALT_V2!B483="","",GEHALT_ALT_V2!B483)</f>
        <v/>
      </c>
      <c r="C483" s="19" t="str">
        <f t="shared" si="21"/>
        <v/>
      </c>
      <c r="D483" t="str">
        <f>IF(B483="","",$I$3+IF(OR(YEAR(B483)&gt;YEAR($F$3)+10,AND(YEAR(B483)=YEAR($F$3)+10,MONTH(B483)&gt;=MONTH($F$3))),SUM($C$9:C483),0)*IF(OR(YEAR(B483)&gt;YEAR($F$3)+25,AND(YEAR(B483)=YEAR($F$3)+25,MONTH(B483)&gt;=MONTH($F$3))),2,1))</f>
        <v/>
      </c>
      <c r="E483" t="str">
        <f t="shared" si="22"/>
        <v/>
      </c>
      <c r="F483" t="str">
        <f>IF(D483="","",MIN(E483+F482,MAX(Gehaltstabelle_neu!Entlohnungs_Stufe)))</f>
        <v/>
      </c>
      <c r="G483" t="str">
        <f>IF(A483="","",HLOOKUP(D483,Gehaltstabelle_neu!$B$2:$AA$13,GEHALT_NEU_V2!F483+1,FALSE))</f>
        <v/>
      </c>
      <c r="H483" t="str">
        <f t="shared" si="23"/>
        <v/>
      </c>
    </row>
    <row r="484" spans="1:8" x14ac:dyDescent="0.25">
      <c r="A484" t="str">
        <f>IF(GEHALT_ALT_V2!A484="","",GEHALT_ALT_V2!A484)</f>
        <v/>
      </c>
      <c r="B484" s="18" t="str">
        <f>IF(GEHALT_ALT_V2!B484="","",GEHALT_ALT_V2!B484)</f>
        <v/>
      </c>
      <c r="C484" s="19" t="str">
        <f t="shared" si="21"/>
        <v/>
      </c>
      <c r="D484" t="str">
        <f>IF(B484="","",$I$3+IF(OR(YEAR(B484)&gt;YEAR($F$3)+10,AND(YEAR(B484)=YEAR($F$3)+10,MONTH(B484)&gt;=MONTH($F$3))),SUM($C$9:C484),0)*IF(OR(YEAR(B484)&gt;YEAR($F$3)+25,AND(YEAR(B484)=YEAR($F$3)+25,MONTH(B484)&gt;=MONTH($F$3))),2,1))</f>
        <v/>
      </c>
      <c r="E484" t="str">
        <f t="shared" si="22"/>
        <v/>
      </c>
      <c r="F484" t="str">
        <f>IF(D484="","",MIN(E484+F483,MAX(Gehaltstabelle_neu!Entlohnungs_Stufe)))</f>
        <v/>
      </c>
      <c r="G484" t="str">
        <f>IF(A484="","",HLOOKUP(D484,Gehaltstabelle_neu!$B$2:$AA$13,GEHALT_NEU_V2!F484+1,FALSE))</f>
        <v/>
      </c>
      <c r="H484" t="str">
        <f t="shared" si="23"/>
        <v/>
      </c>
    </row>
    <row r="485" spans="1:8" x14ac:dyDescent="0.25">
      <c r="A485" t="str">
        <f>IF(GEHALT_ALT_V2!A485="","",GEHALT_ALT_V2!A485)</f>
        <v/>
      </c>
      <c r="B485" s="18" t="str">
        <f>IF(GEHALT_ALT_V2!B485="","",GEHALT_ALT_V2!B485)</f>
        <v/>
      </c>
      <c r="C485" s="19" t="str">
        <f t="shared" si="21"/>
        <v/>
      </c>
      <c r="D485" t="str">
        <f>IF(B485="","",$I$3+IF(OR(YEAR(B485)&gt;YEAR($F$3)+10,AND(YEAR(B485)=YEAR($F$3)+10,MONTH(B485)&gt;=MONTH($F$3))),SUM($C$9:C485),0)*IF(OR(YEAR(B485)&gt;YEAR($F$3)+25,AND(YEAR(B485)=YEAR($F$3)+25,MONTH(B485)&gt;=MONTH($F$3))),2,1))</f>
        <v/>
      </c>
      <c r="E485" t="str">
        <f t="shared" si="22"/>
        <v/>
      </c>
      <c r="F485" t="str">
        <f>IF(D485="","",MIN(E485+F484,MAX(Gehaltstabelle_neu!Entlohnungs_Stufe)))</f>
        <v/>
      </c>
      <c r="G485" t="str">
        <f>IF(A485="","",HLOOKUP(D485,Gehaltstabelle_neu!$B$2:$AA$13,GEHALT_NEU_V2!F485+1,FALSE))</f>
        <v/>
      </c>
      <c r="H485" t="str">
        <f t="shared" si="23"/>
        <v/>
      </c>
    </row>
    <row r="486" spans="1:8" x14ac:dyDescent="0.25">
      <c r="A486" t="str">
        <f>IF(GEHALT_ALT_V2!A486="","",GEHALT_ALT_V2!A486)</f>
        <v/>
      </c>
      <c r="B486" s="18" t="str">
        <f>IF(GEHALT_ALT_V2!B486="","",GEHALT_ALT_V2!B486)</f>
        <v/>
      </c>
      <c r="C486" s="19" t="str">
        <f t="shared" si="21"/>
        <v/>
      </c>
      <c r="D486" t="str">
        <f>IF(B486="","",$I$3+IF(OR(YEAR(B486)&gt;YEAR($F$3)+10,AND(YEAR(B486)=YEAR($F$3)+10,MONTH(B486)&gt;=MONTH($F$3))),SUM($C$9:C486),0)*IF(OR(YEAR(B486)&gt;YEAR($F$3)+25,AND(YEAR(B486)=YEAR($F$3)+25,MONTH(B486)&gt;=MONTH($F$3))),2,1))</f>
        <v/>
      </c>
      <c r="E486" t="str">
        <f t="shared" si="22"/>
        <v/>
      </c>
      <c r="F486" t="str">
        <f>IF(D486="","",MIN(E486+F485,MAX(Gehaltstabelle_neu!Entlohnungs_Stufe)))</f>
        <v/>
      </c>
      <c r="G486" t="str">
        <f>IF(A486="","",HLOOKUP(D486,Gehaltstabelle_neu!$B$2:$AA$13,GEHALT_NEU_V2!F486+1,FALSE))</f>
        <v/>
      </c>
      <c r="H486" t="str">
        <f t="shared" si="23"/>
        <v/>
      </c>
    </row>
    <row r="487" spans="1:8" x14ac:dyDescent="0.25">
      <c r="A487" t="str">
        <f>IF(GEHALT_ALT_V2!A487="","",GEHALT_ALT_V2!A487)</f>
        <v/>
      </c>
      <c r="B487" s="18" t="str">
        <f>IF(GEHALT_ALT_V2!B487="","",GEHALT_ALT_V2!B487)</f>
        <v/>
      </c>
      <c r="C487" s="19" t="str">
        <f t="shared" si="21"/>
        <v/>
      </c>
      <c r="D487" t="str">
        <f>IF(B487="","",$I$3+IF(OR(YEAR(B487)&gt;YEAR($F$3)+10,AND(YEAR(B487)=YEAR($F$3)+10,MONTH(B487)&gt;=MONTH($F$3))),SUM($C$9:C487),0)*IF(OR(YEAR(B487)&gt;YEAR($F$3)+25,AND(YEAR(B487)=YEAR($F$3)+25,MONTH(B487)&gt;=MONTH($F$3))),2,1))</f>
        <v/>
      </c>
      <c r="E487" t="str">
        <f t="shared" si="22"/>
        <v/>
      </c>
      <c r="F487" t="str">
        <f>IF(D487="","",MIN(E487+F486,MAX(Gehaltstabelle_neu!Entlohnungs_Stufe)))</f>
        <v/>
      </c>
      <c r="G487" t="str">
        <f>IF(A487="","",HLOOKUP(D487,Gehaltstabelle_neu!$B$2:$AA$13,GEHALT_NEU_V2!F487+1,FALSE))</f>
        <v/>
      </c>
      <c r="H487" t="str">
        <f t="shared" si="23"/>
        <v/>
      </c>
    </row>
    <row r="488" spans="1:8" x14ac:dyDescent="0.25">
      <c r="A488" t="str">
        <f>IF(GEHALT_ALT_V2!A488="","",GEHALT_ALT_V2!A488)</f>
        <v/>
      </c>
      <c r="B488" s="18" t="str">
        <f>IF(GEHALT_ALT_V2!B488="","",GEHALT_ALT_V2!B488)</f>
        <v/>
      </c>
      <c r="C488" s="19" t="str">
        <f t="shared" si="21"/>
        <v/>
      </c>
      <c r="D488" t="str">
        <f>IF(B488="","",$I$3+IF(OR(YEAR(B488)&gt;YEAR($F$3)+10,AND(YEAR(B488)=YEAR($F$3)+10,MONTH(B488)&gt;=MONTH($F$3))),SUM($C$9:C488),0)*IF(OR(YEAR(B488)&gt;YEAR($F$3)+25,AND(YEAR(B488)=YEAR($F$3)+25,MONTH(B488)&gt;=MONTH($F$3))),2,1))</f>
        <v/>
      </c>
      <c r="E488" t="str">
        <f t="shared" si="22"/>
        <v/>
      </c>
      <c r="F488" t="str">
        <f>IF(D488="","",MIN(E488+F487,MAX(Gehaltstabelle_neu!Entlohnungs_Stufe)))</f>
        <v/>
      </c>
      <c r="G488" t="str">
        <f>IF(A488="","",HLOOKUP(D488,Gehaltstabelle_neu!$B$2:$AA$13,GEHALT_NEU_V2!F488+1,FALSE))</f>
        <v/>
      </c>
      <c r="H488" t="str">
        <f t="shared" si="23"/>
        <v/>
      </c>
    </row>
    <row r="489" spans="1:8" x14ac:dyDescent="0.25">
      <c r="A489" t="str">
        <f>IF(GEHALT_ALT_V2!A489="","",GEHALT_ALT_V2!A489)</f>
        <v/>
      </c>
      <c r="B489" s="18" t="str">
        <f>IF(GEHALT_ALT_V2!B489="","",GEHALT_ALT_V2!B489)</f>
        <v/>
      </c>
      <c r="C489" s="19" t="str">
        <f t="shared" si="21"/>
        <v/>
      </c>
      <c r="D489" t="str">
        <f>IF(B489="","",$I$3+IF(OR(YEAR(B489)&gt;YEAR($F$3)+10,AND(YEAR(B489)=YEAR($F$3)+10,MONTH(B489)&gt;=MONTH($F$3))),SUM($C$9:C489),0)*IF(OR(YEAR(B489)&gt;YEAR($F$3)+25,AND(YEAR(B489)=YEAR($F$3)+25,MONTH(B489)&gt;=MONTH($F$3))),2,1))</f>
        <v/>
      </c>
      <c r="E489" t="str">
        <f t="shared" si="22"/>
        <v/>
      </c>
      <c r="F489" t="str">
        <f>IF(D489="","",MIN(E489+F488,MAX(Gehaltstabelle_neu!Entlohnungs_Stufe)))</f>
        <v/>
      </c>
      <c r="G489" t="str">
        <f>IF(A489="","",HLOOKUP(D489,Gehaltstabelle_neu!$B$2:$AA$13,GEHALT_NEU_V2!F489+1,FALSE))</f>
        <v/>
      </c>
      <c r="H489" t="str">
        <f t="shared" si="23"/>
        <v/>
      </c>
    </row>
    <row r="490" spans="1:8" x14ac:dyDescent="0.25">
      <c r="A490" t="str">
        <f>IF(GEHALT_ALT_V2!A490="","",GEHALT_ALT_V2!A490)</f>
        <v/>
      </c>
      <c r="B490" s="18" t="str">
        <f>IF(GEHALT_ALT_V2!B490="","",GEHALT_ALT_V2!B490)</f>
        <v/>
      </c>
      <c r="C490" s="19" t="str">
        <f t="shared" si="21"/>
        <v/>
      </c>
      <c r="D490" t="str">
        <f>IF(B490="","",$I$3+IF(OR(YEAR(B490)&gt;YEAR($F$3)+10,AND(YEAR(B490)=YEAR($F$3)+10,MONTH(B490)&gt;=MONTH($F$3))),SUM($C$9:C490),0)*IF(OR(YEAR(B490)&gt;YEAR($F$3)+25,AND(YEAR(B490)=YEAR($F$3)+25,MONTH(B490)&gt;=MONTH($F$3))),2,1))</f>
        <v/>
      </c>
      <c r="E490" t="str">
        <f t="shared" si="22"/>
        <v/>
      </c>
      <c r="F490" t="str">
        <f>IF(D490="","",MIN(E490+F489,MAX(Gehaltstabelle_neu!Entlohnungs_Stufe)))</f>
        <v/>
      </c>
      <c r="G490" t="str">
        <f>IF(A490="","",HLOOKUP(D490,Gehaltstabelle_neu!$B$2:$AA$13,GEHALT_NEU_V2!F490+1,FALSE))</f>
        <v/>
      </c>
      <c r="H490" t="str">
        <f t="shared" si="23"/>
        <v/>
      </c>
    </row>
    <row r="491" spans="1:8" x14ac:dyDescent="0.25">
      <c r="A491" t="str">
        <f>IF(GEHALT_ALT_V2!A491="","",GEHALT_ALT_V2!A491)</f>
        <v/>
      </c>
      <c r="B491" s="18" t="str">
        <f>IF(GEHALT_ALT_V2!B491="","",GEHALT_ALT_V2!B491)</f>
        <v/>
      </c>
      <c r="C491" s="19" t="str">
        <f t="shared" si="21"/>
        <v/>
      </c>
      <c r="D491" t="str">
        <f>IF(B491="","",$I$3+IF(OR(YEAR(B491)&gt;YEAR($F$3)+10,AND(YEAR(B491)=YEAR($F$3)+10,MONTH(B491)&gt;=MONTH($F$3))),SUM($C$9:C491),0)*IF(OR(YEAR(B491)&gt;YEAR($F$3)+25,AND(YEAR(B491)=YEAR($F$3)+25,MONTH(B491)&gt;=MONTH($F$3))),2,1))</f>
        <v/>
      </c>
      <c r="E491" t="str">
        <f t="shared" si="22"/>
        <v/>
      </c>
      <c r="F491" t="str">
        <f>IF(D491="","",MIN(E491+F490,MAX(Gehaltstabelle_neu!Entlohnungs_Stufe)))</f>
        <v/>
      </c>
      <c r="G491" t="str">
        <f>IF(A491="","",HLOOKUP(D491,Gehaltstabelle_neu!$B$2:$AA$13,GEHALT_NEU_V2!F491+1,FALSE))</f>
        <v/>
      </c>
      <c r="H491" t="str">
        <f t="shared" si="23"/>
        <v/>
      </c>
    </row>
    <row r="492" spans="1:8" x14ac:dyDescent="0.25">
      <c r="A492" t="str">
        <f>IF(GEHALT_ALT_V2!A492="","",GEHALT_ALT_V2!A492)</f>
        <v/>
      </c>
      <c r="B492" s="18" t="str">
        <f>IF(GEHALT_ALT_V2!B492="","",GEHALT_ALT_V2!B492)</f>
        <v/>
      </c>
      <c r="C492" s="19" t="str">
        <f t="shared" si="21"/>
        <v/>
      </c>
      <c r="D492" t="str">
        <f>IF(B492="","",$I$3+IF(OR(YEAR(B492)&gt;YEAR($F$3)+10,AND(YEAR(B492)=YEAR($F$3)+10,MONTH(B492)&gt;=MONTH($F$3))),SUM($C$9:C492),0)*IF(OR(YEAR(B492)&gt;YEAR($F$3)+25,AND(YEAR(B492)=YEAR($F$3)+25,MONTH(B492)&gt;=MONTH($F$3))),2,1))</f>
        <v/>
      </c>
      <c r="E492" t="str">
        <f t="shared" si="22"/>
        <v/>
      </c>
      <c r="F492" t="str">
        <f>IF(D492="","",MIN(E492+F491,MAX(Gehaltstabelle_neu!Entlohnungs_Stufe)))</f>
        <v/>
      </c>
      <c r="G492" t="str">
        <f>IF(A492="","",HLOOKUP(D492,Gehaltstabelle_neu!$B$2:$AA$13,GEHALT_NEU_V2!F492+1,FALSE))</f>
        <v/>
      </c>
      <c r="H492" t="str">
        <f t="shared" si="23"/>
        <v/>
      </c>
    </row>
    <row r="493" spans="1:8" x14ac:dyDescent="0.25">
      <c r="A493" t="str">
        <f>IF(GEHALT_ALT_V2!A493="","",GEHALT_ALT_V2!A493)</f>
        <v/>
      </c>
      <c r="B493" s="18" t="str">
        <f>IF(GEHALT_ALT_V2!B493="","",GEHALT_ALT_V2!B493)</f>
        <v/>
      </c>
      <c r="C493" s="19" t="str">
        <f t="shared" si="21"/>
        <v/>
      </c>
      <c r="D493" t="str">
        <f>IF(B493="","",$I$3+IF(OR(YEAR(B493)&gt;YEAR($F$3)+10,AND(YEAR(B493)=YEAR($F$3)+10,MONTH(B493)&gt;=MONTH($F$3))),SUM($C$9:C493),0)*IF(OR(YEAR(B493)&gt;YEAR($F$3)+25,AND(YEAR(B493)=YEAR($F$3)+25,MONTH(B493)&gt;=MONTH($F$3))),2,1))</f>
        <v/>
      </c>
      <c r="E493" t="str">
        <f t="shared" si="22"/>
        <v/>
      </c>
      <c r="F493" t="str">
        <f>IF(D493="","",MIN(E493+F492,MAX(Gehaltstabelle_neu!Entlohnungs_Stufe)))</f>
        <v/>
      </c>
      <c r="G493" t="str">
        <f>IF(A493="","",HLOOKUP(D493,Gehaltstabelle_neu!$B$2:$AA$13,GEHALT_NEU_V2!F493+1,FALSE))</f>
        <v/>
      </c>
      <c r="H493" t="str">
        <f t="shared" si="23"/>
        <v/>
      </c>
    </row>
    <row r="494" spans="1:8" x14ac:dyDescent="0.25">
      <c r="A494" t="str">
        <f>IF(GEHALT_ALT_V2!A494="","",GEHALT_ALT_V2!A494)</f>
        <v/>
      </c>
      <c r="B494" s="18" t="str">
        <f>IF(GEHALT_ALT_V2!B494="","",GEHALT_ALT_V2!B494)</f>
        <v/>
      </c>
      <c r="C494" s="19" t="str">
        <f t="shared" si="21"/>
        <v/>
      </c>
      <c r="D494" t="str">
        <f>IF(B494="","",$I$3+IF(OR(YEAR(B494)&gt;YEAR($F$3)+10,AND(YEAR(B494)=YEAR($F$3)+10,MONTH(B494)&gt;=MONTH($F$3))),SUM($C$9:C494),0)*IF(OR(YEAR(B494)&gt;YEAR($F$3)+25,AND(YEAR(B494)=YEAR($F$3)+25,MONTH(B494)&gt;=MONTH($F$3))),2,1))</f>
        <v/>
      </c>
      <c r="E494" t="str">
        <f t="shared" si="22"/>
        <v/>
      </c>
      <c r="F494" t="str">
        <f>IF(D494="","",MIN(E494+F493,MAX(Gehaltstabelle_neu!Entlohnungs_Stufe)))</f>
        <v/>
      </c>
      <c r="G494" t="str">
        <f>IF(A494="","",HLOOKUP(D494,Gehaltstabelle_neu!$B$2:$AA$13,GEHALT_NEU_V2!F494+1,FALSE))</f>
        <v/>
      </c>
      <c r="H494" t="str">
        <f t="shared" si="23"/>
        <v/>
      </c>
    </row>
    <row r="495" spans="1:8" x14ac:dyDescent="0.25">
      <c r="A495" t="str">
        <f>IF(GEHALT_ALT_V2!A495="","",GEHALT_ALT_V2!A495)</f>
        <v/>
      </c>
      <c r="B495" s="18" t="str">
        <f>IF(GEHALT_ALT_V2!B495="","",GEHALT_ALT_V2!B495)</f>
        <v/>
      </c>
      <c r="C495" s="19" t="str">
        <f t="shared" si="21"/>
        <v/>
      </c>
      <c r="D495" t="str">
        <f>IF(B495="","",$I$3+IF(OR(YEAR(B495)&gt;YEAR($F$3)+10,AND(YEAR(B495)=YEAR($F$3)+10,MONTH(B495)&gt;=MONTH($F$3))),SUM($C$9:C495),0)*IF(OR(YEAR(B495)&gt;YEAR($F$3)+25,AND(YEAR(B495)=YEAR($F$3)+25,MONTH(B495)&gt;=MONTH($F$3))),2,1))</f>
        <v/>
      </c>
      <c r="E495" t="str">
        <f t="shared" si="22"/>
        <v/>
      </c>
      <c r="F495" t="str">
        <f>IF(D495="","",MIN(E495+F494,MAX(Gehaltstabelle_neu!Entlohnungs_Stufe)))</f>
        <v/>
      </c>
      <c r="G495" t="str">
        <f>IF(A495="","",HLOOKUP(D495,Gehaltstabelle_neu!$B$2:$AA$13,GEHALT_NEU_V2!F495+1,FALSE))</f>
        <v/>
      </c>
      <c r="H495" t="str">
        <f t="shared" si="23"/>
        <v/>
      </c>
    </row>
    <row r="496" spans="1:8" x14ac:dyDescent="0.25">
      <c r="A496" t="str">
        <f>IF(GEHALT_ALT_V2!A496="","",GEHALT_ALT_V2!A496)</f>
        <v/>
      </c>
      <c r="B496" s="18" t="str">
        <f>IF(GEHALT_ALT_V2!B496="","",GEHALT_ALT_V2!B496)</f>
        <v/>
      </c>
      <c r="C496" s="19" t="str">
        <f t="shared" si="21"/>
        <v/>
      </c>
      <c r="D496" t="str">
        <f>IF(B496="","",$I$3+IF(OR(YEAR(B496)&gt;YEAR($F$3)+10,AND(YEAR(B496)=YEAR($F$3)+10,MONTH(B496)&gt;=MONTH($F$3))),SUM($C$9:C496),0)*IF(OR(YEAR(B496)&gt;YEAR($F$3)+25,AND(YEAR(B496)=YEAR($F$3)+25,MONTH(B496)&gt;=MONTH($F$3))),2,1))</f>
        <v/>
      </c>
      <c r="E496" t="str">
        <f t="shared" si="22"/>
        <v/>
      </c>
      <c r="F496" t="str">
        <f>IF(D496="","",MIN(E496+F495,MAX(Gehaltstabelle_neu!Entlohnungs_Stufe)))</f>
        <v/>
      </c>
      <c r="G496" t="str">
        <f>IF(A496="","",HLOOKUP(D496,Gehaltstabelle_neu!$B$2:$AA$13,GEHALT_NEU_V2!F496+1,FALSE))</f>
        <v/>
      </c>
      <c r="H496" t="str">
        <f t="shared" si="23"/>
        <v/>
      </c>
    </row>
    <row r="497" spans="1:8" x14ac:dyDescent="0.25">
      <c r="A497" t="str">
        <f>IF(GEHALT_ALT_V2!A497="","",GEHALT_ALT_V2!A497)</f>
        <v/>
      </c>
      <c r="B497" s="18" t="str">
        <f>IF(GEHALT_ALT_V2!B497="","",GEHALT_ALT_V2!B497)</f>
        <v/>
      </c>
      <c r="C497" s="19" t="str">
        <f t="shared" si="21"/>
        <v/>
      </c>
      <c r="D497" t="str">
        <f>IF(B497="","",$I$3+IF(OR(YEAR(B497)&gt;YEAR($F$3)+10,AND(YEAR(B497)=YEAR($F$3)+10,MONTH(B497)&gt;=MONTH($F$3))),SUM($C$9:C497),0)*IF(OR(YEAR(B497)&gt;YEAR($F$3)+25,AND(YEAR(B497)=YEAR($F$3)+25,MONTH(B497)&gt;=MONTH($F$3))),2,1))</f>
        <v/>
      </c>
      <c r="E497" t="str">
        <f t="shared" si="22"/>
        <v/>
      </c>
      <c r="F497" t="str">
        <f>IF(D497="","",MIN(E497+F496,MAX(Gehaltstabelle_neu!Entlohnungs_Stufe)))</f>
        <v/>
      </c>
      <c r="G497" t="str">
        <f>IF(A497="","",HLOOKUP(D497,Gehaltstabelle_neu!$B$2:$AA$13,GEHALT_NEU_V2!F497+1,FALSE))</f>
        <v/>
      </c>
      <c r="H497" t="str">
        <f t="shared" si="23"/>
        <v/>
      </c>
    </row>
    <row r="498" spans="1:8" x14ac:dyDescent="0.25">
      <c r="A498" t="str">
        <f>IF(GEHALT_ALT_V2!A498="","",GEHALT_ALT_V2!A498)</f>
        <v/>
      </c>
      <c r="B498" s="18" t="str">
        <f>IF(GEHALT_ALT_V2!B498="","",GEHALT_ALT_V2!B498)</f>
        <v/>
      </c>
      <c r="C498" s="19" t="str">
        <f t="shared" si="21"/>
        <v/>
      </c>
      <c r="D498" t="str">
        <f>IF(B498="","",$I$3+IF(OR(YEAR(B498)&gt;YEAR($F$3)+10,AND(YEAR(B498)=YEAR($F$3)+10,MONTH(B498)&gt;=MONTH($F$3))),SUM($C$9:C498),0)*IF(OR(YEAR(B498)&gt;YEAR($F$3)+25,AND(YEAR(B498)=YEAR($F$3)+25,MONTH(B498)&gt;=MONTH($F$3))),2,1))</f>
        <v/>
      </c>
      <c r="E498" t="str">
        <f t="shared" si="22"/>
        <v/>
      </c>
      <c r="F498" t="str">
        <f>IF(D498="","",MIN(E498+F497,MAX(Gehaltstabelle_neu!Entlohnungs_Stufe)))</f>
        <v/>
      </c>
      <c r="G498" t="str">
        <f>IF(A498="","",HLOOKUP(D498,Gehaltstabelle_neu!$B$2:$AA$13,GEHALT_NEU_V2!F498+1,FALSE))</f>
        <v/>
      </c>
      <c r="H498" t="str">
        <f t="shared" si="23"/>
        <v/>
      </c>
    </row>
    <row r="499" spans="1:8" x14ac:dyDescent="0.25">
      <c r="A499" t="str">
        <f>IF(GEHALT_ALT_V2!A499="","",GEHALT_ALT_V2!A499)</f>
        <v/>
      </c>
      <c r="B499" s="18" t="str">
        <f>IF(GEHALT_ALT_V2!B499="","",GEHALT_ALT_V2!B499)</f>
        <v/>
      </c>
      <c r="C499" s="19" t="str">
        <f t="shared" si="21"/>
        <v/>
      </c>
      <c r="D499" t="str">
        <f>IF(B499="","",$I$3+IF(OR(YEAR(B499)&gt;YEAR($F$3)+10,AND(YEAR(B499)=YEAR($F$3)+10,MONTH(B499)&gt;=MONTH($F$3))),SUM($C$9:C499),0)*IF(OR(YEAR(B499)&gt;YEAR($F$3)+25,AND(YEAR(B499)=YEAR($F$3)+25,MONTH(B499)&gt;=MONTH($F$3))),2,1))</f>
        <v/>
      </c>
      <c r="E499" t="str">
        <f t="shared" si="22"/>
        <v/>
      </c>
      <c r="F499" t="str">
        <f>IF(D499="","",MIN(E499+F498,MAX(Gehaltstabelle_neu!Entlohnungs_Stufe)))</f>
        <v/>
      </c>
      <c r="G499" t="str">
        <f>IF(A499="","",HLOOKUP(D499,Gehaltstabelle_neu!$B$2:$AA$13,GEHALT_NEU_V2!F499+1,FALSE))</f>
        <v/>
      </c>
      <c r="H499" t="str">
        <f t="shared" si="23"/>
        <v/>
      </c>
    </row>
    <row r="500" spans="1:8" x14ac:dyDescent="0.25">
      <c r="A500" t="str">
        <f>IF(GEHALT_ALT_V2!A500="","",GEHALT_ALT_V2!A500)</f>
        <v/>
      </c>
      <c r="B500" s="18" t="str">
        <f>IF(GEHALT_ALT_V2!B500="","",GEHALT_ALT_V2!B500)</f>
        <v/>
      </c>
      <c r="C500" s="19" t="str">
        <f t="shared" si="21"/>
        <v/>
      </c>
      <c r="D500" t="str">
        <f>IF(B500="","",$I$3+IF(OR(YEAR(B500)&gt;YEAR($F$3)+10,AND(YEAR(B500)=YEAR($F$3)+10,MONTH(B500)&gt;=MONTH($F$3))),SUM($C$9:C500),0)*IF(OR(YEAR(B500)&gt;YEAR($F$3)+25,AND(YEAR(B500)=YEAR($F$3)+25,MONTH(B500)&gt;=MONTH($F$3))),2,1))</f>
        <v/>
      </c>
      <c r="E500" t="str">
        <f t="shared" si="22"/>
        <v/>
      </c>
      <c r="F500" t="str">
        <f>IF(D500="","",MIN(E500+F499,MAX(Gehaltstabelle_neu!Entlohnungs_Stufe)))</f>
        <v/>
      </c>
      <c r="G500" t="str">
        <f>IF(A500="","",HLOOKUP(D500,Gehaltstabelle_neu!$B$2:$AA$13,GEHALT_NEU_V2!F500+1,FALSE))</f>
        <v/>
      </c>
      <c r="H500" t="str">
        <f t="shared" si="23"/>
        <v/>
      </c>
    </row>
    <row r="501" spans="1:8" x14ac:dyDescent="0.25">
      <c r="A501" t="str">
        <f>IF(GEHALT_ALT_V2!A501="","",GEHALT_ALT_V2!A501)</f>
        <v/>
      </c>
      <c r="B501" s="18" t="str">
        <f>IF(GEHALT_ALT_V2!B501="","",GEHALT_ALT_V2!B501)</f>
        <v/>
      </c>
      <c r="C501" s="19" t="str">
        <f t="shared" si="21"/>
        <v/>
      </c>
      <c r="D501" t="str">
        <f>IF(B501="","",$I$3+IF(OR(YEAR(B501)&gt;YEAR($F$3)+10,AND(YEAR(B501)=YEAR($F$3)+10,MONTH(B501)&gt;=MONTH($F$3))),SUM($C$9:C501),0)*IF(OR(YEAR(B501)&gt;YEAR($F$3)+25,AND(YEAR(B501)=YEAR($F$3)+25,MONTH(B501)&gt;=MONTH($F$3))),2,1))</f>
        <v/>
      </c>
      <c r="E501" t="str">
        <f t="shared" si="22"/>
        <v/>
      </c>
      <c r="F501" t="str">
        <f>IF(D501="","",MIN(E501+F500,MAX(Gehaltstabelle_neu!Entlohnungs_Stufe)))</f>
        <v/>
      </c>
      <c r="G501" t="str">
        <f>IF(A501="","",HLOOKUP(D501,Gehaltstabelle_neu!$B$2:$AA$13,GEHALT_NEU_V2!F501+1,FALSE))</f>
        <v/>
      </c>
      <c r="H501" t="str">
        <f t="shared" si="23"/>
        <v/>
      </c>
    </row>
    <row r="502" spans="1:8" x14ac:dyDescent="0.25">
      <c r="A502" t="str">
        <f>IF(GEHALT_ALT_V2!A502="","",GEHALT_ALT_V2!A502)</f>
        <v/>
      </c>
      <c r="B502" s="18" t="str">
        <f>IF(GEHALT_ALT_V2!B502="","",GEHALT_ALT_V2!B502)</f>
        <v/>
      </c>
      <c r="C502" s="19" t="str">
        <f t="shared" si="21"/>
        <v/>
      </c>
      <c r="D502" t="str">
        <f>IF(B502="","",$I$3+IF(OR(YEAR(B502)&gt;YEAR($F$3)+10,AND(YEAR(B502)=YEAR($F$3)+10,MONTH(B502)&gt;=MONTH($F$3))),SUM($C$9:C502),0)*IF(OR(YEAR(B502)&gt;YEAR($F$3)+25,AND(YEAR(B502)=YEAR($F$3)+25,MONTH(B502)&gt;=MONTH($F$3))),2,1))</f>
        <v/>
      </c>
      <c r="E502" t="str">
        <f t="shared" si="22"/>
        <v/>
      </c>
      <c r="F502" t="str">
        <f>IF(D502="","",MIN(E502+F501,MAX(Gehaltstabelle_neu!Entlohnungs_Stufe)))</f>
        <v/>
      </c>
      <c r="G502" t="str">
        <f>IF(A502="","",HLOOKUP(D502,Gehaltstabelle_neu!$B$2:$AA$13,GEHALT_NEU_V2!F502+1,FALSE))</f>
        <v/>
      </c>
      <c r="H502" t="str">
        <f t="shared" si="23"/>
        <v/>
      </c>
    </row>
    <row r="503" spans="1:8" x14ac:dyDescent="0.25">
      <c r="A503" t="str">
        <f>IF(GEHALT_ALT_V2!A503="","",GEHALT_ALT_V2!A503)</f>
        <v/>
      </c>
      <c r="B503" s="18" t="str">
        <f>IF(GEHALT_ALT_V2!B503="","",GEHALT_ALT_V2!B503)</f>
        <v/>
      </c>
      <c r="C503" s="19" t="str">
        <f t="shared" si="21"/>
        <v/>
      </c>
      <c r="D503" t="str">
        <f>IF(B503="","",$I$3+IF(OR(YEAR(B503)&gt;YEAR($F$3)+10,AND(YEAR(B503)=YEAR($F$3)+10,MONTH(B503)&gt;=MONTH($F$3))),SUM($C$9:C503),0)*IF(OR(YEAR(B503)&gt;YEAR($F$3)+25,AND(YEAR(B503)=YEAR($F$3)+25,MONTH(B503)&gt;=MONTH($F$3))),2,1))</f>
        <v/>
      </c>
      <c r="E503" t="str">
        <f t="shared" si="22"/>
        <v/>
      </c>
      <c r="F503" t="str">
        <f>IF(D503="","",MIN(E503+F502,MAX(Gehaltstabelle_neu!Entlohnungs_Stufe)))</f>
        <v/>
      </c>
      <c r="G503" t="str">
        <f>IF(A503="","",HLOOKUP(D503,Gehaltstabelle_neu!$B$2:$AA$13,GEHALT_NEU_V2!F503+1,FALSE))</f>
        <v/>
      </c>
      <c r="H503" t="str">
        <f t="shared" si="23"/>
        <v/>
      </c>
    </row>
    <row r="504" spans="1:8" x14ac:dyDescent="0.25">
      <c r="A504" t="str">
        <f>IF(GEHALT_ALT_V2!A504="","",GEHALT_ALT_V2!A504)</f>
        <v/>
      </c>
      <c r="B504" s="18" t="str">
        <f>IF(GEHALT_ALT_V2!B504="","",GEHALT_ALT_V2!B504)</f>
        <v/>
      </c>
      <c r="C504" s="19" t="str">
        <f t="shared" si="21"/>
        <v/>
      </c>
      <c r="D504" t="str">
        <f>IF(B504="","",$I$3+IF(OR(YEAR(B504)&gt;YEAR($F$3)+10,AND(YEAR(B504)=YEAR($F$3)+10,MONTH(B504)&gt;=MONTH($F$3))),SUM($C$9:C504),0)*IF(OR(YEAR(B504)&gt;YEAR($F$3)+25,AND(YEAR(B504)=YEAR($F$3)+25,MONTH(B504)&gt;=MONTH($F$3))),2,1))</f>
        <v/>
      </c>
      <c r="E504" t="str">
        <f t="shared" si="22"/>
        <v/>
      </c>
      <c r="F504" t="str">
        <f>IF(D504="","",MIN(E504+F503,MAX(Gehaltstabelle_neu!Entlohnungs_Stufe)))</f>
        <v/>
      </c>
      <c r="G504" t="str">
        <f>IF(A504="","",HLOOKUP(D504,Gehaltstabelle_neu!$B$2:$AA$13,GEHALT_NEU_V2!F504+1,FALSE))</f>
        <v/>
      </c>
      <c r="H504" t="str">
        <f t="shared" si="23"/>
        <v/>
      </c>
    </row>
    <row r="505" spans="1:8" x14ac:dyDescent="0.25">
      <c r="A505" t="str">
        <f>IF(GEHALT_ALT_V2!A505="","",GEHALT_ALT_V2!A505)</f>
        <v/>
      </c>
      <c r="B505" s="18" t="str">
        <f>IF(GEHALT_ALT_V2!B505="","",GEHALT_ALT_V2!B505)</f>
        <v/>
      </c>
      <c r="C505" s="19" t="str">
        <f t="shared" si="21"/>
        <v/>
      </c>
      <c r="D505" t="str">
        <f>IF(B505="","",$I$3+IF(OR(YEAR(B505)&gt;YEAR($F$3)+10,AND(YEAR(B505)=YEAR($F$3)+10,MONTH(B505)&gt;=MONTH($F$3))),SUM($C$9:C505),0)*IF(OR(YEAR(B505)&gt;YEAR($F$3)+25,AND(YEAR(B505)=YEAR($F$3)+25,MONTH(B505)&gt;=MONTH($F$3))),2,1))</f>
        <v/>
      </c>
      <c r="E505" t="str">
        <f t="shared" si="22"/>
        <v/>
      </c>
      <c r="F505" t="str">
        <f>IF(D505="","",MIN(E505+F504,MAX(Gehaltstabelle_neu!Entlohnungs_Stufe)))</f>
        <v/>
      </c>
      <c r="G505" t="str">
        <f>IF(A505="","",HLOOKUP(D505,Gehaltstabelle_neu!$B$2:$AA$13,GEHALT_NEU_V2!F505+1,FALSE))</f>
        <v/>
      </c>
      <c r="H505" t="str">
        <f t="shared" si="23"/>
        <v/>
      </c>
    </row>
    <row r="506" spans="1:8" x14ac:dyDescent="0.25">
      <c r="A506" t="str">
        <f>IF(GEHALT_ALT_V2!A506="","",GEHALT_ALT_V2!A506)</f>
        <v/>
      </c>
      <c r="B506" s="18" t="str">
        <f>IF(GEHALT_ALT_V2!B506="","",GEHALT_ALT_V2!B506)</f>
        <v/>
      </c>
      <c r="C506" s="19" t="str">
        <f t="shared" si="21"/>
        <v/>
      </c>
      <c r="D506" t="str">
        <f>IF(B506="","",$I$3+IF(OR(YEAR(B506)&gt;YEAR($F$3)+10,AND(YEAR(B506)=YEAR($F$3)+10,MONTH(B506)&gt;=MONTH($F$3))),SUM($C$9:C506),0)*IF(OR(YEAR(B506)&gt;YEAR($F$3)+25,AND(YEAR(B506)=YEAR($F$3)+25,MONTH(B506)&gt;=MONTH($F$3))),2,1))</f>
        <v/>
      </c>
      <c r="E506" t="str">
        <f t="shared" si="22"/>
        <v/>
      </c>
      <c r="F506" t="str">
        <f>IF(D506="","",MIN(E506+F505,MAX(Gehaltstabelle_neu!Entlohnungs_Stufe)))</f>
        <v/>
      </c>
      <c r="G506" t="str">
        <f>IF(A506="","",HLOOKUP(D506,Gehaltstabelle_neu!$B$2:$AA$13,GEHALT_NEU_V2!F506+1,FALSE))</f>
        <v/>
      </c>
      <c r="H506" t="str">
        <f t="shared" si="23"/>
        <v/>
      </c>
    </row>
    <row r="507" spans="1:8" x14ac:dyDescent="0.25">
      <c r="A507" t="str">
        <f>IF(GEHALT_ALT_V2!A507="","",GEHALT_ALT_V2!A507)</f>
        <v/>
      </c>
      <c r="B507" s="18" t="str">
        <f>IF(GEHALT_ALT_V2!B507="","",GEHALT_ALT_V2!B507)</f>
        <v/>
      </c>
      <c r="C507" s="19" t="str">
        <f t="shared" si="21"/>
        <v/>
      </c>
      <c r="D507" t="str">
        <f>IF(B507="","",$I$3+IF(OR(YEAR(B507)&gt;YEAR($F$3)+10,AND(YEAR(B507)=YEAR($F$3)+10,MONTH(B507)&gt;=MONTH($F$3))),SUM($C$9:C507),0)*IF(OR(YEAR(B507)&gt;YEAR($F$3)+25,AND(YEAR(B507)=YEAR($F$3)+25,MONTH(B507)&gt;=MONTH($F$3))),2,1))</f>
        <v/>
      </c>
      <c r="E507" t="str">
        <f t="shared" si="22"/>
        <v/>
      </c>
      <c r="F507" t="str">
        <f>IF(D507="","",MIN(E507+F506,MAX(Gehaltstabelle_neu!Entlohnungs_Stufe)))</f>
        <v/>
      </c>
      <c r="G507" t="str">
        <f>IF(A507="","",HLOOKUP(D507,Gehaltstabelle_neu!$B$2:$AA$13,GEHALT_NEU_V2!F507+1,FALSE))</f>
        <v/>
      </c>
      <c r="H507" t="str">
        <f t="shared" si="23"/>
        <v/>
      </c>
    </row>
    <row r="508" spans="1:8" x14ac:dyDescent="0.25">
      <c r="A508" t="str">
        <f>IF(GEHALT_ALT_V2!A508="","",GEHALT_ALT_V2!A508)</f>
        <v/>
      </c>
      <c r="B508" s="18" t="str">
        <f>IF(GEHALT_ALT_V2!B508="","",GEHALT_ALT_V2!B508)</f>
        <v/>
      </c>
      <c r="C508" s="19" t="str">
        <f t="shared" si="21"/>
        <v/>
      </c>
      <c r="D508" t="str">
        <f>IF(B508="","",$I$3+IF(OR(YEAR(B508)&gt;YEAR($F$3)+10,AND(YEAR(B508)=YEAR($F$3)+10,MONTH(B508)&gt;=MONTH($F$3))),SUM($C$9:C508),0)*IF(OR(YEAR(B508)&gt;YEAR($F$3)+25,AND(YEAR(B508)=YEAR($F$3)+25,MONTH(B508)&gt;=MONTH($F$3))),2,1))</f>
        <v/>
      </c>
      <c r="E508" t="str">
        <f t="shared" si="22"/>
        <v/>
      </c>
      <c r="F508" t="str">
        <f>IF(D508="","",MIN(E508+F507,MAX(Gehaltstabelle_neu!Entlohnungs_Stufe)))</f>
        <v/>
      </c>
      <c r="G508" t="str">
        <f>IF(A508="","",HLOOKUP(D508,Gehaltstabelle_neu!$B$2:$AA$13,GEHALT_NEU_V2!F508+1,FALSE))</f>
        <v/>
      </c>
      <c r="H508" t="str">
        <f t="shared" si="23"/>
        <v/>
      </c>
    </row>
    <row r="509" spans="1:8" x14ac:dyDescent="0.25">
      <c r="A509" t="str">
        <f>IF(GEHALT_ALT_V2!A509="","",GEHALT_ALT_V2!A509)</f>
        <v/>
      </c>
      <c r="B509" s="18" t="str">
        <f>IF(GEHALT_ALT_V2!B509="","",GEHALT_ALT_V2!B509)</f>
        <v/>
      </c>
      <c r="C509" s="19" t="str">
        <f t="shared" si="21"/>
        <v/>
      </c>
      <c r="D509" t="str">
        <f>IF(B509="","",$I$3+IF(OR(YEAR(B509)&gt;YEAR($F$3)+10,AND(YEAR(B509)=YEAR($F$3)+10,MONTH(B509)&gt;=MONTH($F$3))),SUM($C$9:C509),0)*IF(OR(YEAR(B509)&gt;YEAR($F$3)+25,AND(YEAR(B509)=YEAR($F$3)+25,MONTH(B509)&gt;=MONTH($F$3))),2,1))</f>
        <v/>
      </c>
      <c r="E509" t="str">
        <f t="shared" si="22"/>
        <v/>
      </c>
      <c r="F509" t="str">
        <f>IF(D509="","",MIN(E509+F508,MAX(Gehaltstabelle_neu!Entlohnungs_Stufe)))</f>
        <v/>
      </c>
      <c r="G509" t="str">
        <f>IF(A509="","",HLOOKUP(D509,Gehaltstabelle_neu!$B$2:$AA$13,GEHALT_NEU_V2!F509+1,FALSE))</f>
        <v/>
      </c>
      <c r="H509" t="str">
        <f t="shared" si="23"/>
        <v/>
      </c>
    </row>
    <row r="510" spans="1:8" x14ac:dyDescent="0.25">
      <c r="A510" t="str">
        <f>IF(GEHALT_ALT_V2!A510="","",GEHALT_ALT_V2!A510)</f>
        <v/>
      </c>
      <c r="B510" s="18" t="str">
        <f>IF(GEHALT_ALT_V2!B510="","",GEHALT_ALT_V2!B510)</f>
        <v/>
      </c>
      <c r="C510" s="19" t="str">
        <f t="shared" si="21"/>
        <v/>
      </c>
      <c r="D510" t="str">
        <f>IF(B510="","",$I$3+IF(OR(YEAR(B510)&gt;YEAR($F$3)+10,AND(YEAR(B510)=YEAR($F$3)+10,MONTH(B510)&gt;=MONTH($F$3))),SUM($C$9:C510),0)*IF(OR(YEAR(B510)&gt;YEAR($F$3)+25,AND(YEAR(B510)=YEAR($F$3)+25,MONTH(B510)&gt;=MONTH($F$3))),2,1))</f>
        <v/>
      </c>
      <c r="E510" t="str">
        <f t="shared" si="22"/>
        <v/>
      </c>
      <c r="F510" t="str">
        <f>IF(D510="","",MIN(E510+F509,MAX(Gehaltstabelle_neu!Entlohnungs_Stufe)))</f>
        <v/>
      </c>
      <c r="G510" t="str">
        <f>IF(A510="","",HLOOKUP(D510,Gehaltstabelle_neu!$B$2:$AA$13,GEHALT_NEU_V2!F510+1,FALSE))</f>
        <v/>
      </c>
      <c r="H510" t="str">
        <f t="shared" si="23"/>
        <v/>
      </c>
    </row>
    <row r="511" spans="1:8" x14ac:dyDescent="0.25">
      <c r="A511" t="str">
        <f>IF(GEHALT_ALT_V2!A511="","",GEHALT_ALT_V2!A511)</f>
        <v/>
      </c>
      <c r="B511" s="18" t="str">
        <f>IF(GEHALT_ALT_V2!B511="","",GEHALT_ALT_V2!B511)</f>
        <v/>
      </c>
      <c r="C511" s="19" t="str">
        <f t="shared" si="21"/>
        <v/>
      </c>
      <c r="D511" t="str">
        <f>IF(B511="","",$I$3+IF(OR(YEAR(B511)&gt;YEAR($F$3)+10,AND(YEAR(B511)=YEAR($F$3)+10,MONTH(B511)&gt;=MONTH($F$3))),SUM($C$9:C511),0)*IF(OR(YEAR(B511)&gt;YEAR($F$3)+25,AND(YEAR(B511)=YEAR($F$3)+25,MONTH(B511)&gt;=MONTH($F$3))),2,1))</f>
        <v/>
      </c>
      <c r="E511" t="str">
        <f t="shared" si="22"/>
        <v/>
      </c>
      <c r="F511" t="str">
        <f>IF(D511="","",MIN(E511+F510,MAX(Gehaltstabelle_neu!Entlohnungs_Stufe)))</f>
        <v/>
      </c>
      <c r="G511" t="str">
        <f>IF(A511="","",HLOOKUP(D511,Gehaltstabelle_neu!$B$2:$AA$13,GEHALT_NEU_V2!F511+1,FALSE))</f>
        <v/>
      </c>
      <c r="H511" t="str">
        <f t="shared" si="23"/>
        <v/>
      </c>
    </row>
    <row r="512" spans="1:8" x14ac:dyDescent="0.25">
      <c r="A512" t="str">
        <f>IF(GEHALT_ALT_V2!A512="","",GEHALT_ALT_V2!A512)</f>
        <v/>
      </c>
      <c r="B512" s="18" t="str">
        <f>IF(GEHALT_ALT_V2!B512="","",GEHALT_ALT_V2!B512)</f>
        <v/>
      </c>
      <c r="C512" s="19" t="str">
        <f t="shared" si="21"/>
        <v/>
      </c>
      <c r="D512" t="str">
        <f>IF(B512="","",$I$3+IF(OR(YEAR(B512)&gt;YEAR($F$3)+10,AND(YEAR(B512)=YEAR($F$3)+10,MONTH(B512)&gt;=MONTH($F$3))),SUM($C$9:C512),0)*IF(OR(YEAR(B512)&gt;YEAR($F$3)+25,AND(YEAR(B512)=YEAR($F$3)+25,MONTH(B512)&gt;=MONTH($F$3))),2,1))</f>
        <v/>
      </c>
      <c r="E512" t="str">
        <f t="shared" si="22"/>
        <v/>
      </c>
      <c r="F512" t="str">
        <f>IF(D512="","",MIN(E512+F511,MAX(Gehaltstabelle_neu!Entlohnungs_Stufe)))</f>
        <v/>
      </c>
      <c r="G512" t="str">
        <f>IF(A512="","",HLOOKUP(D512,Gehaltstabelle_neu!$B$2:$AA$13,GEHALT_NEU_V2!F512+1,FALSE))</f>
        <v/>
      </c>
      <c r="H512" t="str">
        <f t="shared" si="23"/>
        <v/>
      </c>
    </row>
    <row r="513" spans="1:8" x14ac:dyDescent="0.25">
      <c r="A513" t="str">
        <f>IF(GEHALT_ALT_V2!A513="","",GEHALT_ALT_V2!A513)</f>
        <v/>
      </c>
      <c r="B513" s="18" t="str">
        <f>IF(GEHALT_ALT_V2!B513="","",GEHALT_ALT_V2!B513)</f>
        <v/>
      </c>
      <c r="C513" s="19" t="str">
        <f t="shared" si="21"/>
        <v/>
      </c>
      <c r="D513" t="str">
        <f>IF(B513="","",$I$3+IF(OR(YEAR(B513)&gt;YEAR($F$3)+10,AND(YEAR(B513)=YEAR($F$3)+10,MONTH(B513)&gt;=MONTH($F$3))),SUM($C$9:C513),0)*IF(OR(YEAR(B513)&gt;YEAR($F$3)+25,AND(YEAR(B513)=YEAR($F$3)+25,MONTH(B513)&gt;=MONTH($F$3))),2,1))</f>
        <v/>
      </c>
      <c r="E513" t="str">
        <f t="shared" si="22"/>
        <v/>
      </c>
      <c r="F513" t="str">
        <f>IF(D513="","",MIN(E513+F512,MAX(Gehaltstabelle_neu!Entlohnungs_Stufe)))</f>
        <v/>
      </c>
      <c r="G513" t="str">
        <f>IF(A513="","",HLOOKUP(D513,Gehaltstabelle_neu!$B$2:$AA$13,GEHALT_NEU_V2!F513+1,FALSE))</f>
        <v/>
      </c>
      <c r="H513" t="str">
        <f t="shared" si="23"/>
        <v/>
      </c>
    </row>
    <row r="514" spans="1:8" x14ac:dyDescent="0.25">
      <c r="A514" t="str">
        <f>IF(GEHALT_ALT_V2!A514="","",GEHALT_ALT_V2!A514)</f>
        <v/>
      </c>
      <c r="B514" s="18" t="str">
        <f>IF(GEHALT_ALT_V2!B514="","",GEHALT_ALT_V2!B514)</f>
        <v/>
      </c>
      <c r="C514" s="19" t="str">
        <f t="shared" si="21"/>
        <v/>
      </c>
      <c r="D514" t="str">
        <f>IF(B514="","",$I$3+IF(OR(YEAR(B514)&gt;YEAR($F$3)+10,AND(YEAR(B514)=YEAR($F$3)+10,MONTH(B514)&gt;=MONTH($F$3))),SUM($C$9:C514),0)*IF(OR(YEAR(B514)&gt;YEAR($F$3)+25,AND(YEAR(B514)=YEAR($F$3)+25,MONTH(B514)&gt;=MONTH($F$3))),2,1))</f>
        <v/>
      </c>
      <c r="E514" t="str">
        <f t="shared" si="22"/>
        <v/>
      </c>
      <c r="F514" t="str">
        <f>IF(D514="","",MIN(E514+F513,MAX(Gehaltstabelle_neu!Entlohnungs_Stufe)))</f>
        <v/>
      </c>
      <c r="G514" t="str">
        <f>IF(A514="","",HLOOKUP(D514,Gehaltstabelle_neu!$B$2:$AA$13,GEHALT_NEU_V2!F514+1,FALSE))</f>
        <v/>
      </c>
      <c r="H514" t="str">
        <f t="shared" si="23"/>
        <v/>
      </c>
    </row>
    <row r="515" spans="1:8" x14ac:dyDescent="0.25">
      <c r="A515" t="str">
        <f>IF(GEHALT_ALT_V2!A515="","",GEHALT_ALT_V2!A515)</f>
        <v/>
      </c>
      <c r="B515" s="18" t="str">
        <f>IF(GEHALT_ALT_V2!B515="","",GEHALT_ALT_V2!B515)</f>
        <v/>
      </c>
      <c r="C515" s="19" t="str">
        <f t="shared" si="21"/>
        <v/>
      </c>
      <c r="D515" t="str">
        <f>IF(B515="","",$I$3+IF(OR(YEAR(B515)&gt;YEAR($F$3)+10,AND(YEAR(B515)=YEAR($F$3)+10,MONTH(B515)&gt;=MONTH($F$3))),SUM($C$9:C515),0)*IF(OR(YEAR(B515)&gt;YEAR($F$3)+25,AND(YEAR(B515)=YEAR($F$3)+25,MONTH(B515)&gt;=MONTH($F$3))),2,1))</f>
        <v/>
      </c>
      <c r="E515" t="str">
        <f t="shared" si="22"/>
        <v/>
      </c>
      <c r="F515" t="str">
        <f>IF(D515="","",MIN(E515+F514,MAX(Gehaltstabelle_neu!Entlohnungs_Stufe)))</f>
        <v/>
      </c>
      <c r="G515" t="str">
        <f>IF(A515="","",HLOOKUP(D515,Gehaltstabelle_neu!$B$2:$AA$13,GEHALT_NEU_V2!F515+1,FALSE))</f>
        <v/>
      </c>
      <c r="H515" t="str">
        <f t="shared" si="23"/>
        <v/>
      </c>
    </row>
    <row r="516" spans="1:8" x14ac:dyDescent="0.25">
      <c r="A516" t="str">
        <f>IF(GEHALT_ALT_V2!A516="","",GEHALT_ALT_V2!A516)</f>
        <v/>
      </c>
      <c r="B516" s="18" t="str">
        <f>IF(GEHALT_ALT_V2!B516="","",GEHALT_ALT_V2!B516)</f>
        <v/>
      </c>
      <c r="C516" s="19" t="str">
        <f t="shared" si="21"/>
        <v/>
      </c>
      <c r="D516" t="str">
        <f>IF(B516="","",$I$3+IF(OR(YEAR(B516)&gt;YEAR($F$3)+10,AND(YEAR(B516)=YEAR($F$3)+10,MONTH(B516)&gt;=MONTH($F$3))),SUM($C$9:C516),0)*IF(OR(YEAR(B516)&gt;YEAR($F$3)+25,AND(YEAR(B516)=YEAR($F$3)+25,MONTH(B516)&gt;=MONTH($F$3))),2,1))</f>
        <v/>
      </c>
      <c r="E516" t="str">
        <f t="shared" si="22"/>
        <v/>
      </c>
      <c r="F516" t="str">
        <f>IF(D516="","",MIN(E516+F515,MAX(Gehaltstabelle_neu!Entlohnungs_Stufe)))</f>
        <v/>
      </c>
      <c r="G516" t="str">
        <f>IF(A516="","",HLOOKUP(D516,Gehaltstabelle_neu!$B$2:$AA$13,GEHALT_NEU_V2!F516+1,FALSE))</f>
        <v/>
      </c>
      <c r="H516" t="str">
        <f t="shared" si="23"/>
        <v/>
      </c>
    </row>
    <row r="517" spans="1:8" x14ac:dyDescent="0.25">
      <c r="A517" t="str">
        <f>IF(GEHALT_ALT_V2!A517="","",GEHALT_ALT_V2!A517)</f>
        <v/>
      </c>
      <c r="B517" s="18" t="str">
        <f>IF(GEHALT_ALT_V2!B517="","",GEHALT_ALT_V2!B517)</f>
        <v/>
      </c>
      <c r="C517" s="19" t="str">
        <f t="shared" si="21"/>
        <v/>
      </c>
      <c r="D517" t="str">
        <f>IF(B517="","",$I$3+IF(OR(YEAR(B517)&gt;YEAR($F$3)+10,AND(YEAR(B517)=YEAR($F$3)+10,MONTH(B517)&gt;=MONTH($F$3))),SUM($C$9:C517),0)*IF(OR(YEAR(B517)&gt;YEAR($F$3)+25,AND(YEAR(B517)=YEAR($F$3)+25,MONTH(B517)&gt;=MONTH($F$3))),2,1))</f>
        <v/>
      </c>
      <c r="E517" t="str">
        <f t="shared" si="22"/>
        <v/>
      </c>
      <c r="F517" t="str">
        <f>IF(D517="","",MIN(E517+F516,MAX(Gehaltstabelle_neu!Entlohnungs_Stufe)))</f>
        <v/>
      </c>
      <c r="G517" t="str">
        <f>IF(A517="","",HLOOKUP(D517,Gehaltstabelle_neu!$B$2:$AA$13,GEHALT_NEU_V2!F517+1,FALSE))</f>
        <v/>
      </c>
      <c r="H517" t="str">
        <f t="shared" si="23"/>
        <v/>
      </c>
    </row>
    <row r="518" spans="1:8" x14ac:dyDescent="0.25">
      <c r="A518" t="str">
        <f>IF(GEHALT_ALT_V2!A518="","",GEHALT_ALT_V2!A518)</f>
        <v/>
      </c>
      <c r="B518" s="18" t="str">
        <f>IF(GEHALT_ALT_V2!B518="","",GEHALT_ALT_V2!B518)</f>
        <v/>
      </c>
      <c r="C518" s="19" t="str">
        <f t="shared" si="21"/>
        <v/>
      </c>
      <c r="D518" t="str">
        <f>IF(B518="","",$I$3+IF(OR(YEAR(B518)&gt;YEAR($F$3)+10,AND(YEAR(B518)=YEAR($F$3)+10,MONTH(B518)&gt;=MONTH($F$3))),SUM($C$9:C518),0)*IF(OR(YEAR(B518)&gt;YEAR($F$3)+25,AND(YEAR(B518)=YEAR($F$3)+25,MONTH(B518)&gt;=MONTH($F$3))),2,1))</f>
        <v/>
      </c>
      <c r="E518" t="str">
        <f t="shared" si="22"/>
        <v/>
      </c>
      <c r="F518" t="str">
        <f>IF(D518="","",MIN(E518+F517,MAX(Gehaltstabelle_neu!Entlohnungs_Stufe)))</f>
        <v/>
      </c>
      <c r="G518" t="str">
        <f>IF(A518="","",HLOOKUP(D518,Gehaltstabelle_neu!$B$2:$AA$13,GEHALT_NEU_V2!F518+1,FALSE))</f>
        <v/>
      </c>
      <c r="H518" t="str">
        <f t="shared" si="23"/>
        <v/>
      </c>
    </row>
    <row r="519" spans="1:8" x14ac:dyDescent="0.25">
      <c r="A519" t="str">
        <f>IF(GEHALT_ALT_V2!A519="","",GEHALT_ALT_V2!A519)</f>
        <v/>
      </c>
      <c r="B519" s="18" t="str">
        <f>IF(GEHALT_ALT_V2!B519="","",GEHALT_ALT_V2!B519)</f>
        <v/>
      </c>
      <c r="C519" s="19" t="str">
        <f t="shared" si="21"/>
        <v/>
      </c>
      <c r="D519" t="str">
        <f>IF(B519="","",$I$3+IF(OR(YEAR(B519)&gt;YEAR($F$3)+10,AND(YEAR(B519)=YEAR($F$3)+10,MONTH(B519)&gt;=MONTH($F$3))),SUM($C$9:C519),0)*IF(OR(YEAR(B519)&gt;YEAR($F$3)+25,AND(YEAR(B519)=YEAR($F$3)+25,MONTH(B519)&gt;=MONTH($F$3))),2,1))</f>
        <v/>
      </c>
      <c r="E519" t="str">
        <f t="shared" si="22"/>
        <v/>
      </c>
      <c r="F519" t="str">
        <f>IF(D519="","",MIN(E519+F518,MAX(Gehaltstabelle_neu!Entlohnungs_Stufe)))</f>
        <v/>
      </c>
      <c r="G519" t="str">
        <f>IF(A519="","",HLOOKUP(D519,Gehaltstabelle_neu!$B$2:$AA$13,GEHALT_NEU_V2!F519+1,FALSE))</f>
        <v/>
      </c>
      <c r="H519" t="str">
        <f t="shared" si="23"/>
        <v/>
      </c>
    </row>
    <row r="520" spans="1:8" x14ac:dyDescent="0.25">
      <c r="A520" t="str">
        <f>IF(GEHALT_ALT_V2!A520="","",GEHALT_ALT_V2!A520)</f>
        <v/>
      </c>
      <c r="B520" s="18" t="str">
        <f>IF(GEHALT_ALT_V2!B520="","",GEHALT_ALT_V2!B520)</f>
        <v/>
      </c>
      <c r="C520" s="19" t="str">
        <f t="shared" si="21"/>
        <v/>
      </c>
      <c r="D520" t="str">
        <f>IF(B520="","",$I$3+IF(OR(YEAR(B520)&gt;YEAR($F$3)+10,AND(YEAR(B520)=YEAR($F$3)+10,MONTH(B520)&gt;=MONTH($F$3))),SUM($C$9:C520),0)*IF(OR(YEAR(B520)&gt;YEAR($F$3)+25,AND(YEAR(B520)=YEAR($F$3)+25,MONTH(B520)&gt;=MONTH($F$3))),2,1))</f>
        <v/>
      </c>
      <c r="E520" t="str">
        <f t="shared" si="22"/>
        <v/>
      </c>
      <c r="F520" t="str">
        <f>IF(D520="","",MIN(E520+F519,MAX(Gehaltstabelle_neu!Entlohnungs_Stufe)))</f>
        <v/>
      </c>
      <c r="G520" t="str">
        <f>IF(A520="","",HLOOKUP(D520,Gehaltstabelle_neu!$B$2:$AA$13,GEHALT_NEU_V2!F520+1,FALSE))</f>
        <v/>
      </c>
      <c r="H520" t="str">
        <f t="shared" si="23"/>
        <v/>
      </c>
    </row>
    <row r="521" spans="1:8" x14ac:dyDescent="0.25">
      <c r="A521" t="str">
        <f>IF(GEHALT_ALT_V2!A521="","",GEHALT_ALT_V2!A521)</f>
        <v/>
      </c>
      <c r="B521" s="18" t="str">
        <f>IF(GEHALT_ALT_V2!B521="","",GEHALT_ALT_V2!B521)</f>
        <v/>
      </c>
      <c r="C521" s="19" t="str">
        <f t="shared" si="21"/>
        <v/>
      </c>
      <c r="D521" t="str">
        <f>IF(B521="","",$I$3+IF(OR(YEAR(B521)&gt;YEAR($F$3)+10,AND(YEAR(B521)=YEAR($F$3)+10,MONTH(B521)&gt;=MONTH($F$3))),SUM($C$9:C521),0)*IF(OR(YEAR(B521)&gt;YEAR($F$3)+25,AND(YEAR(B521)=YEAR($F$3)+25,MONTH(B521)&gt;=MONTH($F$3))),2,1))</f>
        <v/>
      </c>
      <c r="E521" t="str">
        <f t="shared" si="22"/>
        <v/>
      </c>
      <c r="F521" t="str">
        <f>IF(D521="","",MIN(E521+F520,MAX(Gehaltstabelle_neu!Entlohnungs_Stufe)))</f>
        <v/>
      </c>
      <c r="G521" t="str">
        <f>IF(A521="","",HLOOKUP(D521,Gehaltstabelle_neu!$B$2:$AA$13,GEHALT_NEU_V2!F521+1,FALSE))</f>
        <v/>
      </c>
      <c r="H521" t="str">
        <f t="shared" si="23"/>
        <v/>
      </c>
    </row>
    <row r="522" spans="1:8" x14ac:dyDescent="0.25">
      <c r="A522" t="str">
        <f>IF(GEHALT_ALT_V2!A522="","",GEHALT_ALT_V2!A522)</f>
        <v/>
      </c>
      <c r="B522" s="18" t="str">
        <f>IF(GEHALT_ALT_V2!B522="","",GEHALT_ALT_V2!B522)</f>
        <v/>
      </c>
      <c r="C522" s="19" t="str">
        <f t="shared" ref="C522:C585" si="24">IF(A522="","",IF(AND($F$4,YEAR(B522)=YEAR($F$5),MONTH(B522)=MONTH($F$5)),1,0))</f>
        <v/>
      </c>
      <c r="D522" t="str">
        <f>IF(B522="","",$I$3+IF(OR(YEAR(B522)&gt;YEAR($F$3)+10,AND(YEAR(B522)=YEAR($F$3)+10,MONTH(B522)&gt;=MONTH($F$3))),SUM($C$9:C522),0)*IF(OR(YEAR(B522)&gt;YEAR($F$3)+25,AND(YEAR(B522)=YEAR($F$3)+25,MONTH(B522)&gt;=MONTH($F$3))),2,1))</f>
        <v/>
      </c>
      <c r="E522" t="str">
        <f t="shared" ref="E522:E585" si="25">IF(B522="","",IF(B522&lt;$F$6,0,IF(AND(MOD(YEAR(B522)-YEAR($F$6),2)=0,MONTH($F$6)=MONTH(B522)),1,0)))</f>
        <v/>
      </c>
      <c r="F522" t="str">
        <f>IF(D522="","",MIN(E522+F521,MAX(Gehaltstabelle_neu!Entlohnungs_Stufe)))</f>
        <v/>
      </c>
      <c r="G522" t="str">
        <f>IF(A522="","",HLOOKUP(D522,Gehaltstabelle_neu!$B$2:$AA$13,GEHALT_NEU_V2!F522+1,FALSE))</f>
        <v/>
      </c>
      <c r="H522" t="str">
        <f t="shared" ref="H522:H585" si="26">IF(G522="","",G522/12*14)</f>
        <v/>
      </c>
    </row>
    <row r="523" spans="1:8" x14ac:dyDescent="0.25">
      <c r="A523" t="str">
        <f>IF(GEHALT_ALT_V2!A523="","",GEHALT_ALT_V2!A523)</f>
        <v/>
      </c>
      <c r="B523" s="18" t="str">
        <f>IF(GEHALT_ALT_V2!B523="","",GEHALT_ALT_V2!B523)</f>
        <v/>
      </c>
      <c r="C523" s="19" t="str">
        <f t="shared" si="24"/>
        <v/>
      </c>
      <c r="D523" t="str">
        <f>IF(B523="","",$I$3+IF(OR(YEAR(B523)&gt;YEAR($F$3)+10,AND(YEAR(B523)=YEAR($F$3)+10,MONTH(B523)&gt;=MONTH($F$3))),SUM($C$9:C523),0)*IF(OR(YEAR(B523)&gt;YEAR($F$3)+25,AND(YEAR(B523)=YEAR($F$3)+25,MONTH(B523)&gt;=MONTH($F$3))),2,1))</f>
        <v/>
      </c>
      <c r="E523" t="str">
        <f t="shared" si="25"/>
        <v/>
      </c>
      <c r="F523" t="str">
        <f>IF(D523="","",MIN(E523+F522,MAX(Gehaltstabelle_neu!Entlohnungs_Stufe)))</f>
        <v/>
      </c>
      <c r="G523" t="str">
        <f>IF(A523="","",HLOOKUP(D523,Gehaltstabelle_neu!$B$2:$AA$13,GEHALT_NEU_V2!F523+1,FALSE))</f>
        <v/>
      </c>
      <c r="H523" t="str">
        <f t="shared" si="26"/>
        <v/>
      </c>
    </row>
    <row r="524" spans="1:8" x14ac:dyDescent="0.25">
      <c r="A524" t="str">
        <f>IF(GEHALT_ALT_V2!A524="","",GEHALT_ALT_V2!A524)</f>
        <v/>
      </c>
      <c r="B524" s="18" t="str">
        <f>IF(GEHALT_ALT_V2!B524="","",GEHALT_ALT_V2!B524)</f>
        <v/>
      </c>
      <c r="C524" s="19" t="str">
        <f t="shared" si="24"/>
        <v/>
      </c>
      <c r="D524" t="str">
        <f>IF(B524="","",$I$3+IF(OR(YEAR(B524)&gt;YEAR($F$3)+10,AND(YEAR(B524)=YEAR($F$3)+10,MONTH(B524)&gt;=MONTH($F$3))),SUM($C$9:C524),0)*IF(OR(YEAR(B524)&gt;YEAR($F$3)+25,AND(YEAR(B524)=YEAR($F$3)+25,MONTH(B524)&gt;=MONTH($F$3))),2,1))</f>
        <v/>
      </c>
      <c r="E524" t="str">
        <f t="shared" si="25"/>
        <v/>
      </c>
      <c r="F524" t="str">
        <f>IF(D524="","",MIN(E524+F523,MAX(Gehaltstabelle_neu!Entlohnungs_Stufe)))</f>
        <v/>
      </c>
      <c r="G524" t="str">
        <f>IF(A524="","",HLOOKUP(D524,Gehaltstabelle_neu!$B$2:$AA$13,GEHALT_NEU_V2!F524+1,FALSE))</f>
        <v/>
      </c>
      <c r="H524" t="str">
        <f t="shared" si="26"/>
        <v/>
      </c>
    </row>
    <row r="525" spans="1:8" x14ac:dyDescent="0.25">
      <c r="A525" t="str">
        <f>IF(GEHALT_ALT_V2!A525="","",GEHALT_ALT_V2!A525)</f>
        <v/>
      </c>
      <c r="B525" s="18" t="str">
        <f>IF(GEHALT_ALT_V2!B525="","",GEHALT_ALT_V2!B525)</f>
        <v/>
      </c>
      <c r="C525" s="19" t="str">
        <f t="shared" si="24"/>
        <v/>
      </c>
      <c r="D525" t="str">
        <f>IF(B525="","",$I$3+IF(OR(YEAR(B525)&gt;YEAR($F$3)+10,AND(YEAR(B525)=YEAR($F$3)+10,MONTH(B525)&gt;=MONTH($F$3))),SUM($C$9:C525),0)*IF(OR(YEAR(B525)&gt;YEAR($F$3)+25,AND(YEAR(B525)=YEAR($F$3)+25,MONTH(B525)&gt;=MONTH($F$3))),2,1))</f>
        <v/>
      </c>
      <c r="E525" t="str">
        <f t="shared" si="25"/>
        <v/>
      </c>
      <c r="F525" t="str">
        <f>IF(D525="","",MIN(E525+F524,MAX(Gehaltstabelle_neu!Entlohnungs_Stufe)))</f>
        <v/>
      </c>
      <c r="G525" t="str">
        <f>IF(A525="","",HLOOKUP(D525,Gehaltstabelle_neu!$B$2:$AA$13,GEHALT_NEU_V2!F525+1,FALSE))</f>
        <v/>
      </c>
      <c r="H525" t="str">
        <f t="shared" si="26"/>
        <v/>
      </c>
    </row>
    <row r="526" spans="1:8" x14ac:dyDescent="0.25">
      <c r="A526" t="str">
        <f>IF(GEHALT_ALT_V2!A526="","",GEHALT_ALT_V2!A526)</f>
        <v/>
      </c>
      <c r="B526" s="18" t="str">
        <f>IF(GEHALT_ALT_V2!B526="","",GEHALT_ALT_V2!B526)</f>
        <v/>
      </c>
      <c r="C526" s="19" t="str">
        <f t="shared" si="24"/>
        <v/>
      </c>
      <c r="D526" t="str">
        <f>IF(B526="","",$I$3+IF(OR(YEAR(B526)&gt;YEAR($F$3)+10,AND(YEAR(B526)=YEAR($F$3)+10,MONTH(B526)&gt;=MONTH($F$3))),SUM($C$9:C526),0)*IF(OR(YEAR(B526)&gt;YEAR($F$3)+25,AND(YEAR(B526)=YEAR($F$3)+25,MONTH(B526)&gt;=MONTH($F$3))),2,1))</f>
        <v/>
      </c>
      <c r="E526" t="str">
        <f t="shared" si="25"/>
        <v/>
      </c>
      <c r="F526" t="str">
        <f>IF(D526="","",MIN(E526+F525,MAX(Gehaltstabelle_neu!Entlohnungs_Stufe)))</f>
        <v/>
      </c>
      <c r="G526" t="str">
        <f>IF(A526="","",HLOOKUP(D526,Gehaltstabelle_neu!$B$2:$AA$13,GEHALT_NEU_V2!F526+1,FALSE))</f>
        <v/>
      </c>
      <c r="H526" t="str">
        <f t="shared" si="26"/>
        <v/>
      </c>
    </row>
    <row r="527" spans="1:8" x14ac:dyDescent="0.25">
      <c r="A527" t="str">
        <f>IF(GEHALT_ALT_V2!A527="","",GEHALT_ALT_V2!A527)</f>
        <v/>
      </c>
      <c r="B527" s="18" t="str">
        <f>IF(GEHALT_ALT_V2!B527="","",GEHALT_ALT_V2!B527)</f>
        <v/>
      </c>
      <c r="C527" s="19" t="str">
        <f t="shared" si="24"/>
        <v/>
      </c>
      <c r="D527" t="str">
        <f>IF(B527="","",$I$3+IF(OR(YEAR(B527)&gt;YEAR($F$3)+10,AND(YEAR(B527)=YEAR($F$3)+10,MONTH(B527)&gt;=MONTH($F$3))),SUM($C$9:C527),0)*IF(OR(YEAR(B527)&gt;YEAR($F$3)+25,AND(YEAR(B527)=YEAR($F$3)+25,MONTH(B527)&gt;=MONTH($F$3))),2,1))</f>
        <v/>
      </c>
      <c r="E527" t="str">
        <f t="shared" si="25"/>
        <v/>
      </c>
      <c r="F527" t="str">
        <f>IF(D527="","",MIN(E527+F526,MAX(Gehaltstabelle_neu!Entlohnungs_Stufe)))</f>
        <v/>
      </c>
      <c r="G527" t="str">
        <f>IF(A527="","",HLOOKUP(D527,Gehaltstabelle_neu!$B$2:$AA$13,GEHALT_NEU_V2!F527+1,FALSE))</f>
        <v/>
      </c>
      <c r="H527" t="str">
        <f t="shared" si="26"/>
        <v/>
      </c>
    </row>
    <row r="528" spans="1:8" x14ac:dyDescent="0.25">
      <c r="A528" t="str">
        <f>IF(GEHALT_ALT_V2!A528="","",GEHALT_ALT_V2!A528)</f>
        <v/>
      </c>
      <c r="B528" s="18" t="str">
        <f>IF(GEHALT_ALT_V2!B528="","",GEHALT_ALT_V2!B528)</f>
        <v/>
      </c>
      <c r="C528" s="19" t="str">
        <f t="shared" si="24"/>
        <v/>
      </c>
      <c r="D528" t="str">
        <f>IF(B528="","",$I$3+IF(OR(YEAR(B528)&gt;YEAR($F$3)+10,AND(YEAR(B528)=YEAR($F$3)+10,MONTH(B528)&gt;=MONTH($F$3))),SUM($C$9:C528),0)*IF(OR(YEAR(B528)&gt;YEAR($F$3)+25,AND(YEAR(B528)=YEAR($F$3)+25,MONTH(B528)&gt;=MONTH($F$3))),2,1))</f>
        <v/>
      </c>
      <c r="E528" t="str">
        <f t="shared" si="25"/>
        <v/>
      </c>
      <c r="F528" t="str">
        <f>IF(D528="","",MIN(E528+F527,MAX(Gehaltstabelle_neu!Entlohnungs_Stufe)))</f>
        <v/>
      </c>
      <c r="G528" t="str">
        <f>IF(A528="","",HLOOKUP(D528,Gehaltstabelle_neu!$B$2:$AA$13,GEHALT_NEU_V2!F528+1,FALSE))</f>
        <v/>
      </c>
      <c r="H528" t="str">
        <f t="shared" si="26"/>
        <v/>
      </c>
    </row>
    <row r="529" spans="1:8" x14ac:dyDescent="0.25">
      <c r="A529" t="str">
        <f>IF(GEHALT_ALT_V2!A529="","",GEHALT_ALT_V2!A529)</f>
        <v/>
      </c>
      <c r="B529" s="18" t="str">
        <f>IF(GEHALT_ALT_V2!B529="","",GEHALT_ALT_V2!B529)</f>
        <v/>
      </c>
      <c r="C529" s="19" t="str">
        <f t="shared" si="24"/>
        <v/>
      </c>
      <c r="D529" t="str">
        <f>IF(B529="","",$I$3+IF(OR(YEAR(B529)&gt;YEAR($F$3)+10,AND(YEAR(B529)=YEAR($F$3)+10,MONTH(B529)&gt;=MONTH($F$3))),SUM($C$9:C529),0)*IF(OR(YEAR(B529)&gt;YEAR($F$3)+25,AND(YEAR(B529)=YEAR($F$3)+25,MONTH(B529)&gt;=MONTH($F$3))),2,1))</f>
        <v/>
      </c>
      <c r="E529" t="str">
        <f t="shared" si="25"/>
        <v/>
      </c>
      <c r="F529" t="str">
        <f>IF(D529="","",MIN(E529+F528,MAX(Gehaltstabelle_neu!Entlohnungs_Stufe)))</f>
        <v/>
      </c>
      <c r="G529" t="str">
        <f>IF(A529="","",HLOOKUP(D529,Gehaltstabelle_neu!$B$2:$AA$13,GEHALT_NEU_V2!F529+1,FALSE))</f>
        <v/>
      </c>
      <c r="H529" t="str">
        <f t="shared" si="26"/>
        <v/>
      </c>
    </row>
    <row r="530" spans="1:8" x14ac:dyDescent="0.25">
      <c r="A530" t="str">
        <f>IF(GEHALT_ALT_V2!A530="","",GEHALT_ALT_V2!A530)</f>
        <v/>
      </c>
      <c r="B530" s="18" t="str">
        <f>IF(GEHALT_ALT_V2!B530="","",GEHALT_ALT_V2!B530)</f>
        <v/>
      </c>
      <c r="C530" s="19" t="str">
        <f t="shared" si="24"/>
        <v/>
      </c>
      <c r="D530" t="str">
        <f>IF(B530="","",$I$3+IF(OR(YEAR(B530)&gt;YEAR($F$3)+10,AND(YEAR(B530)=YEAR($F$3)+10,MONTH(B530)&gt;=MONTH($F$3))),SUM($C$9:C530),0)*IF(OR(YEAR(B530)&gt;YEAR($F$3)+25,AND(YEAR(B530)=YEAR($F$3)+25,MONTH(B530)&gt;=MONTH($F$3))),2,1))</f>
        <v/>
      </c>
      <c r="E530" t="str">
        <f t="shared" si="25"/>
        <v/>
      </c>
      <c r="F530" t="str">
        <f>IF(D530="","",MIN(E530+F529,MAX(Gehaltstabelle_neu!Entlohnungs_Stufe)))</f>
        <v/>
      </c>
      <c r="G530" t="str">
        <f>IF(A530="","",HLOOKUP(D530,Gehaltstabelle_neu!$B$2:$AA$13,GEHALT_NEU_V2!F530+1,FALSE))</f>
        <v/>
      </c>
      <c r="H530" t="str">
        <f t="shared" si="26"/>
        <v/>
      </c>
    </row>
    <row r="531" spans="1:8" x14ac:dyDescent="0.25">
      <c r="A531" t="str">
        <f>IF(GEHALT_ALT_V2!A531="","",GEHALT_ALT_V2!A531)</f>
        <v/>
      </c>
      <c r="B531" s="18" t="str">
        <f>IF(GEHALT_ALT_V2!B531="","",GEHALT_ALT_V2!B531)</f>
        <v/>
      </c>
      <c r="C531" s="19" t="str">
        <f t="shared" si="24"/>
        <v/>
      </c>
      <c r="D531" t="str">
        <f>IF(B531="","",$I$3+IF(OR(YEAR(B531)&gt;YEAR($F$3)+10,AND(YEAR(B531)=YEAR($F$3)+10,MONTH(B531)&gt;=MONTH($F$3))),SUM($C$9:C531),0)*IF(OR(YEAR(B531)&gt;YEAR($F$3)+25,AND(YEAR(B531)=YEAR($F$3)+25,MONTH(B531)&gt;=MONTH($F$3))),2,1))</f>
        <v/>
      </c>
      <c r="E531" t="str">
        <f t="shared" si="25"/>
        <v/>
      </c>
      <c r="F531" t="str">
        <f>IF(D531="","",MIN(E531+F530,MAX(Gehaltstabelle_neu!Entlohnungs_Stufe)))</f>
        <v/>
      </c>
      <c r="G531" t="str">
        <f>IF(A531="","",HLOOKUP(D531,Gehaltstabelle_neu!$B$2:$AA$13,GEHALT_NEU_V2!F531+1,FALSE))</f>
        <v/>
      </c>
      <c r="H531" t="str">
        <f t="shared" si="26"/>
        <v/>
      </c>
    </row>
    <row r="532" spans="1:8" x14ac:dyDescent="0.25">
      <c r="A532" t="str">
        <f>IF(GEHALT_ALT_V2!A532="","",GEHALT_ALT_V2!A532)</f>
        <v/>
      </c>
      <c r="B532" s="18" t="str">
        <f>IF(GEHALT_ALT_V2!B532="","",GEHALT_ALT_V2!B532)</f>
        <v/>
      </c>
      <c r="C532" s="19" t="str">
        <f t="shared" si="24"/>
        <v/>
      </c>
      <c r="D532" t="str">
        <f>IF(B532="","",$I$3+IF(OR(YEAR(B532)&gt;YEAR($F$3)+10,AND(YEAR(B532)=YEAR($F$3)+10,MONTH(B532)&gt;=MONTH($F$3))),SUM($C$9:C532),0)*IF(OR(YEAR(B532)&gt;YEAR($F$3)+25,AND(YEAR(B532)=YEAR($F$3)+25,MONTH(B532)&gt;=MONTH($F$3))),2,1))</f>
        <v/>
      </c>
      <c r="E532" t="str">
        <f t="shared" si="25"/>
        <v/>
      </c>
      <c r="F532" t="str">
        <f>IF(D532="","",MIN(E532+F531,MAX(Gehaltstabelle_neu!Entlohnungs_Stufe)))</f>
        <v/>
      </c>
      <c r="G532" t="str">
        <f>IF(A532="","",HLOOKUP(D532,Gehaltstabelle_neu!$B$2:$AA$13,GEHALT_NEU_V2!F532+1,FALSE))</f>
        <v/>
      </c>
      <c r="H532" t="str">
        <f t="shared" si="26"/>
        <v/>
      </c>
    </row>
    <row r="533" spans="1:8" x14ac:dyDescent="0.25">
      <c r="A533" t="str">
        <f>IF(GEHALT_ALT_V2!A533="","",GEHALT_ALT_V2!A533)</f>
        <v/>
      </c>
      <c r="B533" s="18" t="str">
        <f>IF(GEHALT_ALT_V2!B533="","",GEHALT_ALT_V2!B533)</f>
        <v/>
      </c>
      <c r="C533" s="19" t="str">
        <f t="shared" si="24"/>
        <v/>
      </c>
      <c r="D533" t="str">
        <f>IF(B533="","",$I$3+IF(OR(YEAR(B533)&gt;YEAR($F$3)+10,AND(YEAR(B533)=YEAR($F$3)+10,MONTH(B533)&gt;=MONTH($F$3))),SUM($C$9:C533),0)*IF(OR(YEAR(B533)&gt;YEAR($F$3)+25,AND(YEAR(B533)=YEAR($F$3)+25,MONTH(B533)&gt;=MONTH($F$3))),2,1))</f>
        <v/>
      </c>
      <c r="E533" t="str">
        <f t="shared" si="25"/>
        <v/>
      </c>
      <c r="F533" t="str">
        <f>IF(D533="","",MIN(E533+F532,MAX(Gehaltstabelle_neu!Entlohnungs_Stufe)))</f>
        <v/>
      </c>
      <c r="G533" t="str">
        <f>IF(A533="","",HLOOKUP(D533,Gehaltstabelle_neu!$B$2:$AA$13,GEHALT_NEU_V2!F533+1,FALSE))</f>
        <v/>
      </c>
      <c r="H533" t="str">
        <f t="shared" si="26"/>
        <v/>
      </c>
    </row>
    <row r="534" spans="1:8" x14ac:dyDescent="0.25">
      <c r="A534" t="str">
        <f>IF(GEHALT_ALT_V2!A534="","",GEHALT_ALT_V2!A534)</f>
        <v/>
      </c>
      <c r="B534" s="18" t="str">
        <f>IF(GEHALT_ALT_V2!B534="","",GEHALT_ALT_V2!B534)</f>
        <v/>
      </c>
      <c r="C534" s="19" t="str">
        <f t="shared" si="24"/>
        <v/>
      </c>
      <c r="D534" t="str">
        <f>IF(B534="","",$I$3+IF(OR(YEAR(B534)&gt;YEAR($F$3)+10,AND(YEAR(B534)=YEAR($F$3)+10,MONTH(B534)&gt;=MONTH($F$3))),SUM($C$9:C534),0)*IF(OR(YEAR(B534)&gt;YEAR($F$3)+25,AND(YEAR(B534)=YEAR($F$3)+25,MONTH(B534)&gt;=MONTH($F$3))),2,1))</f>
        <v/>
      </c>
      <c r="E534" t="str">
        <f t="shared" si="25"/>
        <v/>
      </c>
      <c r="F534" t="str">
        <f>IF(D534="","",MIN(E534+F533,MAX(Gehaltstabelle_neu!Entlohnungs_Stufe)))</f>
        <v/>
      </c>
      <c r="G534" t="str">
        <f>IF(A534="","",HLOOKUP(D534,Gehaltstabelle_neu!$B$2:$AA$13,GEHALT_NEU_V2!F534+1,FALSE))</f>
        <v/>
      </c>
      <c r="H534" t="str">
        <f t="shared" si="26"/>
        <v/>
      </c>
    </row>
    <row r="535" spans="1:8" x14ac:dyDescent="0.25">
      <c r="A535" t="str">
        <f>IF(GEHALT_ALT_V2!A535="","",GEHALT_ALT_V2!A535)</f>
        <v/>
      </c>
      <c r="B535" s="18" t="str">
        <f>IF(GEHALT_ALT_V2!B535="","",GEHALT_ALT_V2!B535)</f>
        <v/>
      </c>
      <c r="C535" s="19" t="str">
        <f t="shared" si="24"/>
        <v/>
      </c>
      <c r="D535" t="str">
        <f>IF(B535="","",$I$3+IF(OR(YEAR(B535)&gt;YEAR($F$3)+10,AND(YEAR(B535)=YEAR($F$3)+10,MONTH(B535)&gt;=MONTH($F$3))),SUM($C$9:C535),0)*IF(OR(YEAR(B535)&gt;YEAR($F$3)+25,AND(YEAR(B535)=YEAR($F$3)+25,MONTH(B535)&gt;=MONTH($F$3))),2,1))</f>
        <v/>
      </c>
      <c r="E535" t="str">
        <f t="shared" si="25"/>
        <v/>
      </c>
      <c r="F535" t="str">
        <f>IF(D535="","",MIN(E535+F534,MAX(Gehaltstabelle_neu!Entlohnungs_Stufe)))</f>
        <v/>
      </c>
      <c r="G535" t="str">
        <f>IF(A535="","",HLOOKUP(D535,Gehaltstabelle_neu!$B$2:$AA$13,GEHALT_NEU_V2!F535+1,FALSE))</f>
        <v/>
      </c>
      <c r="H535" t="str">
        <f t="shared" si="26"/>
        <v/>
      </c>
    </row>
    <row r="536" spans="1:8" x14ac:dyDescent="0.25">
      <c r="A536" t="str">
        <f>IF(GEHALT_ALT_V2!A536="","",GEHALT_ALT_V2!A536)</f>
        <v/>
      </c>
      <c r="B536" s="18" t="str">
        <f>IF(GEHALT_ALT_V2!B536="","",GEHALT_ALT_V2!B536)</f>
        <v/>
      </c>
      <c r="C536" s="19" t="str">
        <f t="shared" si="24"/>
        <v/>
      </c>
      <c r="D536" t="str">
        <f>IF(B536="","",$I$3+IF(OR(YEAR(B536)&gt;YEAR($F$3)+10,AND(YEAR(B536)=YEAR($F$3)+10,MONTH(B536)&gt;=MONTH($F$3))),SUM($C$9:C536),0)*IF(OR(YEAR(B536)&gt;YEAR($F$3)+25,AND(YEAR(B536)=YEAR($F$3)+25,MONTH(B536)&gt;=MONTH($F$3))),2,1))</f>
        <v/>
      </c>
      <c r="E536" t="str">
        <f t="shared" si="25"/>
        <v/>
      </c>
      <c r="F536" t="str">
        <f>IF(D536="","",MIN(E536+F535,MAX(Gehaltstabelle_neu!Entlohnungs_Stufe)))</f>
        <v/>
      </c>
      <c r="G536" t="str">
        <f>IF(A536="","",HLOOKUP(D536,Gehaltstabelle_neu!$B$2:$AA$13,GEHALT_NEU_V2!F536+1,FALSE))</f>
        <v/>
      </c>
      <c r="H536" t="str">
        <f t="shared" si="26"/>
        <v/>
      </c>
    </row>
    <row r="537" spans="1:8" x14ac:dyDescent="0.25">
      <c r="A537" t="str">
        <f>IF(GEHALT_ALT_V2!A537="","",GEHALT_ALT_V2!A537)</f>
        <v/>
      </c>
      <c r="B537" s="18" t="str">
        <f>IF(GEHALT_ALT_V2!B537="","",GEHALT_ALT_V2!B537)</f>
        <v/>
      </c>
      <c r="C537" s="19" t="str">
        <f t="shared" si="24"/>
        <v/>
      </c>
      <c r="D537" t="str">
        <f>IF(B537="","",$I$3+IF(OR(YEAR(B537)&gt;YEAR($F$3)+10,AND(YEAR(B537)=YEAR($F$3)+10,MONTH(B537)&gt;=MONTH($F$3))),SUM($C$9:C537),0)*IF(OR(YEAR(B537)&gt;YEAR($F$3)+25,AND(YEAR(B537)=YEAR($F$3)+25,MONTH(B537)&gt;=MONTH($F$3))),2,1))</f>
        <v/>
      </c>
      <c r="E537" t="str">
        <f t="shared" si="25"/>
        <v/>
      </c>
      <c r="F537" t="str">
        <f>IF(D537="","",MIN(E537+F536,MAX(Gehaltstabelle_neu!Entlohnungs_Stufe)))</f>
        <v/>
      </c>
      <c r="G537" t="str">
        <f>IF(A537="","",HLOOKUP(D537,Gehaltstabelle_neu!$B$2:$AA$13,GEHALT_NEU_V2!F537+1,FALSE))</f>
        <v/>
      </c>
      <c r="H537" t="str">
        <f t="shared" si="26"/>
        <v/>
      </c>
    </row>
    <row r="538" spans="1:8" x14ac:dyDescent="0.25">
      <c r="A538" t="str">
        <f>IF(GEHALT_ALT_V2!A538="","",GEHALT_ALT_V2!A538)</f>
        <v/>
      </c>
      <c r="B538" s="18" t="str">
        <f>IF(GEHALT_ALT_V2!B538="","",GEHALT_ALT_V2!B538)</f>
        <v/>
      </c>
      <c r="C538" s="19" t="str">
        <f t="shared" si="24"/>
        <v/>
      </c>
      <c r="D538" t="str">
        <f>IF(B538="","",$I$3+IF(OR(YEAR(B538)&gt;YEAR($F$3)+10,AND(YEAR(B538)=YEAR($F$3)+10,MONTH(B538)&gt;=MONTH($F$3))),SUM($C$9:C538),0)*IF(OR(YEAR(B538)&gt;YEAR($F$3)+25,AND(YEAR(B538)=YEAR($F$3)+25,MONTH(B538)&gt;=MONTH($F$3))),2,1))</f>
        <v/>
      </c>
      <c r="E538" t="str">
        <f t="shared" si="25"/>
        <v/>
      </c>
      <c r="F538" t="str">
        <f>IF(D538="","",MIN(E538+F537,MAX(Gehaltstabelle_neu!Entlohnungs_Stufe)))</f>
        <v/>
      </c>
      <c r="G538" t="str">
        <f>IF(A538="","",HLOOKUP(D538,Gehaltstabelle_neu!$B$2:$AA$13,GEHALT_NEU_V2!F538+1,FALSE))</f>
        <v/>
      </c>
      <c r="H538" t="str">
        <f t="shared" si="26"/>
        <v/>
      </c>
    </row>
    <row r="539" spans="1:8" x14ac:dyDescent="0.25">
      <c r="A539" t="str">
        <f>IF(GEHALT_ALT_V2!A539="","",GEHALT_ALT_V2!A539)</f>
        <v/>
      </c>
      <c r="B539" s="18" t="str">
        <f>IF(GEHALT_ALT_V2!B539="","",GEHALT_ALT_V2!B539)</f>
        <v/>
      </c>
      <c r="C539" s="19" t="str">
        <f t="shared" si="24"/>
        <v/>
      </c>
      <c r="D539" t="str">
        <f>IF(B539="","",$I$3+IF(OR(YEAR(B539)&gt;YEAR($F$3)+10,AND(YEAR(B539)=YEAR($F$3)+10,MONTH(B539)&gt;=MONTH($F$3))),SUM($C$9:C539),0)*IF(OR(YEAR(B539)&gt;YEAR($F$3)+25,AND(YEAR(B539)=YEAR($F$3)+25,MONTH(B539)&gt;=MONTH($F$3))),2,1))</f>
        <v/>
      </c>
      <c r="E539" t="str">
        <f t="shared" si="25"/>
        <v/>
      </c>
      <c r="F539" t="str">
        <f>IF(D539="","",MIN(E539+F538,MAX(Gehaltstabelle_neu!Entlohnungs_Stufe)))</f>
        <v/>
      </c>
      <c r="G539" t="str">
        <f>IF(A539="","",HLOOKUP(D539,Gehaltstabelle_neu!$B$2:$AA$13,GEHALT_NEU_V2!F539+1,FALSE))</f>
        <v/>
      </c>
      <c r="H539" t="str">
        <f t="shared" si="26"/>
        <v/>
      </c>
    </row>
    <row r="540" spans="1:8" x14ac:dyDescent="0.25">
      <c r="A540" t="str">
        <f>IF(GEHALT_ALT_V2!A540="","",GEHALT_ALT_V2!A540)</f>
        <v/>
      </c>
      <c r="B540" s="18" t="str">
        <f>IF(GEHALT_ALT_V2!B540="","",GEHALT_ALT_V2!B540)</f>
        <v/>
      </c>
      <c r="C540" s="19" t="str">
        <f t="shared" si="24"/>
        <v/>
      </c>
      <c r="D540" t="str">
        <f>IF(B540="","",$I$3+IF(OR(YEAR(B540)&gt;YEAR($F$3)+10,AND(YEAR(B540)=YEAR($F$3)+10,MONTH(B540)&gt;=MONTH($F$3))),SUM($C$9:C540),0)*IF(OR(YEAR(B540)&gt;YEAR($F$3)+25,AND(YEAR(B540)=YEAR($F$3)+25,MONTH(B540)&gt;=MONTH($F$3))),2,1))</f>
        <v/>
      </c>
      <c r="E540" t="str">
        <f t="shared" si="25"/>
        <v/>
      </c>
      <c r="F540" t="str">
        <f>IF(D540="","",MIN(E540+F539,MAX(Gehaltstabelle_neu!Entlohnungs_Stufe)))</f>
        <v/>
      </c>
      <c r="G540" t="str">
        <f>IF(A540="","",HLOOKUP(D540,Gehaltstabelle_neu!$B$2:$AA$13,GEHALT_NEU_V2!F540+1,FALSE))</f>
        <v/>
      </c>
      <c r="H540" t="str">
        <f t="shared" si="26"/>
        <v/>
      </c>
    </row>
    <row r="541" spans="1:8" x14ac:dyDescent="0.25">
      <c r="A541" t="str">
        <f>IF(GEHALT_ALT_V2!A541="","",GEHALT_ALT_V2!A541)</f>
        <v/>
      </c>
      <c r="B541" s="18" t="str">
        <f>IF(GEHALT_ALT_V2!B541="","",GEHALT_ALT_V2!B541)</f>
        <v/>
      </c>
      <c r="C541" s="19" t="str">
        <f t="shared" si="24"/>
        <v/>
      </c>
      <c r="D541" t="str">
        <f>IF(B541="","",$I$3+IF(OR(YEAR(B541)&gt;YEAR($F$3)+10,AND(YEAR(B541)=YEAR($F$3)+10,MONTH(B541)&gt;=MONTH($F$3))),SUM($C$9:C541),0)*IF(OR(YEAR(B541)&gt;YEAR($F$3)+25,AND(YEAR(B541)=YEAR($F$3)+25,MONTH(B541)&gt;=MONTH($F$3))),2,1))</f>
        <v/>
      </c>
      <c r="E541" t="str">
        <f t="shared" si="25"/>
        <v/>
      </c>
      <c r="F541" t="str">
        <f>IF(D541="","",MIN(E541+F540,MAX(Gehaltstabelle_neu!Entlohnungs_Stufe)))</f>
        <v/>
      </c>
      <c r="G541" t="str">
        <f>IF(A541="","",HLOOKUP(D541,Gehaltstabelle_neu!$B$2:$AA$13,GEHALT_NEU_V2!F541+1,FALSE))</f>
        <v/>
      </c>
      <c r="H541" t="str">
        <f t="shared" si="26"/>
        <v/>
      </c>
    </row>
    <row r="542" spans="1:8" x14ac:dyDescent="0.25">
      <c r="A542" t="str">
        <f>IF(GEHALT_ALT_V2!A542="","",GEHALT_ALT_V2!A542)</f>
        <v/>
      </c>
      <c r="B542" s="18" t="str">
        <f>IF(GEHALT_ALT_V2!B542="","",GEHALT_ALT_V2!B542)</f>
        <v/>
      </c>
      <c r="C542" s="19" t="str">
        <f t="shared" si="24"/>
        <v/>
      </c>
      <c r="D542" t="str">
        <f>IF(B542="","",$I$3+IF(OR(YEAR(B542)&gt;YEAR($F$3)+10,AND(YEAR(B542)=YEAR($F$3)+10,MONTH(B542)&gt;=MONTH($F$3))),SUM($C$9:C542),0)*IF(OR(YEAR(B542)&gt;YEAR($F$3)+25,AND(YEAR(B542)=YEAR($F$3)+25,MONTH(B542)&gt;=MONTH($F$3))),2,1))</f>
        <v/>
      </c>
      <c r="E542" t="str">
        <f t="shared" si="25"/>
        <v/>
      </c>
      <c r="F542" t="str">
        <f>IF(D542="","",MIN(E542+F541,MAX(Gehaltstabelle_neu!Entlohnungs_Stufe)))</f>
        <v/>
      </c>
      <c r="G542" t="str">
        <f>IF(A542="","",HLOOKUP(D542,Gehaltstabelle_neu!$B$2:$AA$13,GEHALT_NEU_V2!F542+1,FALSE))</f>
        <v/>
      </c>
      <c r="H542" t="str">
        <f t="shared" si="26"/>
        <v/>
      </c>
    </row>
    <row r="543" spans="1:8" x14ac:dyDescent="0.25">
      <c r="A543" t="str">
        <f>IF(GEHALT_ALT_V2!A543="","",GEHALT_ALT_V2!A543)</f>
        <v/>
      </c>
      <c r="B543" s="18" t="str">
        <f>IF(GEHALT_ALT_V2!B543="","",GEHALT_ALT_V2!B543)</f>
        <v/>
      </c>
      <c r="C543" s="19" t="str">
        <f t="shared" si="24"/>
        <v/>
      </c>
      <c r="D543" t="str">
        <f>IF(B543="","",$I$3+IF(OR(YEAR(B543)&gt;YEAR($F$3)+10,AND(YEAR(B543)=YEAR($F$3)+10,MONTH(B543)&gt;=MONTH($F$3))),SUM($C$9:C543),0)*IF(OR(YEAR(B543)&gt;YEAR($F$3)+25,AND(YEAR(B543)=YEAR($F$3)+25,MONTH(B543)&gt;=MONTH($F$3))),2,1))</f>
        <v/>
      </c>
      <c r="E543" t="str">
        <f t="shared" si="25"/>
        <v/>
      </c>
      <c r="F543" t="str">
        <f>IF(D543="","",MIN(E543+F542,MAX(Gehaltstabelle_neu!Entlohnungs_Stufe)))</f>
        <v/>
      </c>
      <c r="G543" t="str">
        <f>IF(A543="","",HLOOKUP(D543,Gehaltstabelle_neu!$B$2:$AA$13,GEHALT_NEU_V2!F543+1,FALSE))</f>
        <v/>
      </c>
      <c r="H543" t="str">
        <f t="shared" si="26"/>
        <v/>
      </c>
    </row>
    <row r="544" spans="1:8" x14ac:dyDescent="0.25">
      <c r="A544" t="str">
        <f>IF(GEHALT_ALT_V2!A544="","",GEHALT_ALT_V2!A544)</f>
        <v/>
      </c>
      <c r="B544" s="18" t="str">
        <f>IF(GEHALT_ALT_V2!B544="","",GEHALT_ALT_V2!B544)</f>
        <v/>
      </c>
      <c r="C544" s="19" t="str">
        <f t="shared" si="24"/>
        <v/>
      </c>
      <c r="D544" t="str">
        <f>IF(B544="","",$I$3+IF(OR(YEAR(B544)&gt;YEAR($F$3)+10,AND(YEAR(B544)=YEAR($F$3)+10,MONTH(B544)&gt;=MONTH($F$3))),SUM($C$9:C544),0)*IF(OR(YEAR(B544)&gt;YEAR($F$3)+25,AND(YEAR(B544)=YEAR($F$3)+25,MONTH(B544)&gt;=MONTH($F$3))),2,1))</f>
        <v/>
      </c>
      <c r="E544" t="str">
        <f t="shared" si="25"/>
        <v/>
      </c>
      <c r="F544" t="str">
        <f>IF(D544="","",MIN(E544+F543,MAX(Gehaltstabelle_neu!Entlohnungs_Stufe)))</f>
        <v/>
      </c>
      <c r="G544" t="str">
        <f>IF(A544="","",HLOOKUP(D544,Gehaltstabelle_neu!$B$2:$AA$13,GEHALT_NEU_V2!F544+1,FALSE))</f>
        <v/>
      </c>
      <c r="H544" t="str">
        <f t="shared" si="26"/>
        <v/>
      </c>
    </row>
    <row r="545" spans="1:8" x14ac:dyDescent="0.25">
      <c r="A545" t="str">
        <f>IF(GEHALT_ALT_V2!A545="","",GEHALT_ALT_V2!A545)</f>
        <v/>
      </c>
      <c r="B545" s="18" t="str">
        <f>IF(GEHALT_ALT_V2!B545="","",GEHALT_ALT_V2!B545)</f>
        <v/>
      </c>
      <c r="C545" s="19" t="str">
        <f t="shared" si="24"/>
        <v/>
      </c>
      <c r="D545" t="str">
        <f>IF(B545="","",$I$3+IF(OR(YEAR(B545)&gt;YEAR($F$3)+10,AND(YEAR(B545)=YEAR($F$3)+10,MONTH(B545)&gt;=MONTH($F$3))),SUM($C$9:C545),0)*IF(OR(YEAR(B545)&gt;YEAR($F$3)+25,AND(YEAR(B545)=YEAR($F$3)+25,MONTH(B545)&gt;=MONTH($F$3))),2,1))</f>
        <v/>
      </c>
      <c r="E545" t="str">
        <f t="shared" si="25"/>
        <v/>
      </c>
      <c r="F545" t="str">
        <f>IF(D545="","",MIN(E545+F544,MAX(Gehaltstabelle_neu!Entlohnungs_Stufe)))</f>
        <v/>
      </c>
      <c r="G545" t="str">
        <f>IF(A545="","",HLOOKUP(D545,Gehaltstabelle_neu!$B$2:$AA$13,GEHALT_NEU_V2!F545+1,FALSE))</f>
        <v/>
      </c>
      <c r="H545" t="str">
        <f t="shared" si="26"/>
        <v/>
      </c>
    </row>
    <row r="546" spans="1:8" x14ac:dyDescent="0.25">
      <c r="A546" t="str">
        <f>IF(GEHALT_ALT_V2!A546="","",GEHALT_ALT_V2!A546)</f>
        <v/>
      </c>
      <c r="B546" s="18" t="str">
        <f>IF(GEHALT_ALT_V2!B546="","",GEHALT_ALT_V2!B546)</f>
        <v/>
      </c>
      <c r="C546" s="19" t="str">
        <f t="shared" si="24"/>
        <v/>
      </c>
      <c r="D546" t="str">
        <f>IF(B546="","",$I$3+IF(OR(YEAR(B546)&gt;YEAR($F$3)+10,AND(YEAR(B546)=YEAR($F$3)+10,MONTH(B546)&gt;=MONTH($F$3))),SUM($C$9:C546),0)*IF(OR(YEAR(B546)&gt;YEAR($F$3)+25,AND(YEAR(B546)=YEAR($F$3)+25,MONTH(B546)&gt;=MONTH($F$3))),2,1))</f>
        <v/>
      </c>
      <c r="E546" t="str">
        <f t="shared" si="25"/>
        <v/>
      </c>
      <c r="F546" t="str">
        <f>IF(D546="","",MIN(E546+F545,MAX(Gehaltstabelle_neu!Entlohnungs_Stufe)))</f>
        <v/>
      </c>
      <c r="G546" t="str">
        <f>IF(A546="","",HLOOKUP(D546,Gehaltstabelle_neu!$B$2:$AA$13,GEHALT_NEU_V2!F546+1,FALSE))</f>
        <v/>
      </c>
      <c r="H546" t="str">
        <f t="shared" si="26"/>
        <v/>
      </c>
    </row>
    <row r="547" spans="1:8" x14ac:dyDescent="0.25">
      <c r="A547" t="str">
        <f>IF(GEHALT_ALT_V2!A547="","",GEHALT_ALT_V2!A547)</f>
        <v/>
      </c>
      <c r="B547" s="18" t="str">
        <f>IF(GEHALT_ALT_V2!B547="","",GEHALT_ALT_V2!B547)</f>
        <v/>
      </c>
      <c r="C547" s="19" t="str">
        <f t="shared" si="24"/>
        <v/>
      </c>
      <c r="D547" t="str">
        <f>IF(B547="","",$I$3+IF(OR(YEAR(B547)&gt;YEAR($F$3)+10,AND(YEAR(B547)=YEAR($F$3)+10,MONTH(B547)&gt;=MONTH($F$3))),SUM($C$9:C547),0)*IF(OR(YEAR(B547)&gt;YEAR($F$3)+25,AND(YEAR(B547)=YEAR($F$3)+25,MONTH(B547)&gt;=MONTH($F$3))),2,1))</f>
        <v/>
      </c>
      <c r="E547" t="str">
        <f t="shared" si="25"/>
        <v/>
      </c>
      <c r="F547" t="str">
        <f>IF(D547="","",MIN(E547+F546,MAX(Gehaltstabelle_neu!Entlohnungs_Stufe)))</f>
        <v/>
      </c>
      <c r="G547" t="str">
        <f>IF(A547="","",HLOOKUP(D547,Gehaltstabelle_neu!$B$2:$AA$13,GEHALT_NEU_V2!F547+1,FALSE))</f>
        <v/>
      </c>
      <c r="H547" t="str">
        <f t="shared" si="26"/>
        <v/>
      </c>
    </row>
    <row r="548" spans="1:8" x14ac:dyDescent="0.25">
      <c r="A548" t="str">
        <f>IF(GEHALT_ALT_V2!A548="","",GEHALT_ALT_V2!A548)</f>
        <v/>
      </c>
      <c r="B548" s="18" t="str">
        <f>IF(GEHALT_ALT_V2!B548="","",GEHALT_ALT_V2!B548)</f>
        <v/>
      </c>
      <c r="C548" s="19" t="str">
        <f t="shared" si="24"/>
        <v/>
      </c>
      <c r="D548" t="str">
        <f>IF(B548="","",$I$3+IF(OR(YEAR(B548)&gt;YEAR($F$3)+10,AND(YEAR(B548)=YEAR($F$3)+10,MONTH(B548)&gt;=MONTH($F$3))),SUM($C$9:C548),0)*IF(OR(YEAR(B548)&gt;YEAR($F$3)+25,AND(YEAR(B548)=YEAR($F$3)+25,MONTH(B548)&gt;=MONTH($F$3))),2,1))</f>
        <v/>
      </c>
      <c r="E548" t="str">
        <f t="shared" si="25"/>
        <v/>
      </c>
      <c r="F548" t="str">
        <f>IF(D548="","",MIN(E548+F547,MAX(Gehaltstabelle_neu!Entlohnungs_Stufe)))</f>
        <v/>
      </c>
      <c r="G548" t="str">
        <f>IF(A548="","",HLOOKUP(D548,Gehaltstabelle_neu!$B$2:$AA$13,GEHALT_NEU_V2!F548+1,FALSE))</f>
        <v/>
      </c>
      <c r="H548" t="str">
        <f t="shared" si="26"/>
        <v/>
      </c>
    </row>
    <row r="549" spans="1:8" x14ac:dyDescent="0.25">
      <c r="A549" t="str">
        <f>IF(GEHALT_ALT_V2!A549="","",GEHALT_ALT_V2!A549)</f>
        <v/>
      </c>
      <c r="B549" s="18" t="str">
        <f>IF(GEHALT_ALT_V2!B549="","",GEHALT_ALT_V2!B549)</f>
        <v/>
      </c>
      <c r="C549" s="19" t="str">
        <f t="shared" si="24"/>
        <v/>
      </c>
      <c r="D549" t="str">
        <f>IF(B549="","",$I$3+IF(OR(YEAR(B549)&gt;YEAR($F$3)+10,AND(YEAR(B549)=YEAR($F$3)+10,MONTH(B549)&gt;=MONTH($F$3))),SUM($C$9:C549),0)*IF(OR(YEAR(B549)&gt;YEAR($F$3)+25,AND(YEAR(B549)=YEAR($F$3)+25,MONTH(B549)&gt;=MONTH($F$3))),2,1))</f>
        <v/>
      </c>
      <c r="E549" t="str">
        <f t="shared" si="25"/>
        <v/>
      </c>
      <c r="F549" t="str">
        <f>IF(D549="","",MIN(E549+F548,MAX(Gehaltstabelle_neu!Entlohnungs_Stufe)))</f>
        <v/>
      </c>
      <c r="G549" t="str">
        <f>IF(A549="","",HLOOKUP(D549,Gehaltstabelle_neu!$B$2:$AA$13,GEHALT_NEU_V2!F549+1,FALSE))</f>
        <v/>
      </c>
      <c r="H549" t="str">
        <f t="shared" si="26"/>
        <v/>
      </c>
    </row>
    <row r="550" spans="1:8" x14ac:dyDescent="0.25">
      <c r="A550" t="str">
        <f>IF(GEHALT_ALT_V2!A550="","",GEHALT_ALT_V2!A550)</f>
        <v/>
      </c>
      <c r="B550" s="18" t="str">
        <f>IF(GEHALT_ALT_V2!B550="","",GEHALT_ALT_V2!B550)</f>
        <v/>
      </c>
      <c r="C550" s="19" t="str">
        <f t="shared" si="24"/>
        <v/>
      </c>
      <c r="D550" t="str">
        <f>IF(B550="","",$I$3+IF(OR(YEAR(B550)&gt;YEAR($F$3)+10,AND(YEAR(B550)=YEAR($F$3)+10,MONTH(B550)&gt;=MONTH($F$3))),SUM($C$9:C550),0)*IF(OR(YEAR(B550)&gt;YEAR($F$3)+25,AND(YEAR(B550)=YEAR($F$3)+25,MONTH(B550)&gt;=MONTH($F$3))),2,1))</f>
        <v/>
      </c>
      <c r="E550" t="str">
        <f t="shared" si="25"/>
        <v/>
      </c>
      <c r="F550" t="str">
        <f>IF(D550="","",MIN(E550+F549,MAX(Gehaltstabelle_neu!Entlohnungs_Stufe)))</f>
        <v/>
      </c>
      <c r="G550" t="str">
        <f>IF(A550="","",HLOOKUP(D550,Gehaltstabelle_neu!$B$2:$AA$13,GEHALT_NEU_V2!F550+1,FALSE))</f>
        <v/>
      </c>
      <c r="H550" t="str">
        <f t="shared" si="26"/>
        <v/>
      </c>
    </row>
    <row r="551" spans="1:8" x14ac:dyDescent="0.25">
      <c r="A551" t="str">
        <f>IF(GEHALT_ALT_V2!A551="","",GEHALT_ALT_V2!A551)</f>
        <v/>
      </c>
      <c r="B551" s="18" t="str">
        <f>IF(GEHALT_ALT_V2!B551="","",GEHALT_ALT_V2!B551)</f>
        <v/>
      </c>
      <c r="C551" s="19" t="str">
        <f t="shared" si="24"/>
        <v/>
      </c>
      <c r="D551" t="str">
        <f>IF(B551="","",$I$3+IF(OR(YEAR(B551)&gt;YEAR($F$3)+10,AND(YEAR(B551)=YEAR($F$3)+10,MONTH(B551)&gt;=MONTH($F$3))),SUM($C$9:C551),0)*IF(OR(YEAR(B551)&gt;YEAR($F$3)+25,AND(YEAR(B551)=YEAR($F$3)+25,MONTH(B551)&gt;=MONTH($F$3))),2,1))</f>
        <v/>
      </c>
      <c r="E551" t="str">
        <f t="shared" si="25"/>
        <v/>
      </c>
      <c r="F551" t="str">
        <f>IF(D551="","",MIN(E551+F550,MAX(Gehaltstabelle_neu!Entlohnungs_Stufe)))</f>
        <v/>
      </c>
      <c r="G551" t="str">
        <f>IF(A551="","",HLOOKUP(D551,Gehaltstabelle_neu!$B$2:$AA$13,GEHALT_NEU_V2!F551+1,FALSE))</f>
        <v/>
      </c>
      <c r="H551" t="str">
        <f t="shared" si="26"/>
        <v/>
      </c>
    </row>
    <row r="552" spans="1:8" x14ac:dyDescent="0.25">
      <c r="A552" t="str">
        <f>IF(GEHALT_ALT_V2!A552="","",GEHALT_ALT_V2!A552)</f>
        <v/>
      </c>
      <c r="B552" s="18" t="str">
        <f>IF(GEHALT_ALT_V2!B552="","",GEHALT_ALT_V2!B552)</f>
        <v/>
      </c>
      <c r="C552" s="19" t="str">
        <f t="shared" si="24"/>
        <v/>
      </c>
      <c r="D552" t="str">
        <f>IF(B552="","",$I$3+IF(OR(YEAR(B552)&gt;YEAR($F$3)+10,AND(YEAR(B552)=YEAR($F$3)+10,MONTH(B552)&gt;=MONTH($F$3))),SUM($C$9:C552),0)*IF(OR(YEAR(B552)&gt;YEAR($F$3)+25,AND(YEAR(B552)=YEAR($F$3)+25,MONTH(B552)&gt;=MONTH($F$3))),2,1))</f>
        <v/>
      </c>
      <c r="E552" t="str">
        <f t="shared" si="25"/>
        <v/>
      </c>
      <c r="F552" t="str">
        <f>IF(D552="","",MIN(E552+F551,MAX(Gehaltstabelle_neu!Entlohnungs_Stufe)))</f>
        <v/>
      </c>
      <c r="G552" t="str">
        <f>IF(A552="","",HLOOKUP(D552,Gehaltstabelle_neu!$B$2:$AA$13,GEHALT_NEU_V2!F552+1,FALSE))</f>
        <v/>
      </c>
      <c r="H552" t="str">
        <f t="shared" si="26"/>
        <v/>
      </c>
    </row>
    <row r="553" spans="1:8" x14ac:dyDescent="0.25">
      <c r="A553" t="str">
        <f>IF(GEHALT_ALT_V2!A553="","",GEHALT_ALT_V2!A553)</f>
        <v/>
      </c>
      <c r="B553" s="18" t="str">
        <f>IF(GEHALT_ALT_V2!B553="","",GEHALT_ALT_V2!B553)</f>
        <v/>
      </c>
      <c r="C553" s="19" t="str">
        <f t="shared" si="24"/>
        <v/>
      </c>
      <c r="D553" t="str">
        <f>IF(B553="","",$I$3+IF(OR(YEAR(B553)&gt;YEAR($F$3)+10,AND(YEAR(B553)=YEAR($F$3)+10,MONTH(B553)&gt;=MONTH($F$3))),SUM($C$9:C553),0)*IF(OR(YEAR(B553)&gt;YEAR($F$3)+25,AND(YEAR(B553)=YEAR($F$3)+25,MONTH(B553)&gt;=MONTH($F$3))),2,1))</f>
        <v/>
      </c>
      <c r="E553" t="str">
        <f t="shared" si="25"/>
        <v/>
      </c>
      <c r="F553" t="str">
        <f>IF(D553="","",MIN(E553+F552,MAX(Gehaltstabelle_neu!Entlohnungs_Stufe)))</f>
        <v/>
      </c>
      <c r="G553" t="str">
        <f>IF(A553="","",HLOOKUP(D553,Gehaltstabelle_neu!$B$2:$AA$13,GEHALT_NEU_V2!F553+1,FALSE))</f>
        <v/>
      </c>
      <c r="H553" t="str">
        <f t="shared" si="26"/>
        <v/>
      </c>
    </row>
    <row r="554" spans="1:8" x14ac:dyDescent="0.25">
      <c r="A554" t="str">
        <f>IF(GEHALT_ALT_V2!A554="","",GEHALT_ALT_V2!A554)</f>
        <v/>
      </c>
      <c r="B554" s="18" t="str">
        <f>IF(GEHALT_ALT_V2!B554="","",GEHALT_ALT_V2!B554)</f>
        <v/>
      </c>
      <c r="C554" s="19" t="str">
        <f t="shared" si="24"/>
        <v/>
      </c>
      <c r="D554" t="str">
        <f>IF(B554="","",$I$3+IF(OR(YEAR(B554)&gt;YEAR($F$3)+10,AND(YEAR(B554)=YEAR($F$3)+10,MONTH(B554)&gt;=MONTH($F$3))),SUM($C$9:C554),0)*IF(OR(YEAR(B554)&gt;YEAR($F$3)+25,AND(YEAR(B554)=YEAR($F$3)+25,MONTH(B554)&gt;=MONTH($F$3))),2,1))</f>
        <v/>
      </c>
      <c r="E554" t="str">
        <f t="shared" si="25"/>
        <v/>
      </c>
      <c r="F554" t="str">
        <f>IF(D554="","",MIN(E554+F553,MAX(Gehaltstabelle_neu!Entlohnungs_Stufe)))</f>
        <v/>
      </c>
      <c r="G554" t="str">
        <f>IF(A554="","",HLOOKUP(D554,Gehaltstabelle_neu!$B$2:$AA$13,GEHALT_NEU_V2!F554+1,FALSE))</f>
        <v/>
      </c>
      <c r="H554" t="str">
        <f t="shared" si="26"/>
        <v/>
      </c>
    </row>
    <row r="555" spans="1:8" x14ac:dyDescent="0.25">
      <c r="A555" t="str">
        <f>IF(GEHALT_ALT_V2!A555="","",GEHALT_ALT_V2!A555)</f>
        <v/>
      </c>
      <c r="B555" s="18" t="str">
        <f>IF(GEHALT_ALT_V2!B555="","",GEHALT_ALT_V2!B555)</f>
        <v/>
      </c>
      <c r="C555" s="19" t="str">
        <f t="shared" si="24"/>
        <v/>
      </c>
      <c r="D555" t="str">
        <f>IF(B555="","",$I$3+IF(OR(YEAR(B555)&gt;YEAR($F$3)+10,AND(YEAR(B555)=YEAR($F$3)+10,MONTH(B555)&gt;=MONTH($F$3))),SUM($C$9:C555),0)*IF(OR(YEAR(B555)&gt;YEAR($F$3)+25,AND(YEAR(B555)=YEAR($F$3)+25,MONTH(B555)&gt;=MONTH($F$3))),2,1))</f>
        <v/>
      </c>
      <c r="E555" t="str">
        <f t="shared" si="25"/>
        <v/>
      </c>
      <c r="F555" t="str">
        <f>IF(D555="","",MIN(E555+F554,MAX(Gehaltstabelle_neu!Entlohnungs_Stufe)))</f>
        <v/>
      </c>
      <c r="G555" t="str">
        <f>IF(A555="","",HLOOKUP(D555,Gehaltstabelle_neu!$B$2:$AA$13,GEHALT_NEU_V2!F555+1,FALSE))</f>
        <v/>
      </c>
      <c r="H555" t="str">
        <f t="shared" si="26"/>
        <v/>
      </c>
    </row>
    <row r="556" spans="1:8" x14ac:dyDescent="0.25">
      <c r="A556" t="str">
        <f>IF(GEHALT_ALT_V2!A556="","",GEHALT_ALT_V2!A556)</f>
        <v/>
      </c>
      <c r="B556" s="18" t="str">
        <f>IF(GEHALT_ALT_V2!B556="","",GEHALT_ALT_V2!B556)</f>
        <v/>
      </c>
      <c r="C556" s="19" t="str">
        <f t="shared" si="24"/>
        <v/>
      </c>
      <c r="D556" t="str">
        <f>IF(B556="","",$I$3+IF(OR(YEAR(B556)&gt;YEAR($F$3)+10,AND(YEAR(B556)=YEAR($F$3)+10,MONTH(B556)&gt;=MONTH($F$3))),SUM($C$9:C556),0)*IF(OR(YEAR(B556)&gt;YEAR($F$3)+25,AND(YEAR(B556)=YEAR($F$3)+25,MONTH(B556)&gt;=MONTH($F$3))),2,1))</f>
        <v/>
      </c>
      <c r="E556" t="str">
        <f t="shared" si="25"/>
        <v/>
      </c>
      <c r="F556" t="str">
        <f>IF(D556="","",MIN(E556+F555,MAX(Gehaltstabelle_neu!Entlohnungs_Stufe)))</f>
        <v/>
      </c>
      <c r="G556" t="str">
        <f>IF(A556="","",HLOOKUP(D556,Gehaltstabelle_neu!$B$2:$AA$13,GEHALT_NEU_V2!F556+1,FALSE))</f>
        <v/>
      </c>
      <c r="H556" t="str">
        <f t="shared" si="26"/>
        <v/>
      </c>
    </row>
    <row r="557" spans="1:8" x14ac:dyDescent="0.25">
      <c r="A557" t="str">
        <f>IF(GEHALT_ALT_V2!A557="","",GEHALT_ALT_V2!A557)</f>
        <v/>
      </c>
      <c r="B557" s="18" t="str">
        <f>IF(GEHALT_ALT_V2!B557="","",GEHALT_ALT_V2!B557)</f>
        <v/>
      </c>
      <c r="C557" s="19" t="str">
        <f t="shared" si="24"/>
        <v/>
      </c>
      <c r="D557" t="str">
        <f>IF(B557="","",$I$3+IF(OR(YEAR(B557)&gt;YEAR($F$3)+10,AND(YEAR(B557)=YEAR($F$3)+10,MONTH(B557)&gt;=MONTH($F$3))),SUM($C$9:C557),0)*IF(OR(YEAR(B557)&gt;YEAR($F$3)+25,AND(YEAR(B557)=YEAR($F$3)+25,MONTH(B557)&gt;=MONTH($F$3))),2,1))</f>
        <v/>
      </c>
      <c r="E557" t="str">
        <f t="shared" si="25"/>
        <v/>
      </c>
      <c r="F557" t="str">
        <f>IF(D557="","",MIN(E557+F556,MAX(Gehaltstabelle_neu!Entlohnungs_Stufe)))</f>
        <v/>
      </c>
      <c r="G557" t="str">
        <f>IF(A557="","",HLOOKUP(D557,Gehaltstabelle_neu!$B$2:$AA$13,GEHALT_NEU_V2!F557+1,FALSE))</f>
        <v/>
      </c>
      <c r="H557" t="str">
        <f t="shared" si="26"/>
        <v/>
      </c>
    </row>
    <row r="558" spans="1:8" x14ac:dyDescent="0.25">
      <c r="A558" t="str">
        <f>IF(GEHALT_ALT_V2!A558="","",GEHALT_ALT_V2!A558)</f>
        <v/>
      </c>
      <c r="B558" s="18" t="str">
        <f>IF(GEHALT_ALT_V2!B558="","",GEHALT_ALT_V2!B558)</f>
        <v/>
      </c>
      <c r="C558" s="19" t="str">
        <f t="shared" si="24"/>
        <v/>
      </c>
      <c r="D558" t="str">
        <f>IF(B558="","",$I$3+IF(OR(YEAR(B558)&gt;YEAR($F$3)+10,AND(YEAR(B558)=YEAR($F$3)+10,MONTH(B558)&gt;=MONTH($F$3))),SUM($C$9:C558),0)*IF(OR(YEAR(B558)&gt;YEAR($F$3)+25,AND(YEAR(B558)=YEAR($F$3)+25,MONTH(B558)&gt;=MONTH($F$3))),2,1))</f>
        <v/>
      </c>
      <c r="E558" t="str">
        <f t="shared" si="25"/>
        <v/>
      </c>
      <c r="F558" t="str">
        <f>IF(D558="","",MIN(E558+F557,MAX(Gehaltstabelle_neu!Entlohnungs_Stufe)))</f>
        <v/>
      </c>
      <c r="G558" t="str">
        <f>IF(A558="","",HLOOKUP(D558,Gehaltstabelle_neu!$B$2:$AA$13,GEHALT_NEU_V2!F558+1,FALSE))</f>
        <v/>
      </c>
      <c r="H558" t="str">
        <f t="shared" si="26"/>
        <v/>
      </c>
    </row>
    <row r="559" spans="1:8" x14ac:dyDescent="0.25">
      <c r="A559" t="str">
        <f>IF(GEHALT_ALT_V2!A559="","",GEHALT_ALT_V2!A559)</f>
        <v/>
      </c>
      <c r="B559" s="18" t="str">
        <f>IF(GEHALT_ALT_V2!B559="","",GEHALT_ALT_V2!B559)</f>
        <v/>
      </c>
      <c r="C559" s="19" t="str">
        <f t="shared" si="24"/>
        <v/>
      </c>
      <c r="D559" t="str">
        <f>IF(B559="","",$I$3+IF(OR(YEAR(B559)&gt;YEAR($F$3)+10,AND(YEAR(B559)=YEAR($F$3)+10,MONTH(B559)&gt;=MONTH($F$3))),SUM($C$9:C559),0)*IF(OR(YEAR(B559)&gt;YEAR($F$3)+25,AND(YEAR(B559)=YEAR($F$3)+25,MONTH(B559)&gt;=MONTH($F$3))),2,1))</f>
        <v/>
      </c>
      <c r="E559" t="str">
        <f t="shared" si="25"/>
        <v/>
      </c>
      <c r="F559" t="str">
        <f>IF(D559="","",MIN(E559+F558,MAX(Gehaltstabelle_neu!Entlohnungs_Stufe)))</f>
        <v/>
      </c>
      <c r="G559" t="str">
        <f>IF(A559="","",HLOOKUP(D559,Gehaltstabelle_neu!$B$2:$AA$13,GEHALT_NEU_V2!F559+1,FALSE))</f>
        <v/>
      </c>
      <c r="H559" t="str">
        <f t="shared" si="26"/>
        <v/>
      </c>
    </row>
    <row r="560" spans="1:8" x14ac:dyDescent="0.25">
      <c r="A560" t="str">
        <f>IF(GEHALT_ALT_V2!A560="","",GEHALT_ALT_V2!A560)</f>
        <v/>
      </c>
      <c r="B560" s="18" t="str">
        <f>IF(GEHALT_ALT_V2!B560="","",GEHALT_ALT_V2!B560)</f>
        <v/>
      </c>
      <c r="C560" s="19" t="str">
        <f t="shared" si="24"/>
        <v/>
      </c>
      <c r="D560" t="str">
        <f>IF(B560="","",$I$3+IF(OR(YEAR(B560)&gt;YEAR($F$3)+10,AND(YEAR(B560)=YEAR($F$3)+10,MONTH(B560)&gt;=MONTH($F$3))),SUM($C$9:C560),0)*IF(OR(YEAR(B560)&gt;YEAR($F$3)+25,AND(YEAR(B560)=YEAR($F$3)+25,MONTH(B560)&gt;=MONTH($F$3))),2,1))</f>
        <v/>
      </c>
      <c r="E560" t="str">
        <f t="shared" si="25"/>
        <v/>
      </c>
      <c r="F560" t="str">
        <f>IF(D560="","",MIN(E560+F559,MAX(Gehaltstabelle_neu!Entlohnungs_Stufe)))</f>
        <v/>
      </c>
      <c r="G560" t="str">
        <f>IF(A560="","",HLOOKUP(D560,Gehaltstabelle_neu!$B$2:$AA$13,GEHALT_NEU_V2!F560+1,FALSE))</f>
        <v/>
      </c>
      <c r="H560" t="str">
        <f t="shared" si="26"/>
        <v/>
      </c>
    </row>
    <row r="561" spans="1:8" x14ac:dyDescent="0.25">
      <c r="A561" t="str">
        <f>IF(GEHALT_ALT_V2!A561="","",GEHALT_ALT_V2!A561)</f>
        <v/>
      </c>
      <c r="B561" s="18" t="str">
        <f>IF(GEHALT_ALT_V2!B561="","",GEHALT_ALT_V2!B561)</f>
        <v/>
      </c>
      <c r="C561" s="19" t="str">
        <f t="shared" si="24"/>
        <v/>
      </c>
      <c r="D561" t="str">
        <f>IF(B561="","",$I$3+IF(OR(YEAR(B561)&gt;YEAR($F$3)+10,AND(YEAR(B561)=YEAR($F$3)+10,MONTH(B561)&gt;=MONTH($F$3))),SUM($C$9:C561),0)*IF(OR(YEAR(B561)&gt;YEAR($F$3)+25,AND(YEAR(B561)=YEAR($F$3)+25,MONTH(B561)&gt;=MONTH($F$3))),2,1))</f>
        <v/>
      </c>
      <c r="E561" t="str">
        <f t="shared" si="25"/>
        <v/>
      </c>
      <c r="F561" t="str">
        <f>IF(D561="","",MIN(E561+F560,MAX(Gehaltstabelle_neu!Entlohnungs_Stufe)))</f>
        <v/>
      </c>
      <c r="G561" t="str">
        <f>IF(A561="","",HLOOKUP(D561,Gehaltstabelle_neu!$B$2:$AA$13,GEHALT_NEU_V2!F561+1,FALSE))</f>
        <v/>
      </c>
      <c r="H561" t="str">
        <f t="shared" si="26"/>
        <v/>
      </c>
    </row>
    <row r="562" spans="1:8" x14ac:dyDescent="0.25">
      <c r="A562" t="str">
        <f>IF(GEHALT_ALT_V2!A562="","",GEHALT_ALT_V2!A562)</f>
        <v/>
      </c>
      <c r="B562" s="18" t="str">
        <f>IF(GEHALT_ALT_V2!B562="","",GEHALT_ALT_V2!B562)</f>
        <v/>
      </c>
      <c r="C562" s="19" t="str">
        <f t="shared" si="24"/>
        <v/>
      </c>
      <c r="D562" t="str">
        <f>IF(B562="","",$I$3+IF(OR(YEAR(B562)&gt;YEAR($F$3)+10,AND(YEAR(B562)=YEAR($F$3)+10,MONTH(B562)&gt;=MONTH($F$3))),SUM($C$9:C562),0)*IF(OR(YEAR(B562)&gt;YEAR($F$3)+25,AND(YEAR(B562)=YEAR($F$3)+25,MONTH(B562)&gt;=MONTH($F$3))),2,1))</f>
        <v/>
      </c>
      <c r="E562" t="str">
        <f t="shared" si="25"/>
        <v/>
      </c>
      <c r="F562" t="str">
        <f>IF(D562="","",MIN(E562+F561,MAX(Gehaltstabelle_neu!Entlohnungs_Stufe)))</f>
        <v/>
      </c>
      <c r="G562" t="str">
        <f>IF(A562="","",HLOOKUP(D562,Gehaltstabelle_neu!$B$2:$AA$13,GEHALT_NEU_V2!F562+1,FALSE))</f>
        <v/>
      </c>
      <c r="H562" t="str">
        <f t="shared" si="26"/>
        <v/>
      </c>
    </row>
    <row r="563" spans="1:8" x14ac:dyDescent="0.25">
      <c r="A563" t="str">
        <f>IF(GEHALT_ALT_V2!A563="","",GEHALT_ALT_V2!A563)</f>
        <v/>
      </c>
      <c r="B563" s="18" t="str">
        <f>IF(GEHALT_ALT_V2!B563="","",GEHALT_ALT_V2!B563)</f>
        <v/>
      </c>
      <c r="C563" s="19" t="str">
        <f t="shared" si="24"/>
        <v/>
      </c>
      <c r="D563" t="str">
        <f>IF(B563="","",$I$3+IF(OR(YEAR(B563)&gt;YEAR($F$3)+10,AND(YEAR(B563)=YEAR($F$3)+10,MONTH(B563)&gt;=MONTH($F$3))),SUM($C$9:C563),0)*IF(OR(YEAR(B563)&gt;YEAR($F$3)+25,AND(YEAR(B563)=YEAR($F$3)+25,MONTH(B563)&gt;=MONTH($F$3))),2,1))</f>
        <v/>
      </c>
      <c r="E563" t="str">
        <f t="shared" si="25"/>
        <v/>
      </c>
      <c r="F563" t="str">
        <f>IF(D563="","",MIN(E563+F562,MAX(Gehaltstabelle_neu!Entlohnungs_Stufe)))</f>
        <v/>
      </c>
      <c r="G563" t="str">
        <f>IF(A563="","",HLOOKUP(D563,Gehaltstabelle_neu!$B$2:$AA$13,GEHALT_NEU_V2!F563+1,FALSE))</f>
        <v/>
      </c>
      <c r="H563" t="str">
        <f t="shared" si="26"/>
        <v/>
      </c>
    </row>
    <row r="564" spans="1:8" x14ac:dyDescent="0.25">
      <c r="A564" t="str">
        <f>IF(GEHALT_ALT_V2!A564="","",GEHALT_ALT_V2!A564)</f>
        <v/>
      </c>
      <c r="B564" s="18" t="str">
        <f>IF(GEHALT_ALT_V2!B564="","",GEHALT_ALT_V2!B564)</f>
        <v/>
      </c>
      <c r="C564" s="19" t="str">
        <f t="shared" si="24"/>
        <v/>
      </c>
      <c r="D564" t="str">
        <f>IF(B564="","",$I$3+IF(OR(YEAR(B564)&gt;YEAR($F$3)+10,AND(YEAR(B564)=YEAR($F$3)+10,MONTH(B564)&gt;=MONTH($F$3))),SUM($C$9:C564),0)*IF(OR(YEAR(B564)&gt;YEAR($F$3)+25,AND(YEAR(B564)=YEAR($F$3)+25,MONTH(B564)&gt;=MONTH($F$3))),2,1))</f>
        <v/>
      </c>
      <c r="E564" t="str">
        <f t="shared" si="25"/>
        <v/>
      </c>
      <c r="F564" t="str">
        <f>IF(D564="","",MIN(E564+F563,MAX(Gehaltstabelle_neu!Entlohnungs_Stufe)))</f>
        <v/>
      </c>
      <c r="G564" t="str">
        <f>IF(A564="","",HLOOKUP(D564,Gehaltstabelle_neu!$B$2:$AA$13,GEHALT_NEU_V2!F564+1,FALSE))</f>
        <v/>
      </c>
      <c r="H564" t="str">
        <f t="shared" si="26"/>
        <v/>
      </c>
    </row>
    <row r="565" spans="1:8" x14ac:dyDescent="0.25">
      <c r="A565" t="str">
        <f>IF(GEHALT_ALT_V2!A565="","",GEHALT_ALT_V2!A565)</f>
        <v/>
      </c>
      <c r="B565" s="18" t="str">
        <f>IF(GEHALT_ALT_V2!B565="","",GEHALT_ALT_V2!B565)</f>
        <v/>
      </c>
      <c r="C565" s="19" t="str">
        <f t="shared" si="24"/>
        <v/>
      </c>
      <c r="D565" t="str">
        <f>IF(B565="","",$I$3+IF(OR(YEAR(B565)&gt;YEAR($F$3)+10,AND(YEAR(B565)=YEAR($F$3)+10,MONTH(B565)&gt;=MONTH($F$3))),SUM($C$9:C565),0)*IF(OR(YEAR(B565)&gt;YEAR($F$3)+25,AND(YEAR(B565)=YEAR($F$3)+25,MONTH(B565)&gt;=MONTH($F$3))),2,1))</f>
        <v/>
      </c>
      <c r="E565" t="str">
        <f t="shared" si="25"/>
        <v/>
      </c>
      <c r="F565" t="str">
        <f>IF(D565="","",MIN(E565+F564,MAX(Gehaltstabelle_neu!Entlohnungs_Stufe)))</f>
        <v/>
      </c>
      <c r="G565" t="str">
        <f>IF(A565="","",HLOOKUP(D565,Gehaltstabelle_neu!$B$2:$AA$13,GEHALT_NEU_V2!F565+1,FALSE))</f>
        <v/>
      </c>
      <c r="H565" t="str">
        <f t="shared" si="26"/>
        <v/>
      </c>
    </row>
    <row r="566" spans="1:8" x14ac:dyDescent="0.25">
      <c r="A566" t="str">
        <f>IF(GEHALT_ALT_V2!A566="","",GEHALT_ALT_V2!A566)</f>
        <v/>
      </c>
      <c r="B566" s="18" t="str">
        <f>IF(GEHALT_ALT_V2!B566="","",GEHALT_ALT_V2!B566)</f>
        <v/>
      </c>
      <c r="C566" s="19" t="str">
        <f t="shared" si="24"/>
        <v/>
      </c>
      <c r="D566" t="str">
        <f>IF(B566="","",$I$3+IF(OR(YEAR(B566)&gt;YEAR($F$3)+10,AND(YEAR(B566)=YEAR($F$3)+10,MONTH(B566)&gt;=MONTH($F$3))),SUM($C$9:C566),0)*IF(OR(YEAR(B566)&gt;YEAR($F$3)+25,AND(YEAR(B566)=YEAR($F$3)+25,MONTH(B566)&gt;=MONTH($F$3))),2,1))</f>
        <v/>
      </c>
      <c r="E566" t="str">
        <f t="shared" si="25"/>
        <v/>
      </c>
      <c r="F566" t="str">
        <f>IF(D566="","",MIN(E566+F565,MAX(Gehaltstabelle_neu!Entlohnungs_Stufe)))</f>
        <v/>
      </c>
      <c r="G566" t="str">
        <f>IF(A566="","",HLOOKUP(D566,Gehaltstabelle_neu!$B$2:$AA$13,GEHALT_NEU_V2!F566+1,FALSE))</f>
        <v/>
      </c>
      <c r="H566" t="str">
        <f t="shared" si="26"/>
        <v/>
      </c>
    </row>
    <row r="567" spans="1:8" x14ac:dyDescent="0.25">
      <c r="A567" t="str">
        <f>IF(GEHALT_ALT_V2!A567="","",GEHALT_ALT_V2!A567)</f>
        <v/>
      </c>
      <c r="B567" s="18" t="str">
        <f>IF(GEHALT_ALT_V2!B567="","",GEHALT_ALT_V2!B567)</f>
        <v/>
      </c>
      <c r="C567" s="19" t="str">
        <f t="shared" si="24"/>
        <v/>
      </c>
      <c r="D567" t="str">
        <f>IF(B567="","",$I$3+IF(OR(YEAR(B567)&gt;YEAR($F$3)+10,AND(YEAR(B567)=YEAR($F$3)+10,MONTH(B567)&gt;=MONTH($F$3))),SUM($C$9:C567),0)*IF(OR(YEAR(B567)&gt;YEAR($F$3)+25,AND(YEAR(B567)=YEAR($F$3)+25,MONTH(B567)&gt;=MONTH($F$3))),2,1))</f>
        <v/>
      </c>
      <c r="E567" t="str">
        <f t="shared" si="25"/>
        <v/>
      </c>
      <c r="F567" t="str">
        <f>IF(D567="","",MIN(E567+F566,MAX(Gehaltstabelle_neu!Entlohnungs_Stufe)))</f>
        <v/>
      </c>
      <c r="G567" t="str">
        <f>IF(A567="","",HLOOKUP(D567,Gehaltstabelle_neu!$B$2:$AA$13,GEHALT_NEU_V2!F567+1,FALSE))</f>
        <v/>
      </c>
      <c r="H567" t="str">
        <f t="shared" si="26"/>
        <v/>
      </c>
    </row>
    <row r="568" spans="1:8" x14ac:dyDescent="0.25">
      <c r="A568" t="str">
        <f>IF(GEHALT_ALT_V2!A568="","",GEHALT_ALT_V2!A568)</f>
        <v/>
      </c>
      <c r="B568" s="18" t="str">
        <f>IF(GEHALT_ALT_V2!B568="","",GEHALT_ALT_V2!B568)</f>
        <v/>
      </c>
      <c r="C568" s="19" t="str">
        <f t="shared" si="24"/>
        <v/>
      </c>
      <c r="D568" t="str">
        <f>IF(B568="","",$I$3+IF(OR(YEAR(B568)&gt;YEAR($F$3)+10,AND(YEAR(B568)=YEAR($F$3)+10,MONTH(B568)&gt;=MONTH($F$3))),SUM($C$9:C568),0)*IF(OR(YEAR(B568)&gt;YEAR($F$3)+25,AND(YEAR(B568)=YEAR($F$3)+25,MONTH(B568)&gt;=MONTH($F$3))),2,1))</f>
        <v/>
      </c>
      <c r="E568" t="str">
        <f t="shared" si="25"/>
        <v/>
      </c>
      <c r="F568" t="str">
        <f>IF(D568="","",MIN(E568+F567,MAX(Gehaltstabelle_neu!Entlohnungs_Stufe)))</f>
        <v/>
      </c>
      <c r="G568" t="str">
        <f>IF(A568="","",HLOOKUP(D568,Gehaltstabelle_neu!$B$2:$AA$13,GEHALT_NEU_V2!F568+1,FALSE))</f>
        <v/>
      </c>
      <c r="H568" t="str">
        <f t="shared" si="26"/>
        <v/>
      </c>
    </row>
    <row r="569" spans="1:8" x14ac:dyDescent="0.25">
      <c r="A569" t="str">
        <f>IF(GEHALT_ALT_V2!A569="","",GEHALT_ALT_V2!A569)</f>
        <v/>
      </c>
      <c r="B569" s="18" t="str">
        <f>IF(GEHALT_ALT_V2!B569="","",GEHALT_ALT_V2!B569)</f>
        <v/>
      </c>
      <c r="C569" s="19" t="str">
        <f t="shared" si="24"/>
        <v/>
      </c>
      <c r="D569" t="str">
        <f>IF(B569="","",$I$3+IF(OR(YEAR(B569)&gt;YEAR($F$3)+10,AND(YEAR(B569)=YEAR($F$3)+10,MONTH(B569)&gt;=MONTH($F$3))),SUM($C$9:C569),0)*IF(OR(YEAR(B569)&gt;YEAR($F$3)+25,AND(YEAR(B569)=YEAR($F$3)+25,MONTH(B569)&gt;=MONTH($F$3))),2,1))</f>
        <v/>
      </c>
      <c r="E569" t="str">
        <f t="shared" si="25"/>
        <v/>
      </c>
      <c r="F569" t="str">
        <f>IF(D569="","",MIN(E569+F568,MAX(Gehaltstabelle_neu!Entlohnungs_Stufe)))</f>
        <v/>
      </c>
      <c r="G569" t="str">
        <f>IF(A569="","",HLOOKUP(D569,Gehaltstabelle_neu!$B$2:$AA$13,GEHALT_NEU_V2!F569+1,FALSE))</f>
        <v/>
      </c>
      <c r="H569" t="str">
        <f t="shared" si="26"/>
        <v/>
      </c>
    </row>
    <row r="570" spans="1:8" x14ac:dyDescent="0.25">
      <c r="A570" t="str">
        <f>IF(GEHALT_ALT_V2!A570="","",GEHALT_ALT_V2!A570)</f>
        <v/>
      </c>
      <c r="B570" s="18" t="str">
        <f>IF(GEHALT_ALT_V2!B570="","",GEHALT_ALT_V2!B570)</f>
        <v/>
      </c>
      <c r="C570" s="19" t="str">
        <f t="shared" si="24"/>
        <v/>
      </c>
      <c r="D570" t="str">
        <f>IF(B570="","",$I$3+IF(OR(YEAR(B570)&gt;YEAR($F$3)+10,AND(YEAR(B570)=YEAR($F$3)+10,MONTH(B570)&gt;=MONTH($F$3))),SUM($C$9:C570),0)*IF(OR(YEAR(B570)&gt;YEAR($F$3)+25,AND(YEAR(B570)=YEAR($F$3)+25,MONTH(B570)&gt;=MONTH($F$3))),2,1))</f>
        <v/>
      </c>
      <c r="E570" t="str">
        <f t="shared" si="25"/>
        <v/>
      </c>
      <c r="F570" t="str">
        <f>IF(D570="","",MIN(E570+F569,MAX(Gehaltstabelle_neu!Entlohnungs_Stufe)))</f>
        <v/>
      </c>
      <c r="G570" t="str">
        <f>IF(A570="","",HLOOKUP(D570,Gehaltstabelle_neu!$B$2:$AA$13,GEHALT_NEU_V2!F570+1,FALSE))</f>
        <v/>
      </c>
      <c r="H570" t="str">
        <f t="shared" si="26"/>
        <v/>
      </c>
    </row>
    <row r="571" spans="1:8" x14ac:dyDescent="0.25">
      <c r="A571" t="str">
        <f>IF(GEHALT_ALT_V2!A571="","",GEHALT_ALT_V2!A571)</f>
        <v/>
      </c>
      <c r="B571" s="18" t="str">
        <f>IF(GEHALT_ALT_V2!B571="","",GEHALT_ALT_V2!B571)</f>
        <v/>
      </c>
      <c r="C571" s="19" t="str">
        <f t="shared" si="24"/>
        <v/>
      </c>
      <c r="D571" t="str">
        <f>IF(B571="","",$I$3+IF(OR(YEAR(B571)&gt;YEAR($F$3)+10,AND(YEAR(B571)=YEAR($F$3)+10,MONTH(B571)&gt;=MONTH($F$3))),SUM($C$9:C571),0)*IF(OR(YEAR(B571)&gt;YEAR($F$3)+25,AND(YEAR(B571)=YEAR($F$3)+25,MONTH(B571)&gt;=MONTH($F$3))),2,1))</f>
        <v/>
      </c>
      <c r="E571" t="str">
        <f t="shared" si="25"/>
        <v/>
      </c>
      <c r="F571" t="str">
        <f>IF(D571="","",MIN(E571+F570,MAX(Gehaltstabelle_neu!Entlohnungs_Stufe)))</f>
        <v/>
      </c>
      <c r="G571" t="str">
        <f>IF(A571="","",HLOOKUP(D571,Gehaltstabelle_neu!$B$2:$AA$13,GEHALT_NEU_V2!F571+1,FALSE))</f>
        <v/>
      </c>
      <c r="H571" t="str">
        <f t="shared" si="26"/>
        <v/>
      </c>
    </row>
    <row r="572" spans="1:8" x14ac:dyDescent="0.25">
      <c r="A572" t="str">
        <f>IF(GEHALT_ALT_V2!A572="","",GEHALT_ALT_V2!A572)</f>
        <v/>
      </c>
      <c r="B572" s="18" t="str">
        <f>IF(GEHALT_ALT_V2!B572="","",GEHALT_ALT_V2!B572)</f>
        <v/>
      </c>
      <c r="C572" s="19" t="str">
        <f t="shared" si="24"/>
        <v/>
      </c>
      <c r="D572" t="str">
        <f>IF(B572="","",$I$3+IF(OR(YEAR(B572)&gt;YEAR($F$3)+10,AND(YEAR(B572)=YEAR($F$3)+10,MONTH(B572)&gt;=MONTH($F$3))),SUM($C$9:C572),0)*IF(OR(YEAR(B572)&gt;YEAR($F$3)+25,AND(YEAR(B572)=YEAR($F$3)+25,MONTH(B572)&gt;=MONTH($F$3))),2,1))</f>
        <v/>
      </c>
      <c r="E572" t="str">
        <f t="shared" si="25"/>
        <v/>
      </c>
      <c r="F572" t="str">
        <f>IF(D572="","",MIN(E572+F571,MAX(Gehaltstabelle_neu!Entlohnungs_Stufe)))</f>
        <v/>
      </c>
      <c r="G572" t="str">
        <f>IF(A572="","",HLOOKUP(D572,Gehaltstabelle_neu!$B$2:$AA$13,GEHALT_NEU_V2!F572+1,FALSE))</f>
        <v/>
      </c>
      <c r="H572" t="str">
        <f t="shared" si="26"/>
        <v/>
      </c>
    </row>
    <row r="573" spans="1:8" x14ac:dyDescent="0.25">
      <c r="A573" t="str">
        <f>IF(GEHALT_ALT_V2!A573="","",GEHALT_ALT_V2!A573)</f>
        <v/>
      </c>
      <c r="B573" s="18" t="str">
        <f>IF(GEHALT_ALT_V2!B573="","",GEHALT_ALT_V2!B573)</f>
        <v/>
      </c>
      <c r="C573" s="19" t="str">
        <f t="shared" si="24"/>
        <v/>
      </c>
      <c r="D573" t="str">
        <f>IF(B573="","",$I$3+IF(OR(YEAR(B573)&gt;YEAR($F$3)+10,AND(YEAR(B573)=YEAR($F$3)+10,MONTH(B573)&gt;=MONTH($F$3))),SUM($C$9:C573),0)*IF(OR(YEAR(B573)&gt;YEAR($F$3)+25,AND(YEAR(B573)=YEAR($F$3)+25,MONTH(B573)&gt;=MONTH($F$3))),2,1))</f>
        <v/>
      </c>
      <c r="E573" t="str">
        <f t="shared" si="25"/>
        <v/>
      </c>
      <c r="F573" t="str">
        <f>IF(D573="","",MIN(E573+F572,MAX(Gehaltstabelle_neu!Entlohnungs_Stufe)))</f>
        <v/>
      </c>
      <c r="G573" t="str">
        <f>IF(A573="","",HLOOKUP(D573,Gehaltstabelle_neu!$B$2:$AA$13,GEHALT_NEU_V2!F573+1,FALSE))</f>
        <v/>
      </c>
      <c r="H573" t="str">
        <f t="shared" si="26"/>
        <v/>
      </c>
    </row>
    <row r="574" spans="1:8" x14ac:dyDescent="0.25">
      <c r="A574" t="str">
        <f>IF(GEHALT_ALT_V2!A574="","",GEHALT_ALT_V2!A574)</f>
        <v/>
      </c>
      <c r="B574" s="18" t="str">
        <f>IF(GEHALT_ALT_V2!B574="","",GEHALT_ALT_V2!B574)</f>
        <v/>
      </c>
      <c r="C574" s="19" t="str">
        <f t="shared" si="24"/>
        <v/>
      </c>
      <c r="D574" t="str">
        <f>IF(B574="","",$I$3+IF(OR(YEAR(B574)&gt;YEAR($F$3)+10,AND(YEAR(B574)=YEAR($F$3)+10,MONTH(B574)&gt;=MONTH($F$3))),SUM($C$9:C574),0)*IF(OR(YEAR(B574)&gt;YEAR($F$3)+25,AND(YEAR(B574)=YEAR($F$3)+25,MONTH(B574)&gt;=MONTH($F$3))),2,1))</f>
        <v/>
      </c>
      <c r="E574" t="str">
        <f t="shared" si="25"/>
        <v/>
      </c>
      <c r="F574" t="str">
        <f>IF(D574="","",MIN(E574+F573,MAX(Gehaltstabelle_neu!Entlohnungs_Stufe)))</f>
        <v/>
      </c>
      <c r="G574" t="str">
        <f>IF(A574="","",HLOOKUP(D574,Gehaltstabelle_neu!$B$2:$AA$13,GEHALT_NEU_V2!F574+1,FALSE))</f>
        <v/>
      </c>
      <c r="H574" t="str">
        <f t="shared" si="26"/>
        <v/>
      </c>
    </row>
    <row r="575" spans="1:8" x14ac:dyDescent="0.25">
      <c r="A575" t="str">
        <f>IF(GEHALT_ALT_V2!A575="","",GEHALT_ALT_V2!A575)</f>
        <v/>
      </c>
      <c r="B575" s="18" t="str">
        <f>IF(GEHALT_ALT_V2!B575="","",GEHALT_ALT_V2!B575)</f>
        <v/>
      </c>
      <c r="C575" s="19" t="str">
        <f t="shared" si="24"/>
        <v/>
      </c>
      <c r="D575" t="str">
        <f>IF(B575="","",$I$3+IF(OR(YEAR(B575)&gt;YEAR($F$3)+10,AND(YEAR(B575)=YEAR($F$3)+10,MONTH(B575)&gt;=MONTH($F$3))),SUM($C$9:C575),0)*IF(OR(YEAR(B575)&gt;YEAR($F$3)+25,AND(YEAR(B575)=YEAR($F$3)+25,MONTH(B575)&gt;=MONTH($F$3))),2,1))</f>
        <v/>
      </c>
      <c r="E575" t="str">
        <f t="shared" si="25"/>
        <v/>
      </c>
      <c r="F575" t="str">
        <f>IF(D575="","",MIN(E575+F574,MAX(Gehaltstabelle_neu!Entlohnungs_Stufe)))</f>
        <v/>
      </c>
      <c r="G575" t="str">
        <f>IF(A575="","",HLOOKUP(D575,Gehaltstabelle_neu!$B$2:$AA$13,GEHALT_NEU_V2!F575+1,FALSE))</f>
        <v/>
      </c>
      <c r="H575" t="str">
        <f t="shared" si="26"/>
        <v/>
      </c>
    </row>
    <row r="576" spans="1:8" x14ac:dyDescent="0.25">
      <c r="A576" t="str">
        <f>IF(GEHALT_ALT_V2!A576="","",GEHALT_ALT_V2!A576)</f>
        <v/>
      </c>
      <c r="B576" s="18" t="str">
        <f>IF(GEHALT_ALT_V2!B576="","",GEHALT_ALT_V2!B576)</f>
        <v/>
      </c>
      <c r="C576" s="19" t="str">
        <f t="shared" si="24"/>
        <v/>
      </c>
      <c r="D576" t="str">
        <f>IF(B576="","",$I$3+IF(OR(YEAR(B576)&gt;YEAR($F$3)+10,AND(YEAR(B576)=YEAR($F$3)+10,MONTH(B576)&gt;=MONTH($F$3))),SUM($C$9:C576),0)*IF(OR(YEAR(B576)&gt;YEAR($F$3)+25,AND(YEAR(B576)=YEAR($F$3)+25,MONTH(B576)&gt;=MONTH($F$3))),2,1))</f>
        <v/>
      </c>
      <c r="E576" t="str">
        <f t="shared" si="25"/>
        <v/>
      </c>
      <c r="F576" t="str">
        <f>IF(D576="","",MIN(E576+F575,MAX(Gehaltstabelle_neu!Entlohnungs_Stufe)))</f>
        <v/>
      </c>
      <c r="G576" t="str">
        <f>IF(A576="","",HLOOKUP(D576,Gehaltstabelle_neu!$B$2:$AA$13,GEHALT_NEU_V2!F576+1,FALSE))</f>
        <v/>
      </c>
      <c r="H576" t="str">
        <f t="shared" si="26"/>
        <v/>
      </c>
    </row>
    <row r="577" spans="1:8" x14ac:dyDescent="0.25">
      <c r="A577" t="str">
        <f>IF(GEHALT_ALT_V2!A577="","",GEHALT_ALT_V2!A577)</f>
        <v/>
      </c>
      <c r="B577" s="18" t="str">
        <f>IF(GEHALT_ALT_V2!B577="","",GEHALT_ALT_V2!B577)</f>
        <v/>
      </c>
      <c r="C577" s="19" t="str">
        <f t="shared" si="24"/>
        <v/>
      </c>
      <c r="D577" t="str">
        <f>IF(B577="","",$I$3+IF(OR(YEAR(B577)&gt;YEAR($F$3)+10,AND(YEAR(B577)=YEAR($F$3)+10,MONTH(B577)&gt;=MONTH($F$3))),SUM($C$9:C577),0)*IF(OR(YEAR(B577)&gt;YEAR($F$3)+25,AND(YEAR(B577)=YEAR($F$3)+25,MONTH(B577)&gt;=MONTH($F$3))),2,1))</f>
        <v/>
      </c>
      <c r="E577" t="str">
        <f t="shared" si="25"/>
        <v/>
      </c>
      <c r="F577" t="str">
        <f>IF(D577="","",MIN(E577+F576,MAX(Gehaltstabelle_neu!Entlohnungs_Stufe)))</f>
        <v/>
      </c>
      <c r="G577" t="str">
        <f>IF(A577="","",HLOOKUP(D577,Gehaltstabelle_neu!$B$2:$AA$13,GEHALT_NEU_V2!F577+1,FALSE))</f>
        <v/>
      </c>
      <c r="H577" t="str">
        <f t="shared" si="26"/>
        <v/>
      </c>
    </row>
    <row r="578" spans="1:8" x14ac:dyDescent="0.25">
      <c r="A578" t="str">
        <f>IF(GEHALT_ALT_V2!A578="","",GEHALT_ALT_V2!A578)</f>
        <v/>
      </c>
      <c r="B578" s="18" t="str">
        <f>IF(GEHALT_ALT_V2!B578="","",GEHALT_ALT_V2!B578)</f>
        <v/>
      </c>
      <c r="C578" s="19" t="str">
        <f t="shared" si="24"/>
        <v/>
      </c>
      <c r="D578" t="str">
        <f>IF(B578="","",$I$3+IF(OR(YEAR(B578)&gt;YEAR($F$3)+10,AND(YEAR(B578)=YEAR($F$3)+10,MONTH(B578)&gt;=MONTH($F$3))),SUM($C$9:C578),0)*IF(OR(YEAR(B578)&gt;YEAR($F$3)+25,AND(YEAR(B578)=YEAR($F$3)+25,MONTH(B578)&gt;=MONTH($F$3))),2,1))</f>
        <v/>
      </c>
      <c r="E578" t="str">
        <f t="shared" si="25"/>
        <v/>
      </c>
      <c r="F578" t="str">
        <f>IF(D578="","",MIN(E578+F577,MAX(Gehaltstabelle_neu!Entlohnungs_Stufe)))</f>
        <v/>
      </c>
      <c r="G578" t="str">
        <f>IF(A578="","",HLOOKUP(D578,Gehaltstabelle_neu!$B$2:$AA$13,GEHALT_NEU_V2!F578+1,FALSE))</f>
        <v/>
      </c>
      <c r="H578" t="str">
        <f t="shared" si="26"/>
        <v/>
      </c>
    </row>
    <row r="579" spans="1:8" x14ac:dyDescent="0.25">
      <c r="A579" t="str">
        <f>IF(GEHALT_ALT_V2!A579="","",GEHALT_ALT_V2!A579)</f>
        <v/>
      </c>
      <c r="B579" s="18" t="str">
        <f>IF(GEHALT_ALT_V2!B579="","",GEHALT_ALT_V2!B579)</f>
        <v/>
      </c>
      <c r="C579" s="19" t="str">
        <f t="shared" si="24"/>
        <v/>
      </c>
      <c r="D579" t="str">
        <f>IF(B579="","",$I$3+IF(OR(YEAR(B579)&gt;YEAR($F$3)+10,AND(YEAR(B579)=YEAR($F$3)+10,MONTH(B579)&gt;=MONTH($F$3))),SUM($C$9:C579),0)*IF(OR(YEAR(B579)&gt;YEAR($F$3)+25,AND(YEAR(B579)=YEAR($F$3)+25,MONTH(B579)&gt;=MONTH($F$3))),2,1))</f>
        <v/>
      </c>
      <c r="E579" t="str">
        <f t="shared" si="25"/>
        <v/>
      </c>
      <c r="F579" t="str">
        <f>IF(D579="","",MIN(E579+F578,MAX(Gehaltstabelle_neu!Entlohnungs_Stufe)))</f>
        <v/>
      </c>
      <c r="G579" t="str">
        <f>IF(A579="","",HLOOKUP(D579,Gehaltstabelle_neu!$B$2:$AA$13,GEHALT_NEU_V2!F579+1,FALSE))</f>
        <v/>
      </c>
      <c r="H579" t="str">
        <f t="shared" si="26"/>
        <v/>
      </c>
    </row>
    <row r="580" spans="1:8" x14ac:dyDescent="0.25">
      <c r="A580" t="str">
        <f>IF(GEHALT_ALT_V2!A580="","",GEHALT_ALT_V2!A580)</f>
        <v/>
      </c>
      <c r="B580" s="18" t="str">
        <f>IF(GEHALT_ALT_V2!B580="","",GEHALT_ALT_V2!B580)</f>
        <v/>
      </c>
      <c r="C580" s="19" t="str">
        <f t="shared" si="24"/>
        <v/>
      </c>
      <c r="D580" t="str">
        <f>IF(B580="","",$I$3+IF(OR(YEAR(B580)&gt;YEAR($F$3)+10,AND(YEAR(B580)=YEAR($F$3)+10,MONTH(B580)&gt;=MONTH($F$3))),SUM($C$9:C580),0)*IF(OR(YEAR(B580)&gt;YEAR($F$3)+25,AND(YEAR(B580)=YEAR($F$3)+25,MONTH(B580)&gt;=MONTH($F$3))),2,1))</f>
        <v/>
      </c>
      <c r="E580" t="str">
        <f t="shared" si="25"/>
        <v/>
      </c>
      <c r="F580" t="str">
        <f>IF(D580="","",MIN(E580+F579,MAX(Gehaltstabelle_neu!Entlohnungs_Stufe)))</f>
        <v/>
      </c>
      <c r="G580" t="str">
        <f>IF(A580="","",HLOOKUP(D580,Gehaltstabelle_neu!$B$2:$AA$13,GEHALT_NEU_V2!F580+1,FALSE))</f>
        <v/>
      </c>
      <c r="H580" t="str">
        <f t="shared" si="26"/>
        <v/>
      </c>
    </row>
    <row r="581" spans="1:8" x14ac:dyDescent="0.25">
      <c r="A581" t="str">
        <f>IF(GEHALT_ALT_V2!A581="","",GEHALT_ALT_V2!A581)</f>
        <v/>
      </c>
      <c r="B581" s="18" t="str">
        <f>IF(GEHALT_ALT_V2!B581="","",GEHALT_ALT_V2!B581)</f>
        <v/>
      </c>
      <c r="C581" s="19" t="str">
        <f t="shared" si="24"/>
        <v/>
      </c>
      <c r="D581" t="str">
        <f>IF(B581="","",$I$3+IF(OR(YEAR(B581)&gt;YEAR($F$3)+10,AND(YEAR(B581)=YEAR($F$3)+10,MONTH(B581)&gt;=MONTH($F$3))),SUM($C$9:C581),0)*IF(OR(YEAR(B581)&gt;YEAR($F$3)+25,AND(YEAR(B581)=YEAR($F$3)+25,MONTH(B581)&gt;=MONTH($F$3))),2,1))</f>
        <v/>
      </c>
      <c r="E581" t="str">
        <f t="shared" si="25"/>
        <v/>
      </c>
      <c r="F581" t="str">
        <f>IF(D581="","",MIN(E581+F580,MAX(Gehaltstabelle_neu!Entlohnungs_Stufe)))</f>
        <v/>
      </c>
      <c r="G581" t="str">
        <f>IF(A581="","",HLOOKUP(D581,Gehaltstabelle_neu!$B$2:$AA$13,GEHALT_NEU_V2!F581+1,FALSE))</f>
        <v/>
      </c>
      <c r="H581" t="str">
        <f t="shared" si="26"/>
        <v/>
      </c>
    </row>
    <row r="582" spans="1:8" x14ac:dyDescent="0.25">
      <c r="A582" t="str">
        <f>IF(GEHALT_ALT_V2!A582="","",GEHALT_ALT_V2!A582)</f>
        <v/>
      </c>
      <c r="B582" s="18" t="str">
        <f>IF(GEHALT_ALT_V2!B582="","",GEHALT_ALT_V2!B582)</f>
        <v/>
      </c>
      <c r="C582" s="19" t="str">
        <f t="shared" si="24"/>
        <v/>
      </c>
      <c r="D582" t="str">
        <f>IF(B582="","",$I$3+IF(OR(YEAR(B582)&gt;YEAR($F$3)+10,AND(YEAR(B582)=YEAR($F$3)+10,MONTH(B582)&gt;=MONTH($F$3))),SUM($C$9:C582),0)*IF(OR(YEAR(B582)&gt;YEAR($F$3)+25,AND(YEAR(B582)=YEAR($F$3)+25,MONTH(B582)&gt;=MONTH($F$3))),2,1))</f>
        <v/>
      </c>
      <c r="E582" t="str">
        <f t="shared" si="25"/>
        <v/>
      </c>
      <c r="F582" t="str">
        <f>IF(D582="","",MIN(E582+F581,MAX(Gehaltstabelle_neu!Entlohnungs_Stufe)))</f>
        <v/>
      </c>
      <c r="G582" t="str">
        <f>IF(A582="","",HLOOKUP(D582,Gehaltstabelle_neu!$B$2:$AA$13,GEHALT_NEU_V2!F582+1,FALSE))</f>
        <v/>
      </c>
      <c r="H582" t="str">
        <f t="shared" si="26"/>
        <v/>
      </c>
    </row>
    <row r="583" spans="1:8" x14ac:dyDescent="0.25">
      <c r="A583" t="str">
        <f>IF(GEHALT_ALT_V2!A583="","",GEHALT_ALT_V2!A583)</f>
        <v/>
      </c>
      <c r="B583" s="18" t="str">
        <f>IF(GEHALT_ALT_V2!B583="","",GEHALT_ALT_V2!B583)</f>
        <v/>
      </c>
      <c r="C583" s="19" t="str">
        <f t="shared" si="24"/>
        <v/>
      </c>
      <c r="D583" t="str">
        <f>IF(B583="","",$I$3+IF(OR(YEAR(B583)&gt;YEAR($F$3)+10,AND(YEAR(B583)=YEAR($F$3)+10,MONTH(B583)&gt;=MONTH($F$3))),SUM($C$9:C583),0)*IF(OR(YEAR(B583)&gt;YEAR($F$3)+25,AND(YEAR(B583)=YEAR($F$3)+25,MONTH(B583)&gt;=MONTH($F$3))),2,1))</f>
        <v/>
      </c>
      <c r="E583" t="str">
        <f t="shared" si="25"/>
        <v/>
      </c>
      <c r="F583" t="str">
        <f>IF(D583="","",MIN(E583+F582,MAX(Gehaltstabelle_neu!Entlohnungs_Stufe)))</f>
        <v/>
      </c>
      <c r="G583" t="str">
        <f>IF(A583="","",HLOOKUP(D583,Gehaltstabelle_neu!$B$2:$AA$13,GEHALT_NEU_V2!F583+1,FALSE))</f>
        <v/>
      </c>
      <c r="H583" t="str">
        <f t="shared" si="26"/>
        <v/>
      </c>
    </row>
    <row r="584" spans="1:8" x14ac:dyDescent="0.25">
      <c r="A584" t="str">
        <f>IF(GEHALT_ALT_V2!A584="","",GEHALT_ALT_V2!A584)</f>
        <v/>
      </c>
      <c r="B584" s="18" t="str">
        <f>IF(GEHALT_ALT_V2!B584="","",GEHALT_ALT_V2!B584)</f>
        <v/>
      </c>
      <c r="C584" s="19" t="str">
        <f t="shared" si="24"/>
        <v/>
      </c>
      <c r="D584" t="str">
        <f>IF(B584="","",$I$3+IF(OR(YEAR(B584)&gt;YEAR($F$3)+10,AND(YEAR(B584)=YEAR($F$3)+10,MONTH(B584)&gt;=MONTH($F$3))),SUM($C$9:C584),0)*IF(OR(YEAR(B584)&gt;YEAR($F$3)+25,AND(YEAR(B584)=YEAR($F$3)+25,MONTH(B584)&gt;=MONTH($F$3))),2,1))</f>
        <v/>
      </c>
      <c r="E584" t="str">
        <f t="shared" si="25"/>
        <v/>
      </c>
      <c r="F584" t="str">
        <f>IF(D584="","",MIN(E584+F583,MAX(Gehaltstabelle_neu!Entlohnungs_Stufe)))</f>
        <v/>
      </c>
      <c r="G584" t="str">
        <f>IF(A584="","",HLOOKUP(D584,Gehaltstabelle_neu!$B$2:$AA$13,GEHALT_NEU_V2!F584+1,FALSE))</f>
        <v/>
      </c>
      <c r="H584" t="str">
        <f t="shared" si="26"/>
        <v/>
      </c>
    </row>
    <row r="585" spans="1:8" x14ac:dyDescent="0.25">
      <c r="A585" t="str">
        <f>IF(GEHALT_ALT_V2!A585="","",GEHALT_ALT_V2!A585)</f>
        <v/>
      </c>
      <c r="B585" s="18" t="str">
        <f>IF(GEHALT_ALT_V2!B585="","",GEHALT_ALT_V2!B585)</f>
        <v/>
      </c>
      <c r="C585" s="19" t="str">
        <f t="shared" si="24"/>
        <v/>
      </c>
      <c r="D585" t="str">
        <f>IF(B585="","",$I$3+IF(OR(YEAR(B585)&gt;YEAR($F$3)+10,AND(YEAR(B585)=YEAR($F$3)+10,MONTH(B585)&gt;=MONTH($F$3))),SUM($C$9:C585),0)*IF(OR(YEAR(B585)&gt;YEAR($F$3)+25,AND(YEAR(B585)=YEAR($F$3)+25,MONTH(B585)&gt;=MONTH($F$3))),2,1))</f>
        <v/>
      </c>
      <c r="E585" t="str">
        <f t="shared" si="25"/>
        <v/>
      </c>
      <c r="F585" t="str">
        <f>IF(D585="","",MIN(E585+F584,MAX(Gehaltstabelle_neu!Entlohnungs_Stufe)))</f>
        <v/>
      </c>
      <c r="G585" t="str">
        <f>IF(A585="","",HLOOKUP(D585,Gehaltstabelle_neu!$B$2:$AA$13,GEHALT_NEU_V2!F585+1,FALSE))</f>
        <v/>
      </c>
      <c r="H585" t="str">
        <f t="shared" si="26"/>
        <v/>
      </c>
    </row>
    <row r="586" spans="1:8" x14ac:dyDescent="0.25">
      <c r="A586" t="str">
        <f>IF(GEHALT_ALT_V2!A586="","",GEHALT_ALT_V2!A586)</f>
        <v/>
      </c>
      <c r="B586" s="18" t="str">
        <f>IF(GEHALT_ALT_V2!B586="","",GEHALT_ALT_V2!B586)</f>
        <v/>
      </c>
      <c r="C586" s="19" t="str">
        <f t="shared" ref="C586:C649" si="27">IF(A586="","",IF(AND($F$4,YEAR(B586)=YEAR($F$5),MONTH(B586)=MONTH($F$5)),1,0))</f>
        <v/>
      </c>
      <c r="D586" t="str">
        <f>IF(B586="","",$I$3+IF(OR(YEAR(B586)&gt;YEAR($F$3)+10,AND(YEAR(B586)=YEAR($F$3)+10,MONTH(B586)&gt;=MONTH($F$3))),SUM($C$9:C586),0)*IF(OR(YEAR(B586)&gt;YEAR($F$3)+25,AND(YEAR(B586)=YEAR($F$3)+25,MONTH(B586)&gt;=MONTH($F$3))),2,1))</f>
        <v/>
      </c>
      <c r="E586" t="str">
        <f t="shared" ref="E586:E649" si="28">IF(B586="","",IF(B586&lt;$F$6,0,IF(AND(MOD(YEAR(B586)-YEAR($F$6),2)=0,MONTH($F$6)=MONTH(B586)),1,0)))</f>
        <v/>
      </c>
      <c r="F586" t="str">
        <f>IF(D586="","",MIN(E586+F585,MAX(Gehaltstabelle_neu!Entlohnungs_Stufe)))</f>
        <v/>
      </c>
      <c r="G586" t="str">
        <f>IF(A586="","",HLOOKUP(D586,Gehaltstabelle_neu!$B$2:$AA$13,GEHALT_NEU_V2!F586+1,FALSE))</f>
        <v/>
      </c>
      <c r="H586" t="str">
        <f t="shared" ref="H586:H649" si="29">IF(G586="","",G586/12*14)</f>
        <v/>
      </c>
    </row>
    <row r="587" spans="1:8" x14ac:dyDescent="0.25">
      <c r="A587" t="str">
        <f>IF(GEHALT_ALT_V2!A587="","",GEHALT_ALT_V2!A587)</f>
        <v/>
      </c>
      <c r="B587" s="18" t="str">
        <f>IF(GEHALT_ALT_V2!B587="","",GEHALT_ALT_V2!B587)</f>
        <v/>
      </c>
      <c r="C587" s="19" t="str">
        <f t="shared" si="27"/>
        <v/>
      </c>
      <c r="D587" t="str">
        <f>IF(B587="","",$I$3+IF(OR(YEAR(B587)&gt;YEAR($F$3)+10,AND(YEAR(B587)=YEAR($F$3)+10,MONTH(B587)&gt;=MONTH($F$3))),SUM($C$9:C587),0)*IF(OR(YEAR(B587)&gt;YEAR($F$3)+25,AND(YEAR(B587)=YEAR($F$3)+25,MONTH(B587)&gt;=MONTH($F$3))),2,1))</f>
        <v/>
      </c>
      <c r="E587" t="str">
        <f t="shared" si="28"/>
        <v/>
      </c>
      <c r="F587" t="str">
        <f>IF(D587="","",MIN(E587+F586,MAX(Gehaltstabelle_neu!Entlohnungs_Stufe)))</f>
        <v/>
      </c>
      <c r="G587" t="str">
        <f>IF(A587="","",HLOOKUP(D587,Gehaltstabelle_neu!$B$2:$AA$13,GEHALT_NEU_V2!F587+1,FALSE))</f>
        <v/>
      </c>
      <c r="H587" t="str">
        <f t="shared" si="29"/>
        <v/>
      </c>
    </row>
    <row r="588" spans="1:8" x14ac:dyDescent="0.25">
      <c r="A588" t="str">
        <f>IF(GEHALT_ALT_V2!A588="","",GEHALT_ALT_V2!A588)</f>
        <v/>
      </c>
      <c r="B588" s="18" t="str">
        <f>IF(GEHALT_ALT_V2!B588="","",GEHALT_ALT_V2!B588)</f>
        <v/>
      </c>
      <c r="C588" s="19" t="str">
        <f t="shared" si="27"/>
        <v/>
      </c>
      <c r="D588" t="str">
        <f>IF(B588="","",$I$3+IF(OR(YEAR(B588)&gt;YEAR($F$3)+10,AND(YEAR(B588)=YEAR($F$3)+10,MONTH(B588)&gt;=MONTH($F$3))),SUM($C$9:C588),0)*IF(OR(YEAR(B588)&gt;YEAR($F$3)+25,AND(YEAR(B588)=YEAR($F$3)+25,MONTH(B588)&gt;=MONTH($F$3))),2,1))</f>
        <v/>
      </c>
      <c r="E588" t="str">
        <f t="shared" si="28"/>
        <v/>
      </c>
      <c r="F588" t="str">
        <f>IF(D588="","",MIN(E588+F587,MAX(Gehaltstabelle_neu!Entlohnungs_Stufe)))</f>
        <v/>
      </c>
      <c r="G588" t="str">
        <f>IF(A588="","",HLOOKUP(D588,Gehaltstabelle_neu!$B$2:$AA$13,GEHALT_NEU_V2!F588+1,FALSE))</f>
        <v/>
      </c>
      <c r="H588" t="str">
        <f t="shared" si="29"/>
        <v/>
      </c>
    </row>
    <row r="589" spans="1:8" x14ac:dyDescent="0.25">
      <c r="A589" t="str">
        <f>IF(GEHALT_ALT_V2!A589="","",GEHALT_ALT_V2!A589)</f>
        <v/>
      </c>
      <c r="B589" s="18" t="str">
        <f>IF(GEHALT_ALT_V2!B589="","",GEHALT_ALT_V2!B589)</f>
        <v/>
      </c>
      <c r="C589" s="19" t="str">
        <f t="shared" si="27"/>
        <v/>
      </c>
      <c r="D589" t="str">
        <f>IF(B589="","",$I$3+IF(OR(YEAR(B589)&gt;YEAR($F$3)+10,AND(YEAR(B589)=YEAR($F$3)+10,MONTH(B589)&gt;=MONTH($F$3))),SUM($C$9:C589),0)*IF(OR(YEAR(B589)&gt;YEAR($F$3)+25,AND(YEAR(B589)=YEAR($F$3)+25,MONTH(B589)&gt;=MONTH($F$3))),2,1))</f>
        <v/>
      </c>
      <c r="E589" t="str">
        <f t="shared" si="28"/>
        <v/>
      </c>
      <c r="F589" t="str">
        <f>IF(D589="","",MIN(E589+F588,MAX(Gehaltstabelle_neu!Entlohnungs_Stufe)))</f>
        <v/>
      </c>
      <c r="G589" t="str">
        <f>IF(A589="","",HLOOKUP(D589,Gehaltstabelle_neu!$B$2:$AA$13,GEHALT_NEU_V2!F589+1,FALSE))</f>
        <v/>
      </c>
      <c r="H589" t="str">
        <f t="shared" si="29"/>
        <v/>
      </c>
    </row>
    <row r="590" spans="1:8" x14ac:dyDescent="0.25">
      <c r="A590" t="str">
        <f>IF(GEHALT_ALT_V2!A590="","",GEHALT_ALT_V2!A590)</f>
        <v/>
      </c>
      <c r="B590" s="18" t="str">
        <f>IF(GEHALT_ALT_V2!B590="","",GEHALT_ALT_V2!B590)</f>
        <v/>
      </c>
      <c r="C590" s="19" t="str">
        <f t="shared" si="27"/>
        <v/>
      </c>
      <c r="D590" t="str">
        <f>IF(B590="","",$I$3+IF(OR(YEAR(B590)&gt;YEAR($F$3)+10,AND(YEAR(B590)=YEAR($F$3)+10,MONTH(B590)&gt;=MONTH($F$3))),SUM($C$9:C590),0)*IF(OR(YEAR(B590)&gt;YEAR($F$3)+25,AND(YEAR(B590)=YEAR($F$3)+25,MONTH(B590)&gt;=MONTH($F$3))),2,1))</f>
        <v/>
      </c>
      <c r="E590" t="str">
        <f t="shared" si="28"/>
        <v/>
      </c>
      <c r="F590" t="str">
        <f>IF(D590="","",MIN(E590+F589,MAX(Gehaltstabelle_neu!Entlohnungs_Stufe)))</f>
        <v/>
      </c>
      <c r="G590" t="str">
        <f>IF(A590="","",HLOOKUP(D590,Gehaltstabelle_neu!$B$2:$AA$13,GEHALT_NEU_V2!F590+1,FALSE))</f>
        <v/>
      </c>
      <c r="H590" t="str">
        <f t="shared" si="29"/>
        <v/>
      </c>
    </row>
    <row r="591" spans="1:8" x14ac:dyDescent="0.25">
      <c r="A591" t="str">
        <f>IF(GEHALT_ALT_V2!A591="","",GEHALT_ALT_V2!A591)</f>
        <v/>
      </c>
      <c r="B591" s="18" t="str">
        <f>IF(GEHALT_ALT_V2!B591="","",GEHALT_ALT_V2!B591)</f>
        <v/>
      </c>
      <c r="C591" s="19" t="str">
        <f t="shared" si="27"/>
        <v/>
      </c>
      <c r="D591" t="str">
        <f>IF(B591="","",$I$3+IF(OR(YEAR(B591)&gt;YEAR($F$3)+10,AND(YEAR(B591)=YEAR($F$3)+10,MONTH(B591)&gt;=MONTH($F$3))),SUM($C$9:C591),0)*IF(OR(YEAR(B591)&gt;YEAR($F$3)+25,AND(YEAR(B591)=YEAR($F$3)+25,MONTH(B591)&gt;=MONTH($F$3))),2,1))</f>
        <v/>
      </c>
      <c r="E591" t="str">
        <f t="shared" si="28"/>
        <v/>
      </c>
      <c r="F591" t="str">
        <f>IF(D591="","",MIN(E591+F590,MAX(Gehaltstabelle_neu!Entlohnungs_Stufe)))</f>
        <v/>
      </c>
      <c r="G591" t="str">
        <f>IF(A591="","",HLOOKUP(D591,Gehaltstabelle_neu!$B$2:$AA$13,GEHALT_NEU_V2!F591+1,FALSE))</f>
        <v/>
      </c>
      <c r="H591" t="str">
        <f t="shared" si="29"/>
        <v/>
      </c>
    </row>
    <row r="592" spans="1:8" x14ac:dyDescent="0.25">
      <c r="A592" t="str">
        <f>IF(GEHALT_ALT_V2!A592="","",GEHALT_ALT_V2!A592)</f>
        <v/>
      </c>
      <c r="B592" s="18" t="str">
        <f>IF(GEHALT_ALT_V2!B592="","",GEHALT_ALT_V2!B592)</f>
        <v/>
      </c>
      <c r="C592" s="19" t="str">
        <f t="shared" si="27"/>
        <v/>
      </c>
      <c r="D592" t="str">
        <f>IF(B592="","",$I$3+IF(OR(YEAR(B592)&gt;YEAR($F$3)+10,AND(YEAR(B592)=YEAR($F$3)+10,MONTH(B592)&gt;=MONTH($F$3))),SUM($C$9:C592),0)*IF(OR(YEAR(B592)&gt;YEAR($F$3)+25,AND(YEAR(B592)=YEAR($F$3)+25,MONTH(B592)&gt;=MONTH($F$3))),2,1))</f>
        <v/>
      </c>
      <c r="E592" t="str">
        <f t="shared" si="28"/>
        <v/>
      </c>
      <c r="F592" t="str">
        <f>IF(D592="","",MIN(E592+F591,MAX(Gehaltstabelle_neu!Entlohnungs_Stufe)))</f>
        <v/>
      </c>
      <c r="G592" t="str">
        <f>IF(A592="","",HLOOKUP(D592,Gehaltstabelle_neu!$B$2:$AA$13,GEHALT_NEU_V2!F592+1,FALSE))</f>
        <v/>
      </c>
      <c r="H592" t="str">
        <f t="shared" si="29"/>
        <v/>
      </c>
    </row>
    <row r="593" spans="1:8" x14ac:dyDescent="0.25">
      <c r="A593" t="str">
        <f>IF(GEHALT_ALT_V2!A593="","",GEHALT_ALT_V2!A593)</f>
        <v/>
      </c>
      <c r="B593" s="18" t="str">
        <f>IF(GEHALT_ALT_V2!B593="","",GEHALT_ALT_V2!B593)</f>
        <v/>
      </c>
      <c r="C593" s="19" t="str">
        <f t="shared" si="27"/>
        <v/>
      </c>
      <c r="D593" t="str">
        <f>IF(B593="","",$I$3+IF(OR(YEAR(B593)&gt;YEAR($F$3)+10,AND(YEAR(B593)=YEAR($F$3)+10,MONTH(B593)&gt;=MONTH($F$3))),SUM($C$9:C593),0)*IF(OR(YEAR(B593)&gt;YEAR($F$3)+25,AND(YEAR(B593)=YEAR($F$3)+25,MONTH(B593)&gt;=MONTH($F$3))),2,1))</f>
        <v/>
      </c>
      <c r="E593" t="str">
        <f t="shared" si="28"/>
        <v/>
      </c>
      <c r="F593" t="str">
        <f>IF(D593="","",MIN(E593+F592,MAX(Gehaltstabelle_neu!Entlohnungs_Stufe)))</f>
        <v/>
      </c>
      <c r="G593" t="str">
        <f>IF(A593="","",HLOOKUP(D593,Gehaltstabelle_neu!$B$2:$AA$13,GEHALT_NEU_V2!F593+1,FALSE))</f>
        <v/>
      </c>
      <c r="H593" t="str">
        <f t="shared" si="29"/>
        <v/>
      </c>
    </row>
    <row r="594" spans="1:8" x14ac:dyDescent="0.25">
      <c r="A594" t="str">
        <f>IF(GEHALT_ALT_V2!A594="","",GEHALT_ALT_V2!A594)</f>
        <v/>
      </c>
      <c r="B594" s="18" t="str">
        <f>IF(GEHALT_ALT_V2!B594="","",GEHALT_ALT_V2!B594)</f>
        <v/>
      </c>
      <c r="C594" s="19" t="str">
        <f t="shared" si="27"/>
        <v/>
      </c>
      <c r="D594" t="str">
        <f>IF(B594="","",$I$3+IF(OR(YEAR(B594)&gt;YEAR($F$3)+10,AND(YEAR(B594)=YEAR($F$3)+10,MONTH(B594)&gt;=MONTH($F$3))),SUM($C$9:C594),0)*IF(OR(YEAR(B594)&gt;YEAR($F$3)+25,AND(YEAR(B594)=YEAR($F$3)+25,MONTH(B594)&gt;=MONTH($F$3))),2,1))</f>
        <v/>
      </c>
      <c r="E594" t="str">
        <f t="shared" si="28"/>
        <v/>
      </c>
      <c r="F594" t="str">
        <f>IF(D594="","",MIN(E594+F593,MAX(Gehaltstabelle_neu!Entlohnungs_Stufe)))</f>
        <v/>
      </c>
      <c r="G594" t="str">
        <f>IF(A594="","",HLOOKUP(D594,Gehaltstabelle_neu!$B$2:$AA$13,GEHALT_NEU_V2!F594+1,FALSE))</f>
        <v/>
      </c>
      <c r="H594" t="str">
        <f t="shared" si="29"/>
        <v/>
      </c>
    </row>
    <row r="595" spans="1:8" x14ac:dyDescent="0.25">
      <c r="A595" t="str">
        <f>IF(GEHALT_ALT_V2!A595="","",GEHALT_ALT_V2!A595)</f>
        <v/>
      </c>
      <c r="B595" s="18" t="str">
        <f>IF(GEHALT_ALT_V2!B595="","",GEHALT_ALT_V2!B595)</f>
        <v/>
      </c>
      <c r="C595" s="19" t="str">
        <f t="shared" si="27"/>
        <v/>
      </c>
      <c r="D595" t="str">
        <f>IF(B595="","",$I$3+IF(OR(YEAR(B595)&gt;YEAR($F$3)+10,AND(YEAR(B595)=YEAR($F$3)+10,MONTH(B595)&gt;=MONTH($F$3))),SUM($C$9:C595),0)*IF(OR(YEAR(B595)&gt;YEAR($F$3)+25,AND(YEAR(B595)=YEAR($F$3)+25,MONTH(B595)&gt;=MONTH($F$3))),2,1))</f>
        <v/>
      </c>
      <c r="E595" t="str">
        <f t="shared" si="28"/>
        <v/>
      </c>
      <c r="F595" t="str">
        <f>IF(D595="","",MIN(E595+F594,MAX(Gehaltstabelle_neu!Entlohnungs_Stufe)))</f>
        <v/>
      </c>
      <c r="G595" t="str">
        <f>IF(A595="","",HLOOKUP(D595,Gehaltstabelle_neu!$B$2:$AA$13,GEHALT_NEU_V2!F595+1,FALSE))</f>
        <v/>
      </c>
      <c r="H595" t="str">
        <f t="shared" si="29"/>
        <v/>
      </c>
    </row>
    <row r="596" spans="1:8" x14ac:dyDescent="0.25">
      <c r="A596" t="str">
        <f>IF(GEHALT_ALT_V2!A596="","",GEHALT_ALT_V2!A596)</f>
        <v/>
      </c>
      <c r="B596" s="18" t="str">
        <f>IF(GEHALT_ALT_V2!B596="","",GEHALT_ALT_V2!B596)</f>
        <v/>
      </c>
      <c r="C596" s="19" t="str">
        <f t="shared" si="27"/>
        <v/>
      </c>
      <c r="D596" t="str">
        <f>IF(B596="","",$I$3+IF(OR(YEAR(B596)&gt;YEAR($F$3)+10,AND(YEAR(B596)=YEAR($F$3)+10,MONTH(B596)&gt;=MONTH($F$3))),SUM($C$9:C596),0)*IF(OR(YEAR(B596)&gt;YEAR($F$3)+25,AND(YEAR(B596)=YEAR($F$3)+25,MONTH(B596)&gt;=MONTH($F$3))),2,1))</f>
        <v/>
      </c>
      <c r="E596" t="str">
        <f t="shared" si="28"/>
        <v/>
      </c>
      <c r="F596" t="str">
        <f>IF(D596="","",MIN(E596+F595,MAX(Gehaltstabelle_neu!Entlohnungs_Stufe)))</f>
        <v/>
      </c>
      <c r="G596" t="str">
        <f>IF(A596="","",HLOOKUP(D596,Gehaltstabelle_neu!$B$2:$AA$13,GEHALT_NEU_V2!F596+1,FALSE))</f>
        <v/>
      </c>
      <c r="H596" t="str">
        <f t="shared" si="29"/>
        <v/>
      </c>
    </row>
    <row r="597" spans="1:8" x14ac:dyDescent="0.25">
      <c r="A597" t="str">
        <f>IF(GEHALT_ALT_V2!A597="","",GEHALT_ALT_V2!A597)</f>
        <v/>
      </c>
      <c r="B597" s="18" t="str">
        <f>IF(GEHALT_ALT_V2!B597="","",GEHALT_ALT_V2!B597)</f>
        <v/>
      </c>
      <c r="C597" s="19" t="str">
        <f t="shared" si="27"/>
        <v/>
      </c>
      <c r="D597" t="str">
        <f>IF(B597="","",$I$3+IF(OR(YEAR(B597)&gt;YEAR($F$3)+10,AND(YEAR(B597)=YEAR($F$3)+10,MONTH(B597)&gt;=MONTH($F$3))),SUM($C$9:C597),0)*IF(OR(YEAR(B597)&gt;YEAR($F$3)+25,AND(YEAR(B597)=YEAR($F$3)+25,MONTH(B597)&gt;=MONTH($F$3))),2,1))</f>
        <v/>
      </c>
      <c r="E597" t="str">
        <f t="shared" si="28"/>
        <v/>
      </c>
      <c r="F597" t="str">
        <f>IF(D597="","",MIN(E597+F596,MAX(Gehaltstabelle_neu!Entlohnungs_Stufe)))</f>
        <v/>
      </c>
      <c r="G597" t="str">
        <f>IF(A597="","",HLOOKUP(D597,Gehaltstabelle_neu!$B$2:$AA$13,GEHALT_NEU_V2!F597+1,FALSE))</f>
        <v/>
      </c>
      <c r="H597" t="str">
        <f t="shared" si="29"/>
        <v/>
      </c>
    </row>
    <row r="598" spans="1:8" x14ac:dyDescent="0.25">
      <c r="A598" t="str">
        <f>IF(GEHALT_ALT_V2!A598="","",GEHALT_ALT_V2!A598)</f>
        <v/>
      </c>
      <c r="B598" s="18" t="str">
        <f>IF(GEHALT_ALT_V2!B598="","",GEHALT_ALT_V2!B598)</f>
        <v/>
      </c>
      <c r="C598" s="19" t="str">
        <f t="shared" si="27"/>
        <v/>
      </c>
      <c r="D598" t="str">
        <f>IF(B598="","",$I$3+IF(OR(YEAR(B598)&gt;YEAR($F$3)+10,AND(YEAR(B598)=YEAR($F$3)+10,MONTH(B598)&gt;=MONTH($F$3))),SUM($C$9:C598),0)*IF(OR(YEAR(B598)&gt;YEAR($F$3)+25,AND(YEAR(B598)=YEAR($F$3)+25,MONTH(B598)&gt;=MONTH($F$3))),2,1))</f>
        <v/>
      </c>
      <c r="E598" t="str">
        <f t="shared" si="28"/>
        <v/>
      </c>
      <c r="F598" t="str">
        <f>IF(D598="","",MIN(E598+F597,MAX(Gehaltstabelle_neu!Entlohnungs_Stufe)))</f>
        <v/>
      </c>
      <c r="G598" t="str">
        <f>IF(A598="","",HLOOKUP(D598,Gehaltstabelle_neu!$B$2:$AA$13,GEHALT_NEU_V2!F598+1,FALSE))</f>
        <v/>
      </c>
      <c r="H598" t="str">
        <f t="shared" si="29"/>
        <v/>
      </c>
    </row>
    <row r="599" spans="1:8" x14ac:dyDescent="0.25">
      <c r="A599" t="str">
        <f>IF(GEHALT_ALT_V2!A599="","",GEHALT_ALT_V2!A599)</f>
        <v/>
      </c>
      <c r="B599" s="18" t="str">
        <f>IF(GEHALT_ALT_V2!B599="","",GEHALT_ALT_V2!B599)</f>
        <v/>
      </c>
      <c r="C599" s="19" t="str">
        <f t="shared" si="27"/>
        <v/>
      </c>
      <c r="D599" t="str">
        <f>IF(B599="","",$I$3+IF(OR(YEAR(B599)&gt;YEAR($F$3)+10,AND(YEAR(B599)=YEAR($F$3)+10,MONTH(B599)&gt;=MONTH($F$3))),SUM($C$9:C599),0)*IF(OR(YEAR(B599)&gt;YEAR($F$3)+25,AND(YEAR(B599)=YEAR($F$3)+25,MONTH(B599)&gt;=MONTH($F$3))),2,1))</f>
        <v/>
      </c>
      <c r="E599" t="str">
        <f t="shared" si="28"/>
        <v/>
      </c>
      <c r="F599" t="str">
        <f>IF(D599="","",MIN(E599+F598,MAX(Gehaltstabelle_neu!Entlohnungs_Stufe)))</f>
        <v/>
      </c>
      <c r="G599" t="str">
        <f>IF(A599="","",HLOOKUP(D599,Gehaltstabelle_neu!$B$2:$AA$13,GEHALT_NEU_V2!F599+1,FALSE))</f>
        <v/>
      </c>
      <c r="H599" t="str">
        <f t="shared" si="29"/>
        <v/>
      </c>
    </row>
    <row r="600" spans="1:8" x14ac:dyDescent="0.25">
      <c r="A600" t="str">
        <f>IF(GEHALT_ALT_V2!A600="","",GEHALT_ALT_V2!A600)</f>
        <v/>
      </c>
      <c r="B600" s="18" t="str">
        <f>IF(GEHALT_ALT_V2!B600="","",GEHALT_ALT_V2!B600)</f>
        <v/>
      </c>
      <c r="C600" s="19" t="str">
        <f t="shared" si="27"/>
        <v/>
      </c>
      <c r="D600" t="str">
        <f>IF(B600="","",$I$3+IF(OR(YEAR(B600)&gt;YEAR($F$3)+10,AND(YEAR(B600)=YEAR($F$3)+10,MONTH(B600)&gt;=MONTH($F$3))),SUM($C$9:C600),0)*IF(OR(YEAR(B600)&gt;YEAR($F$3)+25,AND(YEAR(B600)=YEAR($F$3)+25,MONTH(B600)&gt;=MONTH($F$3))),2,1))</f>
        <v/>
      </c>
      <c r="E600" t="str">
        <f t="shared" si="28"/>
        <v/>
      </c>
      <c r="F600" t="str">
        <f>IF(D600="","",MIN(E600+F599,MAX(Gehaltstabelle_neu!Entlohnungs_Stufe)))</f>
        <v/>
      </c>
      <c r="G600" t="str">
        <f>IF(A600="","",HLOOKUP(D600,Gehaltstabelle_neu!$B$2:$AA$13,GEHALT_NEU_V2!F600+1,FALSE))</f>
        <v/>
      </c>
      <c r="H600" t="str">
        <f t="shared" si="29"/>
        <v/>
      </c>
    </row>
    <row r="601" spans="1:8" x14ac:dyDescent="0.25">
      <c r="A601" t="str">
        <f>IF(GEHALT_ALT_V2!A601="","",GEHALT_ALT_V2!A601)</f>
        <v/>
      </c>
      <c r="B601" s="18" t="str">
        <f>IF(GEHALT_ALT_V2!B601="","",GEHALT_ALT_V2!B601)</f>
        <v/>
      </c>
      <c r="C601" s="19" t="str">
        <f t="shared" si="27"/>
        <v/>
      </c>
      <c r="D601" t="str">
        <f>IF(B601="","",$I$3+IF(OR(YEAR(B601)&gt;YEAR($F$3)+10,AND(YEAR(B601)=YEAR($F$3)+10,MONTH(B601)&gt;=MONTH($F$3))),SUM($C$9:C601),0)*IF(OR(YEAR(B601)&gt;YEAR($F$3)+25,AND(YEAR(B601)=YEAR($F$3)+25,MONTH(B601)&gt;=MONTH($F$3))),2,1))</f>
        <v/>
      </c>
      <c r="E601" t="str">
        <f t="shared" si="28"/>
        <v/>
      </c>
      <c r="F601" t="str">
        <f>IF(D601="","",MIN(E601+F600,MAX(Gehaltstabelle_neu!Entlohnungs_Stufe)))</f>
        <v/>
      </c>
      <c r="G601" t="str">
        <f>IF(A601="","",HLOOKUP(D601,Gehaltstabelle_neu!$B$2:$AA$13,GEHALT_NEU_V2!F601+1,FALSE))</f>
        <v/>
      </c>
      <c r="H601" t="str">
        <f t="shared" si="29"/>
        <v/>
      </c>
    </row>
    <row r="602" spans="1:8" x14ac:dyDescent="0.25">
      <c r="A602" t="str">
        <f>IF(GEHALT_ALT_V2!A602="","",GEHALT_ALT_V2!A602)</f>
        <v/>
      </c>
      <c r="B602" s="18" t="str">
        <f>IF(GEHALT_ALT_V2!B602="","",GEHALT_ALT_V2!B602)</f>
        <v/>
      </c>
      <c r="C602" s="19" t="str">
        <f t="shared" si="27"/>
        <v/>
      </c>
      <c r="D602" t="str">
        <f>IF(B602="","",$I$3+IF(OR(YEAR(B602)&gt;YEAR($F$3)+10,AND(YEAR(B602)=YEAR($F$3)+10,MONTH(B602)&gt;=MONTH($F$3))),SUM($C$9:C602),0)*IF(OR(YEAR(B602)&gt;YEAR($F$3)+25,AND(YEAR(B602)=YEAR($F$3)+25,MONTH(B602)&gt;=MONTH($F$3))),2,1))</f>
        <v/>
      </c>
      <c r="E602" t="str">
        <f t="shared" si="28"/>
        <v/>
      </c>
      <c r="F602" t="str">
        <f>IF(D602="","",MIN(E602+F601,MAX(Gehaltstabelle_neu!Entlohnungs_Stufe)))</f>
        <v/>
      </c>
      <c r="G602" t="str">
        <f>IF(A602="","",HLOOKUP(D602,Gehaltstabelle_neu!$B$2:$AA$13,GEHALT_NEU_V2!F602+1,FALSE))</f>
        <v/>
      </c>
      <c r="H602" t="str">
        <f t="shared" si="29"/>
        <v/>
      </c>
    </row>
    <row r="603" spans="1:8" x14ac:dyDescent="0.25">
      <c r="A603" t="str">
        <f>IF(GEHALT_ALT_V2!A603="","",GEHALT_ALT_V2!A603)</f>
        <v/>
      </c>
      <c r="B603" s="18" t="str">
        <f>IF(GEHALT_ALT_V2!B603="","",GEHALT_ALT_V2!B603)</f>
        <v/>
      </c>
      <c r="C603" s="19" t="str">
        <f t="shared" si="27"/>
        <v/>
      </c>
      <c r="D603" t="str">
        <f>IF(B603="","",$I$3+IF(OR(YEAR(B603)&gt;YEAR($F$3)+10,AND(YEAR(B603)=YEAR($F$3)+10,MONTH(B603)&gt;=MONTH($F$3))),SUM($C$9:C603),0)*IF(OR(YEAR(B603)&gt;YEAR($F$3)+25,AND(YEAR(B603)=YEAR($F$3)+25,MONTH(B603)&gt;=MONTH($F$3))),2,1))</f>
        <v/>
      </c>
      <c r="E603" t="str">
        <f t="shared" si="28"/>
        <v/>
      </c>
      <c r="F603" t="str">
        <f>IF(D603="","",MIN(E603+F602,MAX(Gehaltstabelle_neu!Entlohnungs_Stufe)))</f>
        <v/>
      </c>
      <c r="G603" t="str">
        <f>IF(A603="","",HLOOKUP(D603,Gehaltstabelle_neu!$B$2:$AA$13,GEHALT_NEU_V2!F603+1,FALSE))</f>
        <v/>
      </c>
      <c r="H603" t="str">
        <f t="shared" si="29"/>
        <v/>
      </c>
    </row>
    <row r="604" spans="1:8" x14ac:dyDescent="0.25">
      <c r="A604" t="str">
        <f>IF(GEHALT_ALT_V2!A604="","",GEHALT_ALT_V2!A604)</f>
        <v/>
      </c>
      <c r="B604" s="18" t="str">
        <f>IF(GEHALT_ALT_V2!B604="","",GEHALT_ALT_V2!B604)</f>
        <v/>
      </c>
      <c r="C604" s="19" t="str">
        <f t="shared" si="27"/>
        <v/>
      </c>
      <c r="D604" t="str">
        <f>IF(B604="","",$I$3+IF(OR(YEAR(B604)&gt;YEAR($F$3)+10,AND(YEAR(B604)=YEAR($F$3)+10,MONTH(B604)&gt;=MONTH($F$3))),SUM($C$9:C604),0)*IF(OR(YEAR(B604)&gt;YEAR($F$3)+25,AND(YEAR(B604)=YEAR($F$3)+25,MONTH(B604)&gt;=MONTH($F$3))),2,1))</f>
        <v/>
      </c>
      <c r="E604" t="str">
        <f t="shared" si="28"/>
        <v/>
      </c>
      <c r="F604" t="str">
        <f>IF(D604="","",MIN(E604+F603,MAX(Gehaltstabelle_neu!Entlohnungs_Stufe)))</f>
        <v/>
      </c>
      <c r="G604" t="str">
        <f>IF(A604="","",HLOOKUP(D604,Gehaltstabelle_neu!$B$2:$AA$13,GEHALT_NEU_V2!F604+1,FALSE))</f>
        <v/>
      </c>
      <c r="H604" t="str">
        <f t="shared" si="29"/>
        <v/>
      </c>
    </row>
    <row r="605" spans="1:8" x14ac:dyDescent="0.25">
      <c r="A605" t="str">
        <f>IF(GEHALT_ALT_V2!A605="","",GEHALT_ALT_V2!A605)</f>
        <v/>
      </c>
      <c r="B605" s="18" t="str">
        <f>IF(GEHALT_ALT_V2!B605="","",GEHALT_ALT_V2!B605)</f>
        <v/>
      </c>
      <c r="C605" s="19" t="str">
        <f t="shared" si="27"/>
        <v/>
      </c>
      <c r="D605" t="str">
        <f>IF(B605="","",$I$3+IF(OR(YEAR(B605)&gt;YEAR($F$3)+10,AND(YEAR(B605)=YEAR($F$3)+10,MONTH(B605)&gt;=MONTH($F$3))),SUM($C$9:C605),0)*IF(OR(YEAR(B605)&gt;YEAR($F$3)+25,AND(YEAR(B605)=YEAR($F$3)+25,MONTH(B605)&gt;=MONTH($F$3))),2,1))</f>
        <v/>
      </c>
      <c r="E605" t="str">
        <f t="shared" si="28"/>
        <v/>
      </c>
      <c r="F605" t="str">
        <f>IF(D605="","",MIN(E605+F604,MAX(Gehaltstabelle_neu!Entlohnungs_Stufe)))</f>
        <v/>
      </c>
      <c r="G605" t="str">
        <f>IF(A605="","",HLOOKUP(D605,Gehaltstabelle_neu!$B$2:$AA$13,GEHALT_NEU_V2!F605+1,FALSE))</f>
        <v/>
      </c>
      <c r="H605" t="str">
        <f t="shared" si="29"/>
        <v/>
      </c>
    </row>
    <row r="606" spans="1:8" x14ac:dyDescent="0.25">
      <c r="A606" t="str">
        <f>IF(GEHALT_ALT_V2!A606="","",GEHALT_ALT_V2!A606)</f>
        <v/>
      </c>
      <c r="B606" s="18" t="str">
        <f>IF(GEHALT_ALT_V2!B606="","",GEHALT_ALT_V2!B606)</f>
        <v/>
      </c>
      <c r="C606" s="19" t="str">
        <f t="shared" si="27"/>
        <v/>
      </c>
      <c r="D606" t="str">
        <f>IF(B606="","",$I$3+IF(OR(YEAR(B606)&gt;YEAR($F$3)+10,AND(YEAR(B606)=YEAR($F$3)+10,MONTH(B606)&gt;=MONTH($F$3))),SUM($C$9:C606),0)*IF(OR(YEAR(B606)&gt;YEAR($F$3)+25,AND(YEAR(B606)=YEAR($F$3)+25,MONTH(B606)&gt;=MONTH($F$3))),2,1))</f>
        <v/>
      </c>
      <c r="E606" t="str">
        <f t="shared" si="28"/>
        <v/>
      </c>
      <c r="F606" t="str">
        <f>IF(D606="","",MIN(E606+F605,MAX(Gehaltstabelle_neu!Entlohnungs_Stufe)))</f>
        <v/>
      </c>
      <c r="G606" t="str">
        <f>IF(A606="","",HLOOKUP(D606,Gehaltstabelle_neu!$B$2:$AA$13,GEHALT_NEU_V2!F606+1,FALSE))</f>
        <v/>
      </c>
      <c r="H606" t="str">
        <f t="shared" si="29"/>
        <v/>
      </c>
    </row>
    <row r="607" spans="1:8" x14ac:dyDescent="0.25">
      <c r="A607" t="str">
        <f>IF(GEHALT_ALT_V2!A607="","",GEHALT_ALT_V2!A607)</f>
        <v/>
      </c>
      <c r="B607" s="18" t="str">
        <f>IF(GEHALT_ALT_V2!B607="","",GEHALT_ALT_V2!B607)</f>
        <v/>
      </c>
      <c r="C607" s="19" t="str">
        <f t="shared" si="27"/>
        <v/>
      </c>
      <c r="D607" t="str">
        <f>IF(B607="","",$I$3+IF(OR(YEAR(B607)&gt;YEAR($F$3)+10,AND(YEAR(B607)=YEAR($F$3)+10,MONTH(B607)&gt;=MONTH($F$3))),SUM($C$9:C607),0)*IF(OR(YEAR(B607)&gt;YEAR($F$3)+25,AND(YEAR(B607)=YEAR($F$3)+25,MONTH(B607)&gt;=MONTH($F$3))),2,1))</f>
        <v/>
      </c>
      <c r="E607" t="str">
        <f t="shared" si="28"/>
        <v/>
      </c>
      <c r="F607" t="str">
        <f>IF(D607="","",MIN(E607+F606,MAX(Gehaltstabelle_neu!Entlohnungs_Stufe)))</f>
        <v/>
      </c>
      <c r="G607" t="str">
        <f>IF(A607="","",HLOOKUP(D607,Gehaltstabelle_neu!$B$2:$AA$13,GEHALT_NEU_V2!F607+1,FALSE))</f>
        <v/>
      </c>
      <c r="H607" t="str">
        <f t="shared" si="29"/>
        <v/>
      </c>
    </row>
    <row r="608" spans="1:8" x14ac:dyDescent="0.25">
      <c r="A608" t="str">
        <f>IF(GEHALT_ALT_V2!A608="","",GEHALT_ALT_V2!A608)</f>
        <v/>
      </c>
      <c r="B608" s="18" t="str">
        <f>IF(GEHALT_ALT_V2!B608="","",GEHALT_ALT_V2!B608)</f>
        <v/>
      </c>
      <c r="C608" s="19" t="str">
        <f t="shared" si="27"/>
        <v/>
      </c>
      <c r="D608" t="str">
        <f>IF(B608="","",$I$3+IF(OR(YEAR(B608)&gt;YEAR($F$3)+10,AND(YEAR(B608)=YEAR($F$3)+10,MONTH(B608)&gt;=MONTH($F$3))),SUM($C$9:C608),0)*IF(OR(YEAR(B608)&gt;YEAR($F$3)+25,AND(YEAR(B608)=YEAR($F$3)+25,MONTH(B608)&gt;=MONTH($F$3))),2,1))</f>
        <v/>
      </c>
      <c r="E608" t="str">
        <f t="shared" si="28"/>
        <v/>
      </c>
      <c r="F608" t="str">
        <f>IF(D608="","",MIN(E608+F607,MAX(Gehaltstabelle_neu!Entlohnungs_Stufe)))</f>
        <v/>
      </c>
      <c r="G608" t="str">
        <f>IF(A608="","",HLOOKUP(D608,Gehaltstabelle_neu!$B$2:$AA$13,GEHALT_NEU_V2!F608+1,FALSE))</f>
        <v/>
      </c>
      <c r="H608" t="str">
        <f t="shared" si="29"/>
        <v/>
      </c>
    </row>
    <row r="609" spans="1:8" x14ac:dyDescent="0.25">
      <c r="A609" t="str">
        <f>IF(GEHALT_ALT_V2!A609="","",GEHALT_ALT_V2!A609)</f>
        <v/>
      </c>
      <c r="B609" s="18" t="str">
        <f>IF(GEHALT_ALT_V2!B609="","",GEHALT_ALT_V2!B609)</f>
        <v/>
      </c>
      <c r="C609" s="19" t="str">
        <f t="shared" si="27"/>
        <v/>
      </c>
      <c r="D609" t="str">
        <f>IF(B609="","",$I$3+IF(OR(YEAR(B609)&gt;YEAR($F$3)+10,AND(YEAR(B609)=YEAR($F$3)+10,MONTH(B609)&gt;=MONTH($F$3))),SUM($C$9:C609),0)*IF(OR(YEAR(B609)&gt;YEAR($F$3)+25,AND(YEAR(B609)=YEAR($F$3)+25,MONTH(B609)&gt;=MONTH($F$3))),2,1))</f>
        <v/>
      </c>
      <c r="E609" t="str">
        <f t="shared" si="28"/>
        <v/>
      </c>
      <c r="F609" t="str">
        <f>IF(D609="","",MIN(E609+F608,MAX(Gehaltstabelle_neu!Entlohnungs_Stufe)))</f>
        <v/>
      </c>
      <c r="G609" t="str">
        <f>IF(A609="","",HLOOKUP(D609,Gehaltstabelle_neu!$B$2:$AA$13,GEHALT_NEU_V2!F609+1,FALSE))</f>
        <v/>
      </c>
      <c r="H609" t="str">
        <f t="shared" si="29"/>
        <v/>
      </c>
    </row>
    <row r="610" spans="1:8" x14ac:dyDescent="0.25">
      <c r="A610" t="str">
        <f>IF(GEHALT_ALT_V2!A610="","",GEHALT_ALT_V2!A610)</f>
        <v/>
      </c>
      <c r="B610" s="18" t="str">
        <f>IF(GEHALT_ALT_V2!B610="","",GEHALT_ALT_V2!B610)</f>
        <v/>
      </c>
      <c r="C610" s="19" t="str">
        <f t="shared" si="27"/>
        <v/>
      </c>
      <c r="D610" t="str">
        <f>IF(B610="","",$I$3+IF(OR(YEAR(B610)&gt;YEAR($F$3)+10,AND(YEAR(B610)=YEAR($F$3)+10,MONTH(B610)&gt;=MONTH($F$3))),SUM($C$9:C610),0)*IF(OR(YEAR(B610)&gt;YEAR($F$3)+25,AND(YEAR(B610)=YEAR($F$3)+25,MONTH(B610)&gt;=MONTH($F$3))),2,1))</f>
        <v/>
      </c>
      <c r="E610" t="str">
        <f t="shared" si="28"/>
        <v/>
      </c>
      <c r="F610" t="str">
        <f>IF(D610="","",MIN(E610+F609,MAX(Gehaltstabelle_neu!Entlohnungs_Stufe)))</f>
        <v/>
      </c>
      <c r="G610" t="str">
        <f>IF(A610="","",HLOOKUP(D610,Gehaltstabelle_neu!$B$2:$AA$13,GEHALT_NEU_V2!F610+1,FALSE))</f>
        <v/>
      </c>
      <c r="H610" t="str">
        <f t="shared" si="29"/>
        <v/>
      </c>
    </row>
    <row r="611" spans="1:8" x14ac:dyDescent="0.25">
      <c r="A611" t="str">
        <f>IF(GEHALT_ALT_V2!A611="","",GEHALT_ALT_V2!A611)</f>
        <v/>
      </c>
      <c r="B611" s="18" t="str">
        <f>IF(GEHALT_ALT_V2!B611="","",GEHALT_ALT_V2!B611)</f>
        <v/>
      </c>
      <c r="C611" s="19" t="str">
        <f t="shared" si="27"/>
        <v/>
      </c>
      <c r="D611" t="str">
        <f>IF(B611="","",$I$3+IF(OR(YEAR(B611)&gt;YEAR($F$3)+10,AND(YEAR(B611)=YEAR($F$3)+10,MONTH(B611)&gt;=MONTH($F$3))),SUM($C$9:C611),0)*IF(OR(YEAR(B611)&gt;YEAR($F$3)+25,AND(YEAR(B611)=YEAR($F$3)+25,MONTH(B611)&gt;=MONTH($F$3))),2,1))</f>
        <v/>
      </c>
      <c r="E611" t="str">
        <f t="shared" si="28"/>
        <v/>
      </c>
      <c r="F611" t="str">
        <f>IF(D611="","",MIN(E611+F610,MAX(Gehaltstabelle_neu!Entlohnungs_Stufe)))</f>
        <v/>
      </c>
      <c r="G611" t="str">
        <f>IF(A611="","",HLOOKUP(D611,Gehaltstabelle_neu!$B$2:$AA$13,GEHALT_NEU_V2!F611+1,FALSE))</f>
        <v/>
      </c>
      <c r="H611" t="str">
        <f t="shared" si="29"/>
        <v/>
      </c>
    </row>
    <row r="612" spans="1:8" x14ac:dyDescent="0.25">
      <c r="A612" t="str">
        <f>IF(GEHALT_ALT_V2!A612="","",GEHALT_ALT_V2!A612)</f>
        <v/>
      </c>
      <c r="B612" s="18" t="str">
        <f>IF(GEHALT_ALT_V2!B612="","",GEHALT_ALT_V2!B612)</f>
        <v/>
      </c>
      <c r="C612" s="19" t="str">
        <f t="shared" si="27"/>
        <v/>
      </c>
      <c r="D612" t="str">
        <f>IF(B612="","",$I$3+IF(OR(YEAR(B612)&gt;YEAR($F$3)+10,AND(YEAR(B612)=YEAR($F$3)+10,MONTH(B612)&gt;=MONTH($F$3))),SUM($C$9:C612),0)*IF(OR(YEAR(B612)&gt;YEAR($F$3)+25,AND(YEAR(B612)=YEAR($F$3)+25,MONTH(B612)&gt;=MONTH($F$3))),2,1))</f>
        <v/>
      </c>
      <c r="E612" t="str">
        <f t="shared" si="28"/>
        <v/>
      </c>
      <c r="F612" t="str">
        <f>IF(D612="","",MIN(E612+F611,MAX(Gehaltstabelle_neu!Entlohnungs_Stufe)))</f>
        <v/>
      </c>
      <c r="G612" t="str">
        <f>IF(A612="","",HLOOKUP(D612,Gehaltstabelle_neu!$B$2:$AA$13,GEHALT_NEU_V2!F612+1,FALSE))</f>
        <v/>
      </c>
      <c r="H612" t="str">
        <f t="shared" si="29"/>
        <v/>
      </c>
    </row>
    <row r="613" spans="1:8" x14ac:dyDescent="0.25">
      <c r="A613" t="str">
        <f>IF(GEHALT_ALT_V2!A613="","",GEHALT_ALT_V2!A613)</f>
        <v/>
      </c>
      <c r="B613" s="18" t="str">
        <f>IF(GEHALT_ALT_V2!B613="","",GEHALT_ALT_V2!B613)</f>
        <v/>
      </c>
      <c r="C613" s="19" t="str">
        <f t="shared" si="27"/>
        <v/>
      </c>
      <c r="D613" t="str">
        <f>IF(B613="","",$I$3+IF(OR(YEAR(B613)&gt;YEAR($F$3)+10,AND(YEAR(B613)=YEAR($F$3)+10,MONTH(B613)&gt;=MONTH($F$3))),SUM($C$9:C613),0)*IF(OR(YEAR(B613)&gt;YEAR($F$3)+25,AND(YEAR(B613)=YEAR($F$3)+25,MONTH(B613)&gt;=MONTH($F$3))),2,1))</f>
        <v/>
      </c>
      <c r="E613" t="str">
        <f t="shared" si="28"/>
        <v/>
      </c>
      <c r="F613" t="str">
        <f>IF(D613="","",MIN(E613+F612,MAX(Gehaltstabelle_neu!Entlohnungs_Stufe)))</f>
        <v/>
      </c>
      <c r="G613" t="str">
        <f>IF(A613="","",HLOOKUP(D613,Gehaltstabelle_neu!$B$2:$AA$13,GEHALT_NEU_V2!F613+1,FALSE))</f>
        <v/>
      </c>
      <c r="H613" t="str">
        <f t="shared" si="29"/>
        <v/>
      </c>
    </row>
    <row r="614" spans="1:8" x14ac:dyDescent="0.25">
      <c r="A614" t="str">
        <f>IF(GEHALT_ALT_V2!A614="","",GEHALT_ALT_V2!A614)</f>
        <v/>
      </c>
      <c r="B614" s="18" t="str">
        <f>IF(GEHALT_ALT_V2!B614="","",GEHALT_ALT_V2!B614)</f>
        <v/>
      </c>
      <c r="C614" s="19" t="str">
        <f t="shared" si="27"/>
        <v/>
      </c>
      <c r="D614" t="str">
        <f>IF(B614="","",$I$3+IF(OR(YEAR(B614)&gt;YEAR($F$3)+10,AND(YEAR(B614)=YEAR($F$3)+10,MONTH(B614)&gt;=MONTH($F$3))),SUM($C$9:C614),0)*IF(OR(YEAR(B614)&gt;YEAR($F$3)+25,AND(YEAR(B614)=YEAR($F$3)+25,MONTH(B614)&gt;=MONTH($F$3))),2,1))</f>
        <v/>
      </c>
      <c r="E614" t="str">
        <f t="shared" si="28"/>
        <v/>
      </c>
      <c r="F614" t="str">
        <f>IF(D614="","",MIN(E614+F613,MAX(Gehaltstabelle_neu!Entlohnungs_Stufe)))</f>
        <v/>
      </c>
      <c r="G614" t="str">
        <f>IF(A614="","",HLOOKUP(D614,Gehaltstabelle_neu!$B$2:$AA$13,GEHALT_NEU_V2!F614+1,FALSE))</f>
        <v/>
      </c>
      <c r="H614" t="str">
        <f t="shared" si="29"/>
        <v/>
      </c>
    </row>
    <row r="615" spans="1:8" x14ac:dyDescent="0.25">
      <c r="A615" t="str">
        <f>IF(GEHALT_ALT_V2!A615="","",GEHALT_ALT_V2!A615)</f>
        <v/>
      </c>
      <c r="B615" s="18" t="str">
        <f>IF(GEHALT_ALT_V2!B615="","",GEHALT_ALT_V2!B615)</f>
        <v/>
      </c>
      <c r="C615" s="19" t="str">
        <f t="shared" si="27"/>
        <v/>
      </c>
      <c r="D615" t="str">
        <f>IF(B615="","",$I$3+IF(OR(YEAR(B615)&gt;YEAR($F$3)+10,AND(YEAR(B615)=YEAR($F$3)+10,MONTH(B615)&gt;=MONTH($F$3))),SUM($C$9:C615),0)*IF(OR(YEAR(B615)&gt;YEAR($F$3)+25,AND(YEAR(B615)=YEAR($F$3)+25,MONTH(B615)&gt;=MONTH($F$3))),2,1))</f>
        <v/>
      </c>
      <c r="E615" t="str">
        <f t="shared" si="28"/>
        <v/>
      </c>
      <c r="F615" t="str">
        <f>IF(D615="","",MIN(E615+F614,MAX(Gehaltstabelle_neu!Entlohnungs_Stufe)))</f>
        <v/>
      </c>
      <c r="G615" t="str">
        <f>IF(A615="","",HLOOKUP(D615,Gehaltstabelle_neu!$B$2:$AA$13,GEHALT_NEU_V2!F615+1,FALSE))</f>
        <v/>
      </c>
      <c r="H615" t="str">
        <f t="shared" si="29"/>
        <v/>
      </c>
    </row>
    <row r="616" spans="1:8" x14ac:dyDescent="0.25">
      <c r="A616" t="str">
        <f>IF(GEHALT_ALT_V2!A616="","",GEHALT_ALT_V2!A616)</f>
        <v/>
      </c>
      <c r="B616" s="18" t="str">
        <f>IF(GEHALT_ALT_V2!B616="","",GEHALT_ALT_V2!B616)</f>
        <v/>
      </c>
      <c r="C616" s="19" t="str">
        <f t="shared" si="27"/>
        <v/>
      </c>
      <c r="D616" t="str">
        <f>IF(B616="","",$I$3+IF(OR(YEAR(B616)&gt;YEAR($F$3)+10,AND(YEAR(B616)=YEAR($F$3)+10,MONTH(B616)&gt;=MONTH($F$3))),SUM($C$9:C616),0)*IF(OR(YEAR(B616)&gt;YEAR($F$3)+25,AND(YEAR(B616)=YEAR($F$3)+25,MONTH(B616)&gt;=MONTH($F$3))),2,1))</f>
        <v/>
      </c>
      <c r="E616" t="str">
        <f t="shared" si="28"/>
        <v/>
      </c>
      <c r="F616" t="str">
        <f>IF(D616="","",MIN(E616+F615,MAX(Gehaltstabelle_neu!Entlohnungs_Stufe)))</f>
        <v/>
      </c>
      <c r="G616" t="str">
        <f>IF(A616="","",HLOOKUP(D616,Gehaltstabelle_neu!$B$2:$AA$13,GEHALT_NEU_V2!F616+1,FALSE))</f>
        <v/>
      </c>
      <c r="H616" t="str">
        <f t="shared" si="29"/>
        <v/>
      </c>
    </row>
    <row r="617" spans="1:8" x14ac:dyDescent="0.25">
      <c r="A617" t="str">
        <f>IF(GEHALT_ALT_V2!A617="","",GEHALT_ALT_V2!A617)</f>
        <v/>
      </c>
      <c r="B617" s="18" t="str">
        <f>IF(GEHALT_ALT_V2!B617="","",GEHALT_ALT_V2!B617)</f>
        <v/>
      </c>
      <c r="C617" s="19" t="str">
        <f t="shared" si="27"/>
        <v/>
      </c>
      <c r="D617" t="str">
        <f>IF(B617="","",$I$3+IF(OR(YEAR(B617)&gt;YEAR($F$3)+10,AND(YEAR(B617)=YEAR($F$3)+10,MONTH(B617)&gt;=MONTH($F$3))),SUM($C$9:C617),0)*IF(OR(YEAR(B617)&gt;YEAR($F$3)+25,AND(YEAR(B617)=YEAR($F$3)+25,MONTH(B617)&gt;=MONTH($F$3))),2,1))</f>
        <v/>
      </c>
      <c r="E617" t="str">
        <f t="shared" si="28"/>
        <v/>
      </c>
      <c r="F617" t="str">
        <f>IF(D617="","",MIN(E617+F616,MAX(Gehaltstabelle_neu!Entlohnungs_Stufe)))</f>
        <v/>
      </c>
      <c r="G617" t="str">
        <f>IF(A617="","",HLOOKUP(D617,Gehaltstabelle_neu!$B$2:$AA$13,GEHALT_NEU_V2!F617+1,FALSE))</f>
        <v/>
      </c>
      <c r="H617" t="str">
        <f t="shared" si="29"/>
        <v/>
      </c>
    </row>
    <row r="618" spans="1:8" x14ac:dyDescent="0.25">
      <c r="A618" t="str">
        <f>IF(GEHALT_ALT_V2!A618="","",GEHALT_ALT_V2!A618)</f>
        <v/>
      </c>
      <c r="B618" s="18" t="str">
        <f>IF(GEHALT_ALT_V2!B618="","",GEHALT_ALT_V2!B618)</f>
        <v/>
      </c>
      <c r="C618" s="19" t="str">
        <f t="shared" si="27"/>
        <v/>
      </c>
      <c r="D618" t="str">
        <f>IF(B618="","",$I$3+IF(OR(YEAR(B618)&gt;YEAR($F$3)+10,AND(YEAR(B618)=YEAR($F$3)+10,MONTH(B618)&gt;=MONTH($F$3))),SUM($C$9:C618),0)*IF(OR(YEAR(B618)&gt;YEAR($F$3)+25,AND(YEAR(B618)=YEAR($F$3)+25,MONTH(B618)&gt;=MONTH($F$3))),2,1))</f>
        <v/>
      </c>
      <c r="E618" t="str">
        <f t="shared" si="28"/>
        <v/>
      </c>
      <c r="F618" t="str">
        <f>IF(D618="","",MIN(E618+F617,MAX(Gehaltstabelle_neu!Entlohnungs_Stufe)))</f>
        <v/>
      </c>
      <c r="G618" t="str">
        <f>IF(A618="","",HLOOKUP(D618,Gehaltstabelle_neu!$B$2:$AA$13,GEHALT_NEU_V2!F618+1,FALSE))</f>
        <v/>
      </c>
      <c r="H618" t="str">
        <f t="shared" si="29"/>
        <v/>
      </c>
    </row>
    <row r="619" spans="1:8" x14ac:dyDescent="0.25">
      <c r="A619" t="str">
        <f>IF(GEHALT_ALT_V2!A619="","",GEHALT_ALT_V2!A619)</f>
        <v/>
      </c>
      <c r="B619" s="18" t="str">
        <f>IF(GEHALT_ALT_V2!B619="","",GEHALT_ALT_V2!B619)</f>
        <v/>
      </c>
      <c r="C619" s="19" t="str">
        <f t="shared" si="27"/>
        <v/>
      </c>
      <c r="D619" t="str">
        <f>IF(B619="","",$I$3+IF(OR(YEAR(B619)&gt;YEAR($F$3)+10,AND(YEAR(B619)=YEAR($F$3)+10,MONTH(B619)&gt;=MONTH($F$3))),SUM($C$9:C619),0)*IF(OR(YEAR(B619)&gt;YEAR($F$3)+25,AND(YEAR(B619)=YEAR($F$3)+25,MONTH(B619)&gt;=MONTH($F$3))),2,1))</f>
        <v/>
      </c>
      <c r="E619" t="str">
        <f t="shared" si="28"/>
        <v/>
      </c>
      <c r="F619" t="str">
        <f>IF(D619="","",MIN(E619+F618,MAX(Gehaltstabelle_neu!Entlohnungs_Stufe)))</f>
        <v/>
      </c>
      <c r="G619" t="str">
        <f>IF(A619="","",HLOOKUP(D619,Gehaltstabelle_neu!$B$2:$AA$13,GEHALT_NEU_V2!F619+1,FALSE))</f>
        <v/>
      </c>
      <c r="H619" t="str">
        <f t="shared" si="29"/>
        <v/>
      </c>
    </row>
    <row r="620" spans="1:8" x14ac:dyDescent="0.25">
      <c r="A620" t="str">
        <f>IF(GEHALT_ALT_V2!A620="","",GEHALT_ALT_V2!A620)</f>
        <v/>
      </c>
      <c r="B620" s="18" t="str">
        <f>IF(GEHALT_ALT_V2!B620="","",GEHALT_ALT_V2!B620)</f>
        <v/>
      </c>
      <c r="C620" s="19" t="str">
        <f t="shared" si="27"/>
        <v/>
      </c>
      <c r="D620" t="str">
        <f>IF(B620="","",$I$3+IF(OR(YEAR(B620)&gt;YEAR($F$3)+10,AND(YEAR(B620)=YEAR($F$3)+10,MONTH(B620)&gt;=MONTH($F$3))),SUM($C$9:C620),0)*IF(OR(YEAR(B620)&gt;YEAR($F$3)+25,AND(YEAR(B620)=YEAR($F$3)+25,MONTH(B620)&gt;=MONTH($F$3))),2,1))</f>
        <v/>
      </c>
      <c r="E620" t="str">
        <f t="shared" si="28"/>
        <v/>
      </c>
      <c r="F620" t="str">
        <f>IF(D620="","",MIN(E620+F619,MAX(Gehaltstabelle_neu!Entlohnungs_Stufe)))</f>
        <v/>
      </c>
      <c r="G620" t="str">
        <f>IF(A620="","",HLOOKUP(D620,Gehaltstabelle_neu!$B$2:$AA$13,GEHALT_NEU_V2!F620+1,FALSE))</f>
        <v/>
      </c>
      <c r="H620" t="str">
        <f t="shared" si="29"/>
        <v/>
      </c>
    </row>
    <row r="621" spans="1:8" x14ac:dyDescent="0.25">
      <c r="A621" t="str">
        <f>IF(GEHALT_ALT_V2!A621="","",GEHALT_ALT_V2!A621)</f>
        <v/>
      </c>
      <c r="B621" s="18" t="str">
        <f>IF(GEHALT_ALT_V2!B621="","",GEHALT_ALT_V2!B621)</f>
        <v/>
      </c>
      <c r="C621" s="19" t="str">
        <f t="shared" si="27"/>
        <v/>
      </c>
      <c r="D621" t="str">
        <f>IF(B621="","",$I$3+IF(OR(YEAR(B621)&gt;YEAR($F$3)+10,AND(YEAR(B621)=YEAR($F$3)+10,MONTH(B621)&gt;=MONTH($F$3))),SUM($C$9:C621),0)*IF(OR(YEAR(B621)&gt;YEAR($F$3)+25,AND(YEAR(B621)=YEAR($F$3)+25,MONTH(B621)&gt;=MONTH($F$3))),2,1))</f>
        <v/>
      </c>
      <c r="E621" t="str">
        <f t="shared" si="28"/>
        <v/>
      </c>
      <c r="F621" t="str">
        <f>IF(D621="","",MIN(E621+F620,MAX(Gehaltstabelle_neu!Entlohnungs_Stufe)))</f>
        <v/>
      </c>
      <c r="G621" t="str">
        <f>IF(A621="","",HLOOKUP(D621,Gehaltstabelle_neu!$B$2:$AA$13,GEHALT_NEU_V2!F621+1,FALSE))</f>
        <v/>
      </c>
      <c r="H621" t="str">
        <f t="shared" si="29"/>
        <v/>
      </c>
    </row>
    <row r="622" spans="1:8" x14ac:dyDescent="0.25">
      <c r="A622" t="str">
        <f>IF(GEHALT_ALT_V2!A622="","",GEHALT_ALT_V2!A622)</f>
        <v/>
      </c>
      <c r="B622" s="18" t="str">
        <f>IF(GEHALT_ALT_V2!B622="","",GEHALT_ALT_V2!B622)</f>
        <v/>
      </c>
      <c r="C622" s="19" t="str">
        <f t="shared" si="27"/>
        <v/>
      </c>
      <c r="D622" t="str">
        <f>IF(B622="","",$I$3+IF(OR(YEAR(B622)&gt;YEAR($F$3)+10,AND(YEAR(B622)=YEAR($F$3)+10,MONTH(B622)&gt;=MONTH($F$3))),SUM($C$9:C622),0)*IF(OR(YEAR(B622)&gt;YEAR($F$3)+25,AND(YEAR(B622)=YEAR($F$3)+25,MONTH(B622)&gt;=MONTH($F$3))),2,1))</f>
        <v/>
      </c>
      <c r="E622" t="str">
        <f t="shared" si="28"/>
        <v/>
      </c>
      <c r="F622" t="str">
        <f>IF(D622="","",MIN(E622+F621,MAX(Gehaltstabelle_neu!Entlohnungs_Stufe)))</f>
        <v/>
      </c>
      <c r="G622" t="str">
        <f>IF(A622="","",HLOOKUP(D622,Gehaltstabelle_neu!$B$2:$AA$13,GEHALT_NEU_V2!F622+1,FALSE))</f>
        <v/>
      </c>
      <c r="H622" t="str">
        <f t="shared" si="29"/>
        <v/>
      </c>
    </row>
    <row r="623" spans="1:8" x14ac:dyDescent="0.25">
      <c r="A623" t="str">
        <f>IF(GEHALT_ALT_V2!A623="","",GEHALT_ALT_V2!A623)</f>
        <v/>
      </c>
      <c r="B623" s="18" t="str">
        <f>IF(GEHALT_ALT_V2!B623="","",GEHALT_ALT_V2!B623)</f>
        <v/>
      </c>
      <c r="C623" s="19" t="str">
        <f t="shared" si="27"/>
        <v/>
      </c>
      <c r="D623" t="str">
        <f>IF(B623="","",$I$3+IF(OR(YEAR(B623)&gt;YEAR($F$3)+10,AND(YEAR(B623)=YEAR($F$3)+10,MONTH(B623)&gt;=MONTH($F$3))),SUM($C$9:C623),0)*IF(OR(YEAR(B623)&gt;YEAR($F$3)+25,AND(YEAR(B623)=YEAR($F$3)+25,MONTH(B623)&gt;=MONTH($F$3))),2,1))</f>
        <v/>
      </c>
      <c r="E623" t="str">
        <f t="shared" si="28"/>
        <v/>
      </c>
      <c r="F623" t="str">
        <f>IF(D623="","",MIN(E623+F622,MAX(Gehaltstabelle_neu!Entlohnungs_Stufe)))</f>
        <v/>
      </c>
      <c r="G623" t="str">
        <f>IF(A623="","",HLOOKUP(D623,Gehaltstabelle_neu!$B$2:$AA$13,GEHALT_NEU_V2!F623+1,FALSE))</f>
        <v/>
      </c>
      <c r="H623" t="str">
        <f t="shared" si="29"/>
        <v/>
      </c>
    </row>
    <row r="624" spans="1:8" x14ac:dyDescent="0.25">
      <c r="A624" t="str">
        <f>IF(GEHALT_ALT_V2!A624="","",GEHALT_ALT_V2!A624)</f>
        <v/>
      </c>
      <c r="B624" s="18" t="str">
        <f>IF(GEHALT_ALT_V2!B624="","",GEHALT_ALT_V2!B624)</f>
        <v/>
      </c>
      <c r="C624" s="19" t="str">
        <f t="shared" si="27"/>
        <v/>
      </c>
      <c r="D624" t="str">
        <f>IF(B624="","",$I$3+IF(OR(YEAR(B624)&gt;YEAR($F$3)+10,AND(YEAR(B624)=YEAR($F$3)+10,MONTH(B624)&gt;=MONTH($F$3))),SUM($C$9:C624),0)*IF(OR(YEAR(B624)&gt;YEAR($F$3)+25,AND(YEAR(B624)=YEAR($F$3)+25,MONTH(B624)&gt;=MONTH($F$3))),2,1))</f>
        <v/>
      </c>
      <c r="E624" t="str">
        <f t="shared" si="28"/>
        <v/>
      </c>
      <c r="F624" t="str">
        <f>IF(D624="","",MIN(E624+F623,MAX(Gehaltstabelle_neu!Entlohnungs_Stufe)))</f>
        <v/>
      </c>
      <c r="G624" t="str">
        <f>IF(A624="","",HLOOKUP(D624,Gehaltstabelle_neu!$B$2:$AA$13,GEHALT_NEU_V2!F624+1,FALSE))</f>
        <v/>
      </c>
      <c r="H624" t="str">
        <f t="shared" si="29"/>
        <v/>
      </c>
    </row>
    <row r="625" spans="1:8" x14ac:dyDescent="0.25">
      <c r="A625" t="str">
        <f>IF(GEHALT_ALT_V2!A625="","",GEHALT_ALT_V2!A625)</f>
        <v/>
      </c>
      <c r="B625" s="18" t="str">
        <f>IF(GEHALT_ALT_V2!B625="","",GEHALT_ALT_V2!B625)</f>
        <v/>
      </c>
      <c r="C625" s="19" t="str">
        <f t="shared" si="27"/>
        <v/>
      </c>
      <c r="D625" t="str">
        <f>IF(B625="","",$I$3+IF(OR(YEAR(B625)&gt;YEAR($F$3)+10,AND(YEAR(B625)=YEAR($F$3)+10,MONTH(B625)&gt;=MONTH($F$3))),SUM($C$9:C625),0)*IF(OR(YEAR(B625)&gt;YEAR($F$3)+25,AND(YEAR(B625)=YEAR($F$3)+25,MONTH(B625)&gt;=MONTH($F$3))),2,1))</f>
        <v/>
      </c>
      <c r="E625" t="str">
        <f t="shared" si="28"/>
        <v/>
      </c>
      <c r="F625" t="str">
        <f>IF(D625="","",MIN(E625+F624,MAX(Gehaltstabelle_neu!Entlohnungs_Stufe)))</f>
        <v/>
      </c>
      <c r="G625" t="str">
        <f>IF(A625="","",HLOOKUP(D625,Gehaltstabelle_neu!$B$2:$AA$13,GEHALT_NEU_V2!F625+1,FALSE))</f>
        <v/>
      </c>
      <c r="H625" t="str">
        <f t="shared" si="29"/>
        <v/>
      </c>
    </row>
    <row r="626" spans="1:8" x14ac:dyDescent="0.25">
      <c r="A626" t="str">
        <f>IF(GEHALT_ALT_V2!A626="","",GEHALT_ALT_V2!A626)</f>
        <v/>
      </c>
      <c r="B626" s="18" t="str">
        <f>IF(GEHALT_ALT_V2!B626="","",GEHALT_ALT_V2!B626)</f>
        <v/>
      </c>
      <c r="C626" s="19" t="str">
        <f t="shared" si="27"/>
        <v/>
      </c>
      <c r="D626" t="str">
        <f>IF(B626="","",$I$3+IF(OR(YEAR(B626)&gt;YEAR($F$3)+10,AND(YEAR(B626)=YEAR($F$3)+10,MONTH(B626)&gt;=MONTH($F$3))),SUM($C$9:C626),0)*IF(OR(YEAR(B626)&gt;YEAR($F$3)+25,AND(YEAR(B626)=YEAR($F$3)+25,MONTH(B626)&gt;=MONTH($F$3))),2,1))</f>
        <v/>
      </c>
      <c r="E626" t="str">
        <f t="shared" si="28"/>
        <v/>
      </c>
      <c r="F626" t="str">
        <f>IF(D626="","",MIN(E626+F625,MAX(Gehaltstabelle_neu!Entlohnungs_Stufe)))</f>
        <v/>
      </c>
      <c r="G626" t="str">
        <f>IF(A626="","",HLOOKUP(D626,Gehaltstabelle_neu!$B$2:$AA$13,GEHALT_NEU_V2!F626+1,FALSE))</f>
        <v/>
      </c>
      <c r="H626" t="str">
        <f t="shared" si="29"/>
        <v/>
      </c>
    </row>
    <row r="627" spans="1:8" x14ac:dyDescent="0.25">
      <c r="A627" t="str">
        <f>IF(GEHALT_ALT_V2!A627="","",GEHALT_ALT_V2!A627)</f>
        <v/>
      </c>
      <c r="B627" s="18" t="str">
        <f>IF(GEHALT_ALT_V2!B627="","",GEHALT_ALT_V2!B627)</f>
        <v/>
      </c>
      <c r="C627" s="19" t="str">
        <f t="shared" si="27"/>
        <v/>
      </c>
      <c r="D627" t="str">
        <f>IF(B627="","",$I$3+IF(OR(YEAR(B627)&gt;YEAR($F$3)+10,AND(YEAR(B627)=YEAR($F$3)+10,MONTH(B627)&gt;=MONTH($F$3))),SUM($C$9:C627),0)*IF(OR(YEAR(B627)&gt;YEAR($F$3)+25,AND(YEAR(B627)=YEAR($F$3)+25,MONTH(B627)&gt;=MONTH($F$3))),2,1))</f>
        <v/>
      </c>
      <c r="E627" t="str">
        <f t="shared" si="28"/>
        <v/>
      </c>
      <c r="F627" t="str">
        <f>IF(D627="","",MIN(E627+F626,MAX(Gehaltstabelle_neu!Entlohnungs_Stufe)))</f>
        <v/>
      </c>
      <c r="G627" t="str">
        <f>IF(A627="","",HLOOKUP(D627,Gehaltstabelle_neu!$B$2:$AA$13,GEHALT_NEU_V2!F627+1,FALSE))</f>
        <v/>
      </c>
      <c r="H627" t="str">
        <f t="shared" si="29"/>
        <v/>
      </c>
    </row>
    <row r="628" spans="1:8" x14ac:dyDescent="0.25">
      <c r="A628" t="str">
        <f>IF(GEHALT_ALT_V2!A628="","",GEHALT_ALT_V2!A628)</f>
        <v/>
      </c>
      <c r="B628" s="18" t="str">
        <f>IF(GEHALT_ALT_V2!B628="","",GEHALT_ALT_V2!B628)</f>
        <v/>
      </c>
      <c r="C628" s="19" t="str">
        <f t="shared" si="27"/>
        <v/>
      </c>
      <c r="D628" t="str">
        <f>IF(B628="","",$I$3+IF(OR(YEAR(B628)&gt;YEAR($F$3)+10,AND(YEAR(B628)=YEAR($F$3)+10,MONTH(B628)&gt;=MONTH($F$3))),SUM($C$9:C628),0)*IF(OR(YEAR(B628)&gt;YEAR($F$3)+25,AND(YEAR(B628)=YEAR($F$3)+25,MONTH(B628)&gt;=MONTH($F$3))),2,1))</f>
        <v/>
      </c>
      <c r="E628" t="str">
        <f t="shared" si="28"/>
        <v/>
      </c>
      <c r="F628" t="str">
        <f>IF(D628="","",MIN(E628+F627,MAX(Gehaltstabelle_neu!Entlohnungs_Stufe)))</f>
        <v/>
      </c>
      <c r="G628" t="str">
        <f>IF(A628="","",HLOOKUP(D628,Gehaltstabelle_neu!$B$2:$AA$13,GEHALT_NEU_V2!F628+1,FALSE))</f>
        <v/>
      </c>
      <c r="H628" t="str">
        <f t="shared" si="29"/>
        <v/>
      </c>
    </row>
    <row r="629" spans="1:8" x14ac:dyDescent="0.25">
      <c r="A629" t="str">
        <f>IF(GEHALT_ALT_V2!A629="","",GEHALT_ALT_V2!A629)</f>
        <v/>
      </c>
      <c r="B629" s="18" t="str">
        <f>IF(GEHALT_ALT_V2!B629="","",GEHALT_ALT_V2!B629)</f>
        <v/>
      </c>
      <c r="C629" s="19" t="str">
        <f t="shared" si="27"/>
        <v/>
      </c>
      <c r="D629" t="str">
        <f>IF(B629="","",$I$3+IF(OR(YEAR(B629)&gt;YEAR($F$3)+10,AND(YEAR(B629)=YEAR($F$3)+10,MONTH(B629)&gt;=MONTH($F$3))),SUM($C$9:C629),0)*IF(OR(YEAR(B629)&gt;YEAR($F$3)+25,AND(YEAR(B629)=YEAR($F$3)+25,MONTH(B629)&gt;=MONTH($F$3))),2,1))</f>
        <v/>
      </c>
      <c r="E629" t="str">
        <f t="shared" si="28"/>
        <v/>
      </c>
      <c r="F629" t="str">
        <f>IF(D629="","",MIN(E629+F628,MAX(Gehaltstabelle_neu!Entlohnungs_Stufe)))</f>
        <v/>
      </c>
      <c r="G629" t="str">
        <f>IF(A629="","",HLOOKUP(D629,Gehaltstabelle_neu!$B$2:$AA$13,GEHALT_NEU_V2!F629+1,FALSE))</f>
        <v/>
      </c>
      <c r="H629" t="str">
        <f t="shared" si="29"/>
        <v/>
      </c>
    </row>
    <row r="630" spans="1:8" x14ac:dyDescent="0.25">
      <c r="A630" t="str">
        <f>IF(GEHALT_ALT_V2!A630="","",GEHALT_ALT_V2!A630)</f>
        <v/>
      </c>
      <c r="B630" s="18" t="str">
        <f>IF(GEHALT_ALT_V2!B630="","",GEHALT_ALT_V2!B630)</f>
        <v/>
      </c>
      <c r="C630" s="19" t="str">
        <f t="shared" si="27"/>
        <v/>
      </c>
      <c r="D630" t="str">
        <f>IF(B630="","",$I$3+IF(OR(YEAR(B630)&gt;YEAR($F$3)+10,AND(YEAR(B630)=YEAR($F$3)+10,MONTH(B630)&gt;=MONTH($F$3))),SUM($C$9:C630),0)*IF(OR(YEAR(B630)&gt;YEAR($F$3)+25,AND(YEAR(B630)=YEAR($F$3)+25,MONTH(B630)&gt;=MONTH($F$3))),2,1))</f>
        <v/>
      </c>
      <c r="E630" t="str">
        <f t="shared" si="28"/>
        <v/>
      </c>
      <c r="F630" t="str">
        <f>IF(D630="","",MIN(E630+F629,MAX(Gehaltstabelle_neu!Entlohnungs_Stufe)))</f>
        <v/>
      </c>
      <c r="G630" t="str">
        <f>IF(A630="","",HLOOKUP(D630,Gehaltstabelle_neu!$B$2:$AA$13,GEHALT_NEU_V2!F630+1,FALSE))</f>
        <v/>
      </c>
      <c r="H630" t="str">
        <f t="shared" si="29"/>
        <v/>
      </c>
    </row>
    <row r="631" spans="1:8" x14ac:dyDescent="0.25">
      <c r="A631" t="str">
        <f>IF(GEHALT_ALT_V2!A631="","",GEHALT_ALT_V2!A631)</f>
        <v/>
      </c>
      <c r="B631" s="18" t="str">
        <f>IF(GEHALT_ALT_V2!B631="","",GEHALT_ALT_V2!B631)</f>
        <v/>
      </c>
      <c r="C631" s="19" t="str">
        <f t="shared" si="27"/>
        <v/>
      </c>
      <c r="D631" t="str">
        <f>IF(B631="","",$I$3+IF(OR(YEAR(B631)&gt;YEAR($F$3)+10,AND(YEAR(B631)=YEAR($F$3)+10,MONTH(B631)&gt;=MONTH($F$3))),SUM($C$9:C631),0)*IF(OR(YEAR(B631)&gt;YEAR($F$3)+25,AND(YEAR(B631)=YEAR($F$3)+25,MONTH(B631)&gt;=MONTH($F$3))),2,1))</f>
        <v/>
      </c>
      <c r="E631" t="str">
        <f t="shared" si="28"/>
        <v/>
      </c>
      <c r="F631" t="str">
        <f>IF(D631="","",MIN(E631+F630,MAX(Gehaltstabelle_neu!Entlohnungs_Stufe)))</f>
        <v/>
      </c>
      <c r="G631" t="str">
        <f>IF(A631="","",HLOOKUP(D631,Gehaltstabelle_neu!$B$2:$AA$13,GEHALT_NEU_V2!F631+1,FALSE))</f>
        <v/>
      </c>
      <c r="H631" t="str">
        <f t="shared" si="29"/>
        <v/>
      </c>
    </row>
    <row r="632" spans="1:8" x14ac:dyDescent="0.25">
      <c r="A632" t="str">
        <f>IF(GEHALT_ALT_V2!A632="","",GEHALT_ALT_V2!A632)</f>
        <v/>
      </c>
      <c r="B632" s="18" t="str">
        <f>IF(GEHALT_ALT_V2!B632="","",GEHALT_ALT_V2!B632)</f>
        <v/>
      </c>
      <c r="C632" s="19" t="str">
        <f t="shared" si="27"/>
        <v/>
      </c>
      <c r="D632" t="str">
        <f>IF(B632="","",$I$3+IF(OR(YEAR(B632)&gt;YEAR($F$3)+10,AND(YEAR(B632)=YEAR($F$3)+10,MONTH(B632)&gt;=MONTH($F$3))),SUM($C$9:C632),0)*IF(OR(YEAR(B632)&gt;YEAR($F$3)+25,AND(YEAR(B632)=YEAR($F$3)+25,MONTH(B632)&gt;=MONTH($F$3))),2,1))</f>
        <v/>
      </c>
      <c r="E632" t="str">
        <f t="shared" si="28"/>
        <v/>
      </c>
      <c r="F632" t="str">
        <f>IF(D632="","",MIN(E632+F631,MAX(Gehaltstabelle_neu!Entlohnungs_Stufe)))</f>
        <v/>
      </c>
      <c r="G632" t="str">
        <f>IF(A632="","",HLOOKUP(D632,Gehaltstabelle_neu!$B$2:$AA$13,GEHALT_NEU_V2!F632+1,FALSE))</f>
        <v/>
      </c>
      <c r="H632" t="str">
        <f t="shared" si="29"/>
        <v/>
      </c>
    </row>
    <row r="633" spans="1:8" x14ac:dyDescent="0.25">
      <c r="A633" t="str">
        <f>IF(GEHALT_ALT_V2!A633="","",GEHALT_ALT_V2!A633)</f>
        <v/>
      </c>
      <c r="B633" s="18" t="str">
        <f>IF(GEHALT_ALT_V2!B633="","",GEHALT_ALT_V2!B633)</f>
        <v/>
      </c>
      <c r="C633" s="19" t="str">
        <f t="shared" si="27"/>
        <v/>
      </c>
      <c r="D633" t="str">
        <f>IF(B633="","",$I$3+IF(OR(YEAR(B633)&gt;YEAR($F$3)+10,AND(YEAR(B633)=YEAR($F$3)+10,MONTH(B633)&gt;=MONTH($F$3))),SUM($C$9:C633),0)*IF(OR(YEAR(B633)&gt;YEAR($F$3)+25,AND(YEAR(B633)=YEAR($F$3)+25,MONTH(B633)&gt;=MONTH($F$3))),2,1))</f>
        <v/>
      </c>
      <c r="E633" t="str">
        <f t="shared" si="28"/>
        <v/>
      </c>
      <c r="F633" t="str">
        <f>IF(D633="","",MIN(E633+F632,MAX(Gehaltstabelle_neu!Entlohnungs_Stufe)))</f>
        <v/>
      </c>
      <c r="G633" t="str">
        <f>IF(A633="","",HLOOKUP(D633,Gehaltstabelle_neu!$B$2:$AA$13,GEHALT_NEU_V2!F633+1,FALSE))</f>
        <v/>
      </c>
      <c r="H633" t="str">
        <f t="shared" si="29"/>
        <v/>
      </c>
    </row>
    <row r="634" spans="1:8" x14ac:dyDescent="0.25">
      <c r="A634" t="str">
        <f>IF(GEHALT_ALT_V2!A634="","",GEHALT_ALT_V2!A634)</f>
        <v/>
      </c>
      <c r="B634" s="18" t="str">
        <f>IF(GEHALT_ALT_V2!B634="","",GEHALT_ALT_V2!B634)</f>
        <v/>
      </c>
      <c r="C634" s="19" t="str">
        <f t="shared" si="27"/>
        <v/>
      </c>
      <c r="D634" t="str">
        <f>IF(B634="","",$I$3+IF(OR(YEAR(B634)&gt;YEAR($F$3)+10,AND(YEAR(B634)=YEAR($F$3)+10,MONTH(B634)&gt;=MONTH($F$3))),SUM($C$9:C634),0)*IF(OR(YEAR(B634)&gt;YEAR($F$3)+25,AND(YEAR(B634)=YEAR($F$3)+25,MONTH(B634)&gt;=MONTH($F$3))),2,1))</f>
        <v/>
      </c>
      <c r="E634" t="str">
        <f t="shared" si="28"/>
        <v/>
      </c>
      <c r="F634" t="str">
        <f>IF(D634="","",MIN(E634+F633,MAX(Gehaltstabelle_neu!Entlohnungs_Stufe)))</f>
        <v/>
      </c>
      <c r="G634" t="str">
        <f>IF(A634="","",HLOOKUP(D634,Gehaltstabelle_neu!$B$2:$AA$13,GEHALT_NEU_V2!F634+1,FALSE))</f>
        <v/>
      </c>
      <c r="H634" t="str">
        <f t="shared" si="29"/>
        <v/>
      </c>
    </row>
    <row r="635" spans="1:8" x14ac:dyDescent="0.25">
      <c r="A635" t="str">
        <f>IF(GEHALT_ALT_V2!A635="","",GEHALT_ALT_V2!A635)</f>
        <v/>
      </c>
      <c r="B635" s="18" t="str">
        <f>IF(GEHALT_ALT_V2!B635="","",GEHALT_ALT_V2!B635)</f>
        <v/>
      </c>
      <c r="C635" s="19" t="str">
        <f t="shared" si="27"/>
        <v/>
      </c>
      <c r="D635" t="str">
        <f>IF(B635="","",$I$3+IF(OR(YEAR(B635)&gt;YEAR($F$3)+10,AND(YEAR(B635)=YEAR($F$3)+10,MONTH(B635)&gt;=MONTH($F$3))),SUM($C$9:C635),0)*IF(OR(YEAR(B635)&gt;YEAR($F$3)+25,AND(YEAR(B635)=YEAR($F$3)+25,MONTH(B635)&gt;=MONTH($F$3))),2,1))</f>
        <v/>
      </c>
      <c r="E635" t="str">
        <f t="shared" si="28"/>
        <v/>
      </c>
      <c r="F635" t="str">
        <f>IF(D635="","",MIN(E635+F634,MAX(Gehaltstabelle_neu!Entlohnungs_Stufe)))</f>
        <v/>
      </c>
      <c r="G635" t="str">
        <f>IF(A635="","",HLOOKUP(D635,Gehaltstabelle_neu!$B$2:$AA$13,GEHALT_NEU_V2!F635+1,FALSE))</f>
        <v/>
      </c>
      <c r="H635" t="str">
        <f t="shared" si="29"/>
        <v/>
      </c>
    </row>
    <row r="636" spans="1:8" x14ac:dyDescent="0.25">
      <c r="A636" t="str">
        <f>IF(GEHALT_ALT_V2!A636="","",GEHALT_ALT_V2!A636)</f>
        <v/>
      </c>
      <c r="B636" s="18" t="str">
        <f>IF(GEHALT_ALT_V2!B636="","",GEHALT_ALT_V2!B636)</f>
        <v/>
      </c>
      <c r="C636" s="19" t="str">
        <f t="shared" si="27"/>
        <v/>
      </c>
      <c r="D636" t="str">
        <f>IF(B636="","",$I$3+IF(OR(YEAR(B636)&gt;YEAR($F$3)+10,AND(YEAR(B636)=YEAR($F$3)+10,MONTH(B636)&gt;=MONTH($F$3))),SUM($C$9:C636),0)*IF(OR(YEAR(B636)&gt;YEAR($F$3)+25,AND(YEAR(B636)=YEAR($F$3)+25,MONTH(B636)&gt;=MONTH($F$3))),2,1))</f>
        <v/>
      </c>
      <c r="E636" t="str">
        <f t="shared" si="28"/>
        <v/>
      </c>
      <c r="F636" t="str">
        <f>IF(D636="","",MIN(E636+F635,MAX(Gehaltstabelle_neu!Entlohnungs_Stufe)))</f>
        <v/>
      </c>
      <c r="G636" t="str">
        <f>IF(A636="","",HLOOKUP(D636,Gehaltstabelle_neu!$B$2:$AA$13,GEHALT_NEU_V2!F636+1,FALSE))</f>
        <v/>
      </c>
      <c r="H636" t="str">
        <f t="shared" si="29"/>
        <v/>
      </c>
    </row>
    <row r="637" spans="1:8" x14ac:dyDescent="0.25">
      <c r="A637" t="str">
        <f>IF(GEHALT_ALT_V2!A637="","",GEHALT_ALT_V2!A637)</f>
        <v/>
      </c>
      <c r="B637" s="18" t="str">
        <f>IF(GEHALT_ALT_V2!B637="","",GEHALT_ALT_V2!B637)</f>
        <v/>
      </c>
      <c r="C637" s="19" t="str">
        <f t="shared" si="27"/>
        <v/>
      </c>
      <c r="D637" t="str">
        <f>IF(B637="","",$I$3+IF(OR(YEAR(B637)&gt;YEAR($F$3)+10,AND(YEAR(B637)=YEAR($F$3)+10,MONTH(B637)&gt;=MONTH($F$3))),SUM($C$9:C637),0)*IF(OR(YEAR(B637)&gt;YEAR($F$3)+25,AND(YEAR(B637)=YEAR($F$3)+25,MONTH(B637)&gt;=MONTH($F$3))),2,1))</f>
        <v/>
      </c>
      <c r="E637" t="str">
        <f t="shared" si="28"/>
        <v/>
      </c>
      <c r="F637" t="str">
        <f>IF(D637="","",MIN(E637+F636,MAX(Gehaltstabelle_neu!Entlohnungs_Stufe)))</f>
        <v/>
      </c>
      <c r="G637" t="str">
        <f>IF(A637="","",HLOOKUP(D637,Gehaltstabelle_neu!$B$2:$AA$13,GEHALT_NEU_V2!F637+1,FALSE))</f>
        <v/>
      </c>
      <c r="H637" t="str">
        <f t="shared" si="29"/>
        <v/>
      </c>
    </row>
    <row r="638" spans="1:8" x14ac:dyDescent="0.25">
      <c r="A638" t="str">
        <f>IF(GEHALT_ALT_V2!A638="","",GEHALT_ALT_V2!A638)</f>
        <v/>
      </c>
      <c r="B638" s="18" t="str">
        <f>IF(GEHALT_ALT_V2!B638="","",GEHALT_ALT_V2!B638)</f>
        <v/>
      </c>
      <c r="C638" s="19" t="str">
        <f t="shared" si="27"/>
        <v/>
      </c>
      <c r="D638" t="str">
        <f>IF(B638="","",$I$3+IF(OR(YEAR(B638)&gt;YEAR($F$3)+10,AND(YEAR(B638)=YEAR($F$3)+10,MONTH(B638)&gt;=MONTH($F$3))),SUM($C$9:C638),0)*IF(OR(YEAR(B638)&gt;YEAR($F$3)+25,AND(YEAR(B638)=YEAR($F$3)+25,MONTH(B638)&gt;=MONTH($F$3))),2,1))</f>
        <v/>
      </c>
      <c r="E638" t="str">
        <f t="shared" si="28"/>
        <v/>
      </c>
      <c r="F638" t="str">
        <f>IF(D638="","",MIN(E638+F637,MAX(Gehaltstabelle_neu!Entlohnungs_Stufe)))</f>
        <v/>
      </c>
      <c r="G638" t="str">
        <f>IF(A638="","",HLOOKUP(D638,Gehaltstabelle_neu!$B$2:$AA$13,GEHALT_NEU_V2!F638+1,FALSE))</f>
        <v/>
      </c>
      <c r="H638" t="str">
        <f t="shared" si="29"/>
        <v/>
      </c>
    </row>
    <row r="639" spans="1:8" x14ac:dyDescent="0.25">
      <c r="A639" t="str">
        <f>IF(GEHALT_ALT_V2!A639="","",GEHALT_ALT_V2!A639)</f>
        <v/>
      </c>
      <c r="B639" s="18" t="str">
        <f>IF(GEHALT_ALT_V2!B639="","",GEHALT_ALT_V2!B639)</f>
        <v/>
      </c>
      <c r="C639" s="19" t="str">
        <f t="shared" si="27"/>
        <v/>
      </c>
      <c r="D639" t="str">
        <f>IF(B639="","",$I$3+IF(OR(YEAR(B639)&gt;YEAR($F$3)+10,AND(YEAR(B639)=YEAR($F$3)+10,MONTH(B639)&gt;=MONTH($F$3))),SUM($C$9:C639),0)*IF(OR(YEAR(B639)&gt;YEAR($F$3)+25,AND(YEAR(B639)=YEAR($F$3)+25,MONTH(B639)&gt;=MONTH($F$3))),2,1))</f>
        <v/>
      </c>
      <c r="E639" t="str">
        <f t="shared" si="28"/>
        <v/>
      </c>
      <c r="F639" t="str">
        <f>IF(D639="","",MIN(E639+F638,MAX(Gehaltstabelle_neu!Entlohnungs_Stufe)))</f>
        <v/>
      </c>
      <c r="G639" t="str">
        <f>IF(A639="","",HLOOKUP(D639,Gehaltstabelle_neu!$B$2:$AA$13,GEHALT_NEU_V2!F639+1,FALSE))</f>
        <v/>
      </c>
      <c r="H639" t="str">
        <f t="shared" si="29"/>
        <v/>
      </c>
    </row>
    <row r="640" spans="1:8" x14ac:dyDescent="0.25">
      <c r="A640" t="str">
        <f>IF(GEHALT_ALT_V2!A640="","",GEHALT_ALT_V2!A640)</f>
        <v/>
      </c>
      <c r="B640" s="18" t="str">
        <f>IF(GEHALT_ALT_V2!B640="","",GEHALT_ALT_V2!B640)</f>
        <v/>
      </c>
      <c r="C640" s="19" t="str">
        <f t="shared" si="27"/>
        <v/>
      </c>
      <c r="D640" t="str">
        <f>IF(B640="","",$I$3+IF(OR(YEAR(B640)&gt;YEAR($F$3)+10,AND(YEAR(B640)=YEAR($F$3)+10,MONTH(B640)&gt;=MONTH($F$3))),SUM($C$9:C640),0)*IF(OR(YEAR(B640)&gt;YEAR($F$3)+25,AND(YEAR(B640)=YEAR($F$3)+25,MONTH(B640)&gt;=MONTH($F$3))),2,1))</f>
        <v/>
      </c>
      <c r="E640" t="str">
        <f t="shared" si="28"/>
        <v/>
      </c>
      <c r="F640" t="str">
        <f>IF(D640="","",MIN(E640+F639,MAX(Gehaltstabelle_neu!Entlohnungs_Stufe)))</f>
        <v/>
      </c>
      <c r="G640" t="str">
        <f>IF(A640="","",HLOOKUP(D640,Gehaltstabelle_neu!$B$2:$AA$13,GEHALT_NEU_V2!F640+1,FALSE))</f>
        <v/>
      </c>
      <c r="H640" t="str">
        <f t="shared" si="29"/>
        <v/>
      </c>
    </row>
    <row r="641" spans="1:8" x14ac:dyDescent="0.25">
      <c r="A641" t="str">
        <f>IF(GEHALT_ALT_V2!A641="","",GEHALT_ALT_V2!A641)</f>
        <v/>
      </c>
      <c r="B641" s="18" t="str">
        <f>IF(GEHALT_ALT_V2!B641="","",GEHALT_ALT_V2!B641)</f>
        <v/>
      </c>
      <c r="C641" s="19" t="str">
        <f t="shared" si="27"/>
        <v/>
      </c>
      <c r="D641" t="str">
        <f>IF(B641="","",$I$3+IF(OR(YEAR(B641)&gt;YEAR($F$3)+10,AND(YEAR(B641)=YEAR($F$3)+10,MONTH(B641)&gt;=MONTH($F$3))),SUM($C$9:C641),0)*IF(OR(YEAR(B641)&gt;YEAR($F$3)+25,AND(YEAR(B641)=YEAR($F$3)+25,MONTH(B641)&gt;=MONTH($F$3))),2,1))</f>
        <v/>
      </c>
      <c r="E641" t="str">
        <f t="shared" si="28"/>
        <v/>
      </c>
      <c r="F641" t="str">
        <f>IF(D641="","",MIN(E641+F640,MAX(Gehaltstabelle_neu!Entlohnungs_Stufe)))</f>
        <v/>
      </c>
      <c r="G641" t="str">
        <f>IF(A641="","",HLOOKUP(D641,Gehaltstabelle_neu!$B$2:$AA$13,GEHALT_NEU_V2!F641+1,FALSE))</f>
        <v/>
      </c>
      <c r="H641" t="str">
        <f t="shared" si="29"/>
        <v/>
      </c>
    </row>
    <row r="642" spans="1:8" x14ac:dyDescent="0.25">
      <c r="A642" t="str">
        <f>IF(GEHALT_ALT_V2!A642="","",GEHALT_ALT_V2!A642)</f>
        <v/>
      </c>
      <c r="B642" s="18" t="str">
        <f>IF(GEHALT_ALT_V2!B642="","",GEHALT_ALT_V2!B642)</f>
        <v/>
      </c>
      <c r="C642" s="19" t="str">
        <f t="shared" si="27"/>
        <v/>
      </c>
      <c r="D642" t="str">
        <f>IF(B642="","",$I$3+IF(OR(YEAR(B642)&gt;YEAR($F$3)+10,AND(YEAR(B642)=YEAR($F$3)+10,MONTH(B642)&gt;=MONTH($F$3))),SUM($C$9:C642),0)*IF(OR(YEAR(B642)&gt;YEAR($F$3)+25,AND(YEAR(B642)=YEAR($F$3)+25,MONTH(B642)&gt;=MONTH($F$3))),2,1))</f>
        <v/>
      </c>
      <c r="E642" t="str">
        <f t="shared" si="28"/>
        <v/>
      </c>
      <c r="F642" t="str">
        <f>IF(D642="","",MIN(E642+F641,MAX(Gehaltstabelle_neu!Entlohnungs_Stufe)))</f>
        <v/>
      </c>
      <c r="G642" t="str">
        <f>IF(A642="","",HLOOKUP(D642,Gehaltstabelle_neu!$B$2:$AA$13,GEHALT_NEU_V2!F642+1,FALSE))</f>
        <v/>
      </c>
      <c r="H642" t="str">
        <f t="shared" si="29"/>
        <v/>
      </c>
    </row>
    <row r="643" spans="1:8" x14ac:dyDescent="0.25">
      <c r="A643" t="str">
        <f>IF(GEHALT_ALT_V2!A643="","",GEHALT_ALT_V2!A643)</f>
        <v/>
      </c>
      <c r="B643" s="18" t="str">
        <f>IF(GEHALT_ALT_V2!B643="","",GEHALT_ALT_V2!B643)</f>
        <v/>
      </c>
      <c r="C643" s="19" t="str">
        <f t="shared" si="27"/>
        <v/>
      </c>
      <c r="D643" t="str">
        <f>IF(B643="","",$I$3+IF(OR(YEAR(B643)&gt;YEAR($F$3)+10,AND(YEAR(B643)=YEAR($F$3)+10,MONTH(B643)&gt;=MONTH($F$3))),SUM($C$9:C643),0)*IF(OR(YEAR(B643)&gt;YEAR($F$3)+25,AND(YEAR(B643)=YEAR($F$3)+25,MONTH(B643)&gt;=MONTH($F$3))),2,1))</f>
        <v/>
      </c>
      <c r="E643" t="str">
        <f t="shared" si="28"/>
        <v/>
      </c>
      <c r="F643" t="str">
        <f>IF(D643="","",MIN(E643+F642,MAX(Gehaltstabelle_neu!Entlohnungs_Stufe)))</f>
        <v/>
      </c>
      <c r="G643" t="str">
        <f>IF(A643="","",HLOOKUP(D643,Gehaltstabelle_neu!$B$2:$AA$13,GEHALT_NEU_V2!F643+1,FALSE))</f>
        <v/>
      </c>
      <c r="H643" t="str">
        <f t="shared" si="29"/>
        <v/>
      </c>
    </row>
    <row r="644" spans="1:8" x14ac:dyDescent="0.25">
      <c r="A644" t="str">
        <f>IF(GEHALT_ALT_V2!A644="","",GEHALT_ALT_V2!A644)</f>
        <v/>
      </c>
      <c r="B644" s="18" t="str">
        <f>IF(GEHALT_ALT_V2!B644="","",GEHALT_ALT_V2!B644)</f>
        <v/>
      </c>
      <c r="C644" s="19" t="str">
        <f t="shared" si="27"/>
        <v/>
      </c>
      <c r="D644" t="str">
        <f>IF(B644="","",$I$3+IF(OR(YEAR(B644)&gt;YEAR($F$3)+10,AND(YEAR(B644)=YEAR($F$3)+10,MONTH(B644)&gt;=MONTH($F$3))),SUM($C$9:C644),0)*IF(OR(YEAR(B644)&gt;YEAR($F$3)+25,AND(YEAR(B644)=YEAR($F$3)+25,MONTH(B644)&gt;=MONTH($F$3))),2,1))</f>
        <v/>
      </c>
      <c r="E644" t="str">
        <f t="shared" si="28"/>
        <v/>
      </c>
      <c r="F644" t="str">
        <f>IF(D644="","",MIN(E644+F643,MAX(Gehaltstabelle_neu!Entlohnungs_Stufe)))</f>
        <v/>
      </c>
      <c r="G644" t="str">
        <f>IF(A644="","",HLOOKUP(D644,Gehaltstabelle_neu!$B$2:$AA$13,GEHALT_NEU_V2!F644+1,FALSE))</f>
        <v/>
      </c>
      <c r="H644" t="str">
        <f t="shared" si="29"/>
        <v/>
      </c>
    </row>
    <row r="645" spans="1:8" x14ac:dyDescent="0.25">
      <c r="A645" t="str">
        <f>IF(GEHALT_ALT_V2!A645="","",GEHALT_ALT_V2!A645)</f>
        <v/>
      </c>
      <c r="B645" s="18" t="str">
        <f>IF(GEHALT_ALT_V2!B645="","",GEHALT_ALT_V2!B645)</f>
        <v/>
      </c>
      <c r="C645" s="19" t="str">
        <f t="shared" si="27"/>
        <v/>
      </c>
      <c r="D645" t="str">
        <f>IF(B645="","",$I$3+IF(OR(YEAR(B645)&gt;YEAR($F$3)+10,AND(YEAR(B645)=YEAR($F$3)+10,MONTH(B645)&gt;=MONTH($F$3))),SUM($C$9:C645),0)*IF(OR(YEAR(B645)&gt;YEAR($F$3)+25,AND(YEAR(B645)=YEAR($F$3)+25,MONTH(B645)&gt;=MONTH($F$3))),2,1))</f>
        <v/>
      </c>
      <c r="E645" t="str">
        <f t="shared" si="28"/>
        <v/>
      </c>
      <c r="F645" t="str">
        <f>IF(D645="","",MIN(E645+F644,MAX(Gehaltstabelle_neu!Entlohnungs_Stufe)))</f>
        <v/>
      </c>
      <c r="G645" t="str">
        <f>IF(A645="","",HLOOKUP(D645,Gehaltstabelle_neu!$B$2:$AA$13,GEHALT_NEU_V2!F645+1,FALSE))</f>
        <v/>
      </c>
      <c r="H645" t="str">
        <f t="shared" si="29"/>
        <v/>
      </c>
    </row>
    <row r="646" spans="1:8" x14ac:dyDescent="0.25">
      <c r="A646" t="str">
        <f>IF(GEHALT_ALT_V2!A646="","",GEHALT_ALT_V2!A646)</f>
        <v/>
      </c>
      <c r="B646" s="18" t="str">
        <f>IF(GEHALT_ALT_V2!B646="","",GEHALT_ALT_V2!B646)</f>
        <v/>
      </c>
      <c r="C646" s="19" t="str">
        <f t="shared" si="27"/>
        <v/>
      </c>
      <c r="D646" t="str">
        <f>IF(B646="","",$I$3+IF(OR(YEAR(B646)&gt;YEAR($F$3)+10,AND(YEAR(B646)=YEAR($F$3)+10,MONTH(B646)&gt;=MONTH($F$3))),SUM($C$9:C646),0)*IF(OR(YEAR(B646)&gt;YEAR($F$3)+25,AND(YEAR(B646)=YEAR($F$3)+25,MONTH(B646)&gt;=MONTH($F$3))),2,1))</f>
        <v/>
      </c>
      <c r="E646" t="str">
        <f t="shared" si="28"/>
        <v/>
      </c>
      <c r="F646" t="str">
        <f>IF(D646="","",MIN(E646+F645,MAX(Gehaltstabelle_neu!Entlohnungs_Stufe)))</f>
        <v/>
      </c>
      <c r="G646" t="str">
        <f>IF(A646="","",HLOOKUP(D646,Gehaltstabelle_neu!$B$2:$AA$13,GEHALT_NEU_V2!F646+1,FALSE))</f>
        <v/>
      </c>
      <c r="H646" t="str">
        <f t="shared" si="29"/>
        <v/>
      </c>
    </row>
    <row r="647" spans="1:8" x14ac:dyDescent="0.25">
      <c r="A647" t="str">
        <f>IF(GEHALT_ALT_V2!A647="","",GEHALT_ALT_V2!A647)</f>
        <v/>
      </c>
      <c r="B647" s="18" t="str">
        <f>IF(GEHALT_ALT_V2!B647="","",GEHALT_ALT_V2!B647)</f>
        <v/>
      </c>
      <c r="C647" s="19" t="str">
        <f t="shared" si="27"/>
        <v/>
      </c>
      <c r="D647" t="str">
        <f>IF(B647="","",$I$3+IF(OR(YEAR(B647)&gt;YEAR($F$3)+10,AND(YEAR(B647)=YEAR($F$3)+10,MONTH(B647)&gt;=MONTH($F$3))),SUM($C$9:C647),0)*IF(OR(YEAR(B647)&gt;YEAR($F$3)+25,AND(YEAR(B647)=YEAR($F$3)+25,MONTH(B647)&gt;=MONTH($F$3))),2,1))</f>
        <v/>
      </c>
      <c r="E647" t="str">
        <f t="shared" si="28"/>
        <v/>
      </c>
      <c r="F647" t="str">
        <f>IF(D647="","",MIN(E647+F646,MAX(Gehaltstabelle_neu!Entlohnungs_Stufe)))</f>
        <v/>
      </c>
      <c r="G647" t="str">
        <f>IF(A647="","",HLOOKUP(D647,Gehaltstabelle_neu!$B$2:$AA$13,GEHALT_NEU_V2!F647+1,FALSE))</f>
        <v/>
      </c>
      <c r="H647" t="str">
        <f t="shared" si="29"/>
        <v/>
      </c>
    </row>
    <row r="648" spans="1:8" x14ac:dyDescent="0.25">
      <c r="A648" t="str">
        <f>IF(GEHALT_ALT_V2!A648="","",GEHALT_ALT_V2!A648)</f>
        <v/>
      </c>
      <c r="B648" s="18" t="str">
        <f>IF(GEHALT_ALT_V2!B648="","",GEHALT_ALT_V2!B648)</f>
        <v/>
      </c>
      <c r="C648" s="19" t="str">
        <f t="shared" si="27"/>
        <v/>
      </c>
      <c r="D648" t="str">
        <f>IF(B648="","",$I$3+IF(OR(YEAR(B648)&gt;YEAR($F$3)+10,AND(YEAR(B648)=YEAR($F$3)+10,MONTH(B648)&gt;=MONTH($F$3))),SUM($C$9:C648),0)*IF(OR(YEAR(B648)&gt;YEAR($F$3)+25,AND(YEAR(B648)=YEAR($F$3)+25,MONTH(B648)&gt;=MONTH($F$3))),2,1))</f>
        <v/>
      </c>
      <c r="E648" t="str">
        <f t="shared" si="28"/>
        <v/>
      </c>
      <c r="F648" t="str">
        <f>IF(D648="","",MIN(E648+F647,MAX(Gehaltstabelle_neu!Entlohnungs_Stufe)))</f>
        <v/>
      </c>
      <c r="G648" t="str">
        <f>IF(A648="","",HLOOKUP(D648,Gehaltstabelle_neu!$B$2:$AA$13,GEHALT_NEU_V2!F648+1,FALSE))</f>
        <v/>
      </c>
      <c r="H648" t="str">
        <f t="shared" si="29"/>
        <v/>
      </c>
    </row>
    <row r="649" spans="1:8" x14ac:dyDescent="0.25">
      <c r="A649" t="str">
        <f>IF(GEHALT_ALT_V2!A649="","",GEHALT_ALT_V2!A649)</f>
        <v/>
      </c>
      <c r="B649" s="18" t="str">
        <f>IF(GEHALT_ALT_V2!B649="","",GEHALT_ALT_V2!B649)</f>
        <v/>
      </c>
      <c r="C649" s="19" t="str">
        <f t="shared" si="27"/>
        <v/>
      </c>
      <c r="D649" t="str">
        <f>IF(B649="","",$I$3+IF(OR(YEAR(B649)&gt;YEAR($F$3)+10,AND(YEAR(B649)=YEAR($F$3)+10,MONTH(B649)&gt;=MONTH($F$3))),SUM($C$9:C649),0)*IF(OR(YEAR(B649)&gt;YEAR($F$3)+25,AND(YEAR(B649)=YEAR($F$3)+25,MONTH(B649)&gt;=MONTH($F$3))),2,1))</f>
        <v/>
      </c>
      <c r="E649" t="str">
        <f t="shared" si="28"/>
        <v/>
      </c>
      <c r="F649" t="str">
        <f>IF(D649="","",MIN(E649+F648,MAX(Gehaltstabelle_neu!Entlohnungs_Stufe)))</f>
        <v/>
      </c>
      <c r="G649" t="str">
        <f>IF(A649="","",HLOOKUP(D649,Gehaltstabelle_neu!$B$2:$AA$13,GEHALT_NEU_V2!F649+1,FALSE))</f>
        <v/>
      </c>
      <c r="H649" t="str">
        <f t="shared" si="29"/>
        <v/>
      </c>
    </row>
    <row r="650" spans="1:8" x14ac:dyDescent="0.25">
      <c r="A650" t="str">
        <f>IF(GEHALT_ALT_V2!A650="","",GEHALT_ALT_V2!A650)</f>
        <v/>
      </c>
      <c r="B650" s="18" t="str">
        <f>IF(GEHALT_ALT_V2!B650="","",GEHALT_ALT_V2!B650)</f>
        <v/>
      </c>
      <c r="C650" s="19" t="str">
        <f t="shared" ref="C650:C713" si="30">IF(A650="","",IF(AND($F$4,YEAR(B650)=YEAR($F$5),MONTH(B650)=MONTH($F$5)),1,0))</f>
        <v/>
      </c>
      <c r="D650" t="str">
        <f>IF(B650="","",$I$3+IF(OR(YEAR(B650)&gt;YEAR($F$3)+10,AND(YEAR(B650)=YEAR($F$3)+10,MONTH(B650)&gt;=MONTH($F$3))),SUM($C$9:C650),0)*IF(OR(YEAR(B650)&gt;YEAR($F$3)+25,AND(YEAR(B650)=YEAR($F$3)+25,MONTH(B650)&gt;=MONTH($F$3))),2,1))</f>
        <v/>
      </c>
      <c r="E650" t="str">
        <f t="shared" ref="E650:E713" si="31">IF(B650="","",IF(B650&lt;$F$6,0,IF(AND(MOD(YEAR(B650)-YEAR($F$6),2)=0,MONTH($F$6)=MONTH(B650)),1,0)))</f>
        <v/>
      </c>
      <c r="F650" t="str">
        <f>IF(D650="","",MIN(E650+F649,MAX(Gehaltstabelle_neu!Entlohnungs_Stufe)))</f>
        <v/>
      </c>
      <c r="G650" t="str">
        <f>IF(A650="","",HLOOKUP(D650,Gehaltstabelle_neu!$B$2:$AA$13,GEHALT_NEU_V2!F650+1,FALSE))</f>
        <v/>
      </c>
      <c r="H650" t="str">
        <f t="shared" ref="H650:H713" si="32">IF(G650="","",G650/12*14)</f>
        <v/>
      </c>
    </row>
    <row r="651" spans="1:8" x14ac:dyDescent="0.25">
      <c r="A651" t="str">
        <f>IF(GEHALT_ALT_V2!A651="","",GEHALT_ALT_V2!A651)</f>
        <v/>
      </c>
      <c r="B651" s="18" t="str">
        <f>IF(GEHALT_ALT_V2!B651="","",GEHALT_ALT_V2!B651)</f>
        <v/>
      </c>
      <c r="C651" s="19" t="str">
        <f t="shared" si="30"/>
        <v/>
      </c>
      <c r="D651" t="str">
        <f>IF(B651="","",$I$3+IF(OR(YEAR(B651)&gt;YEAR($F$3)+10,AND(YEAR(B651)=YEAR($F$3)+10,MONTH(B651)&gt;=MONTH($F$3))),SUM($C$9:C651),0)*IF(OR(YEAR(B651)&gt;YEAR($F$3)+25,AND(YEAR(B651)=YEAR($F$3)+25,MONTH(B651)&gt;=MONTH($F$3))),2,1))</f>
        <v/>
      </c>
      <c r="E651" t="str">
        <f t="shared" si="31"/>
        <v/>
      </c>
      <c r="F651" t="str">
        <f>IF(D651="","",MIN(E651+F650,MAX(Gehaltstabelle_neu!Entlohnungs_Stufe)))</f>
        <v/>
      </c>
      <c r="G651" t="str">
        <f>IF(A651="","",HLOOKUP(D651,Gehaltstabelle_neu!$B$2:$AA$13,GEHALT_NEU_V2!F651+1,FALSE))</f>
        <v/>
      </c>
      <c r="H651" t="str">
        <f t="shared" si="32"/>
        <v/>
      </c>
    </row>
    <row r="652" spans="1:8" x14ac:dyDescent="0.25">
      <c r="A652" t="str">
        <f>IF(GEHALT_ALT_V2!A652="","",GEHALT_ALT_V2!A652)</f>
        <v/>
      </c>
      <c r="B652" s="18" t="str">
        <f>IF(GEHALT_ALT_V2!B652="","",GEHALT_ALT_V2!B652)</f>
        <v/>
      </c>
      <c r="C652" s="19" t="str">
        <f t="shared" si="30"/>
        <v/>
      </c>
      <c r="D652" t="str">
        <f>IF(B652="","",$I$3+IF(OR(YEAR(B652)&gt;YEAR($F$3)+10,AND(YEAR(B652)=YEAR($F$3)+10,MONTH(B652)&gt;=MONTH($F$3))),SUM($C$9:C652),0)*IF(OR(YEAR(B652)&gt;YEAR($F$3)+25,AND(YEAR(B652)=YEAR($F$3)+25,MONTH(B652)&gt;=MONTH($F$3))),2,1))</f>
        <v/>
      </c>
      <c r="E652" t="str">
        <f t="shared" si="31"/>
        <v/>
      </c>
      <c r="F652" t="str">
        <f>IF(D652="","",MIN(E652+F651,MAX(Gehaltstabelle_neu!Entlohnungs_Stufe)))</f>
        <v/>
      </c>
      <c r="G652" t="str">
        <f>IF(A652="","",HLOOKUP(D652,Gehaltstabelle_neu!$B$2:$AA$13,GEHALT_NEU_V2!F652+1,FALSE))</f>
        <v/>
      </c>
      <c r="H652" t="str">
        <f t="shared" si="32"/>
        <v/>
      </c>
    </row>
    <row r="653" spans="1:8" x14ac:dyDescent="0.25">
      <c r="A653" t="str">
        <f>IF(GEHALT_ALT_V2!A653="","",GEHALT_ALT_V2!A653)</f>
        <v/>
      </c>
      <c r="B653" s="18" t="str">
        <f>IF(GEHALT_ALT_V2!B653="","",GEHALT_ALT_V2!B653)</f>
        <v/>
      </c>
      <c r="C653" s="19" t="str">
        <f t="shared" si="30"/>
        <v/>
      </c>
      <c r="D653" t="str">
        <f>IF(B653="","",$I$3+IF(OR(YEAR(B653)&gt;YEAR($F$3)+10,AND(YEAR(B653)=YEAR($F$3)+10,MONTH(B653)&gt;=MONTH($F$3))),SUM($C$9:C653),0)*IF(OR(YEAR(B653)&gt;YEAR($F$3)+25,AND(YEAR(B653)=YEAR($F$3)+25,MONTH(B653)&gt;=MONTH($F$3))),2,1))</f>
        <v/>
      </c>
      <c r="E653" t="str">
        <f t="shared" si="31"/>
        <v/>
      </c>
      <c r="F653" t="str">
        <f>IF(D653="","",MIN(E653+F652,MAX(Gehaltstabelle_neu!Entlohnungs_Stufe)))</f>
        <v/>
      </c>
      <c r="G653" t="str">
        <f>IF(A653="","",HLOOKUP(D653,Gehaltstabelle_neu!$B$2:$AA$13,GEHALT_NEU_V2!F653+1,FALSE))</f>
        <v/>
      </c>
      <c r="H653" t="str">
        <f t="shared" si="32"/>
        <v/>
      </c>
    </row>
    <row r="654" spans="1:8" x14ac:dyDescent="0.25">
      <c r="A654" t="str">
        <f>IF(GEHALT_ALT_V2!A654="","",GEHALT_ALT_V2!A654)</f>
        <v/>
      </c>
      <c r="B654" s="18" t="str">
        <f>IF(GEHALT_ALT_V2!B654="","",GEHALT_ALT_V2!B654)</f>
        <v/>
      </c>
      <c r="C654" s="19" t="str">
        <f t="shared" si="30"/>
        <v/>
      </c>
      <c r="D654" t="str">
        <f>IF(B654="","",$I$3+IF(OR(YEAR(B654)&gt;YEAR($F$3)+10,AND(YEAR(B654)=YEAR($F$3)+10,MONTH(B654)&gt;=MONTH($F$3))),SUM($C$9:C654),0)*IF(OR(YEAR(B654)&gt;YEAR($F$3)+25,AND(YEAR(B654)=YEAR($F$3)+25,MONTH(B654)&gt;=MONTH($F$3))),2,1))</f>
        <v/>
      </c>
      <c r="E654" t="str">
        <f t="shared" si="31"/>
        <v/>
      </c>
      <c r="F654" t="str">
        <f>IF(D654="","",MIN(E654+F653,MAX(Gehaltstabelle_neu!Entlohnungs_Stufe)))</f>
        <v/>
      </c>
      <c r="G654" t="str">
        <f>IF(A654="","",HLOOKUP(D654,Gehaltstabelle_neu!$B$2:$AA$13,GEHALT_NEU_V2!F654+1,FALSE))</f>
        <v/>
      </c>
      <c r="H654" t="str">
        <f t="shared" si="32"/>
        <v/>
      </c>
    </row>
    <row r="655" spans="1:8" x14ac:dyDescent="0.25">
      <c r="A655" t="str">
        <f>IF(GEHALT_ALT_V2!A655="","",GEHALT_ALT_V2!A655)</f>
        <v/>
      </c>
      <c r="B655" s="18" t="str">
        <f>IF(GEHALT_ALT_V2!B655="","",GEHALT_ALT_V2!B655)</f>
        <v/>
      </c>
      <c r="C655" s="19" t="str">
        <f t="shared" si="30"/>
        <v/>
      </c>
      <c r="D655" t="str">
        <f>IF(B655="","",$I$3+IF(OR(YEAR(B655)&gt;YEAR($F$3)+10,AND(YEAR(B655)=YEAR($F$3)+10,MONTH(B655)&gt;=MONTH($F$3))),SUM($C$9:C655),0)*IF(OR(YEAR(B655)&gt;YEAR($F$3)+25,AND(YEAR(B655)=YEAR($F$3)+25,MONTH(B655)&gt;=MONTH($F$3))),2,1))</f>
        <v/>
      </c>
      <c r="E655" t="str">
        <f t="shared" si="31"/>
        <v/>
      </c>
      <c r="F655" t="str">
        <f>IF(D655="","",MIN(E655+F654,MAX(Gehaltstabelle_neu!Entlohnungs_Stufe)))</f>
        <v/>
      </c>
      <c r="G655" t="str">
        <f>IF(A655="","",HLOOKUP(D655,Gehaltstabelle_neu!$B$2:$AA$13,GEHALT_NEU_V2!F655+1,FALSE))</f>
        <v/>
      </c>
      <c r="H655" t="str">
        <f t="shared" si="32"/>
        <v/>
      </c>
    </row>
    <row r="656" spans="1:8" x14ac:dyDescent="0.25">
      <c r="A656" t="str">
        <f>IF(GEHALT_ALT_V2!A656="","",GEHALT_ALT_V2!A656)</f>
        <v/>
      </c>
      <c r="B656" s="18" t="str">
        <f>IF(GEHALT_ALT_V2!B656="","",GEHALT_ALT_V2!B656)</f>
        <v/>
      </c>
      <c r="C656" s="19" t="str">
        <f t="shared" si="30"/>
        <v/>
      </c>
      <c r="D656" t="str">
        <f>IF(B656="","",$I$3+IF(OR(YEAR(B656)&gt;YEAR($F$3)+10,AND(YEAR(B656)=YEAR($F$3)+10,MONTH(B656)&gt;=MONTH($F$3))),SUM($C$9:C656),0)*IF(OR(YEAR(B656)&gt;YEAR($F$3)+25,AND(YEAR(B656)=YEAR($F$3)+25,MONTH(B656)&gt;=MONTH($F$3))),2,1))</f>
        <v/>
      </c>
      <c r="E656" t="str">
        <f t="shared" si="31"/>
        <v/>
      </c>
      <c r="F656" t="str">
        <f>IF(D656="","",MIN(E656+F655,MAX(Gehaltstabelle_neu!Entlohnungs_Stufe)))</f>
        <v/>
      </c>
      <c r="G656" t="str">
        <f>IF(A656="","",HLOOKUP(D656,Gehaltstabelle_neu!$B$2:$AA$13,GEHALT_NEU_V2!F656+1,FALSE))</f>
        <v/>
      </c>
      <c r="H656" t="str">
        <f t="shared" si="32"/>
        <v/>
      </c>
    </row>
    <row r="657" spans="1:8" x14ac:dyDescent="0.25">
      <c r="A657" t="str">
        <f>IF(GEHALT_ALT_V2!A657="","",GEHALT_ALT_V2!A657)</f>
        <v/>
      </c>
      <c r="B657" s="18" t="str">
        <f>IF(GEHALT_ALT_V2!B657="","",GEHALT_ALT_V2!B657)</f>
        <v/>
      </c>
      <c r="C657" s="19" t="str">
        <f t="shared" si="30"/>
        <v/>
      </c>
      <c r="D657" t="str">
        <f>IF(B657="","",$I$3+IF(OR(YEAR(B657)&gt;YEAR($F$3)+10,AND(YEAR(B657)=YEAR($F$3)+10,MONTH(B657)&gt;=MONTH($F$3))),SUM($C$9:C657),0)*IF(OR(YEAR(B657)&gt;YEAR($F$3)+25,AND(YEAR(B657)=YEAR($F$3)+25,MONTH(B657)&gt;=MONTH($F$3))),2,1))</f>
        <v/>
      </c>
      <c r="E657" t="str">
        <f t="shared" si="31"/>
        <v/>
      </c>
      <c r="F657" t="str">
        <f>IF(D657="","",MIN(E657+F656,MAX(Gehaltstabelle_neu!Entlohnungs_Stufe)))</f>
        <v/>
      </c>
      <c r="G657" t="str">
        <f>IF(A657="","",HLOOKUP(D657,Gehaltstabelle_neu!$B$2:$AA$13,GEHALT_NEU_V2!F657+1,FALSE))</f>
        <v/>
      </c>
      <c r="H657" t="str">
        <f t="shared" si="32"/>
        <v/>
      </c>
    </row>
    <row r="658" spans="1:8" x14ac:dyDescent="0.25">
      <c r="A658" t="str">
        <f>IF(GEHALT_ALT_V2!A658="","",GEHALT_ALT_V2!A658)</f>
        <v/>
      </c>
      <c r="B658" s="18" t="str">
        <f>IF(GEHALT_ALT_V2!B658="","",GEHALT_ALT_V2!B658)</f>
        <v/>
      </c>
      <c r="C658" s="19" t="str">
        <f t="shared" si="30"/>
        <v/>
      </c>
      <c r="D658" t="str">
        <f>IF(B658="","",$I$3+IF(OR(YEAR(B658)&gt;YEAR($F$3)+10,AND(YEAR(B658)=YEAR($F$3)+10,MONTH(B658)&gt;=MONTH($F$3))),SUM($C$9:C658),0)*IF(OR(YEAR(B658)&gt;YEAR($F$3)+25,AND(YEAR(B658)=YEAR($F$3)+25,MONTH(B658)&gt;=MONTH($F$3))),2,1))</f>
        <v/>
      </c>
      <c r="E658" t="str">
        <f t="shared" si="31"/>
        <v/>
      </c>
      <c r="F658" t="str">
        <f>IF(D658="","",MIN(E658+F657,MAX(Gehaltstabelle_neu!Entlohnungs_Stufe)))</f>
        <v/>
      </c>
      <c r="G658" t="str">
        <f>IF(A658="","",HLOOKUP(D658,Gehaltstabelle_neu!$B$2:$AA$13,GEHALT_NEU_V2!F658+1,FALSE))</f>
        <v/>
      </c>
      <c r="H658" t="str">
        <f t="shared" si="32"/>
        <v/>
      </c>
    </row>
    <row r="659" spans="1:8" x14ac:dyDescent="0.25">
      <c r="A659" t="str">
        <f>IF(GEHALT_ALT_V2!A659="","",GEHALT_ALT_V2!A659)</f>
        <v/>
      </c>
      <c r="B659" s="18" t="str">
        <f>IF(GEHALT_ALT_V2!B659="","",GEHALT_ALT_V2!B659)</f>
        <v/>
      </c>
      <c r="C659" s="19" t="str">
        <f t="shared" si="30"/>
        <v/>
      </c>
      <c r="D659" t="str">
        <f>IF(B659="","",$I$3+IF(OR(YEAR(B659)&gt;YEAR($F$3)+10,AND(YEAR(B659)=YEAR($F$3)+10,MONTH(B659)&gt;=MONTH($F$3))),SUM($C$9:C659),0)*IF(OR(YEAR(B659)&gt;YEAR($F$3)+25,AND(YEAR(B659)=YEAR($F$3)+25,MONTH(B659)&gt;=MONTH($F$3))),2,1))</f>
        <v/>
      </c>
      <c r="E659" t="str">
        <f t="shared" si="31"/>
        <v/>
      </c>
      <c r="F659" t="str">
        <f>IF(D659="","",MIN(E659+F658,MAX(Gehaltstabelle_neu!Entlohnungs_Stufe)))</f>
        <v/>
      </c>
      <c r="G659" t="str">
        <f>IF(A659="","",HLOOKUP(D659,Gehaltstabelle_neu!$B$2:$AA$13,GEHALT_NEU_V2!F659+1,FALSE))</f>
        <v/>
      </c>
      <c r="H659" t="str">
        <f t="shared" si="32"/>
        <v/>
      </c>
    </row>
    <row r="660" spans="1:8" x14ac:dyDescent="0.25">
      <c r="A660" t="str">
        <f>IF(GEHALT_ALT_V2!A660="","",GEHALT_ALT_V2!A660)</f>
        <v/>
      </c>
      <c r="B660" s="18" t="str">
        <f>IF(GEHALT_ALT_V2!B660="","",GEHALT_ALT_V2!B660)</f>
        <v/>
      </c>
      <c r="C660" s="19" t="str">
        <f t="shared" si="30"/>
        <v/>
      </c>
      <c r="D660" t="str">
        <f>IF(B660="","",$I$3+IF(OR(YEAR(B660)&gt;YEAR($F$3)+10,AND(YEAR(B660)=YEAR($F$3)+10,MONTH(B660)&gt;=MONTH($F$3))),SUM($C$9:C660),0)*IF(OR(YEAR(B660)&gt;YEAR($F$3)+25,AND(YEAR(B660)=YEAR($F$3)+25,MONTH(B660)&gt;=MONTH($F$3))),2,1))</f>
        <v/>
      </c>
      <c r="E660" t="str">
        <f t="shared" si="31"/>
        <v/>
      </c>
      <c r="F660" t="str">
        <f>IF(D660="","",MIN(E660+F659,MAX(Gehaltstabelle_neu!Entlohnungs_Stufe)))</f>
        <v/>
      </c>
      <c r="G660" t="str">
        <f>IF(A660="","",HLOOKUP(D660,Gehaltstabelle_neu!$B$2:$AA$13,GEHALT_NEU_V2!F660+1,FALSE))</f>
        <v/>
      </c>
      <c r="H660" t="str">
        <f t="shared" si="32"/>
        <v/>
      </c>
    </row>
    <row r="661" spans="1:8" x14ac:dyDescent="0.25">
      <c r="A661" t="str">
        <f>IF(GEHALT_ALT_V2!A661="","",GEHALT_ALT_V2!A661)</f>
        <v/>
      </c>
      <c r="B661" s="18" t="str">
        <f>IF(GEHALT_ALT_V2!B661="","",GEHALT_ALT_V2!B661)</f>
        <v/>
      </c>
      <c r="C661" s="19" t="str">
        <f t="shared" si="30"/>
        <v/>
      </c>
      <c r="D661" t="str">
        <f>IF(B661="","",$I$3+IF(OR(YEAR(B661)&gt;YEAR($F$3)+10,AND(YEAR(B661)=YEAR($F$3)+10,MONTH(B661)&gt;=MONTH($F$3))),SUM($C$9:C661),0)*IF(OR(YEAR(B661)&gt;YEAR($F$3)+25,AND(YEAR(B661)=YEAR($F$3)+25,MONTH(B661)&gt;=MONTH($F$3))),2,1))</f>
        <v/>
      </c>
      <c r="E661" t="str">
        <f t="shared" si="31"/>
        <v/>
      </c>
      <c r="F661" t="str">
        <f>IF(D661="","",MIN(E661+F660,MAX(Gehaltstabelle_neu!Entlohnungs_Stufe)))</f>
        <v/>
      </c>
      <c r="G661" t="str">
        <f>IF(A661="","",HLOOKUP(D661,Gehaltstabelle_neu!$B$2:$AA$13,GEHALT_NEU_V2!F661+1,FALSE))</f>
        <v/>
      </c>
      <c r="H661" t="str">
        <f t="shared" si="32"/>
        <v/>
      </c>
    </row>
    <row r="662" spans="1:8" x14ac:dyDescent="0.25">
      <c r="A662" t="str">
        <f>IF(GEHALT_ALT_V2!A662="","",GEHALT_ALT_V2!A662)</f>
        <v/>
      </c>
      <c r="B662" s="18" t="str">
        <f>IF(GEHALT_ALT_V2!B662="","",GEHALT_ALT_V2!B662)</f>
        <v/>
      </c>
      <c r="C662" s="19" t="str">
        <f t="shared" si="30"/>
        <v/>
      </c>
      <c r="D662" t="str">
        <f>IF(B662="","",$I$3+IF(OR(YEAR(B662)&gt;YEAR($F$3)+10,AND(YEAR(B662)=YEAR($F$3)+10,MONTH(B662)&gt;=MONTH($F$3))),SUM($C$9:C662),0)*IF(OR(YEAR(B662)&gt;YEAR($F$3)+25,AND(YEAR(B662)=YEAR($F$3)+25,MONTH(B662)&gt;=MONTH($F$3))),2,1))</f>
        <v/>
      </c>
      <c r="E662" t="str">
        <f t="shared" si="31"/>
        <v/>
      </c>
      <c r="F662" t="str">
        <f>IF(D662="","",MIN(E662+F661,MAX(Gehaltstabelle_neu!Entlohnungs_Stufe)))</f>
        <v/>
      </c>
      <c r="G662" t="str">
        <f>IF(A662="","",HLOOKUP(D662,Gehaltstabelle_neu!$B$2:$AA$13,GEHALT_NEU_V2!F662+1,FALSE))</f>
        <v/>
      </c>
      <c r="H662" t="str">
        <f t="shared" si="32"/>
        <v/>
      </c>
    </row>
    <row r="663" spans="1:8" x14ac:dyDescent="0.25">
      <c r="A663" t="str">
        <f>IF(GEHALT_ALT_V2!A663="","",GEHALT_ALT_V2!A663)</f>
        <v/>
      </c>
      <c r="B663" s="18" t="str">
        <f>IF(GEHALT_ALT_V2!B663="","",GEHALT_ALT_V2!B663)</f>
        <v/>
      </c>
      <c r="C663" s="19" t="str">
        <f t="shared" si="30"/>
        <v/>
      </c>
      <c r="D663" t="str">
        <f>IF(B663="","",$I$3+IF(OR(YEAR(B663)&gt;YEAR($F$3)+10,AND(YEAR(B663)=YEAR($F$3)+10,MONTH(B663)&gt;=MONTH($F$3))),SUM($C$9:C663),0)*IF(OR(YEAR(B663)&gt;YEAR($F$3)+25,AND(YEAR(B663)=YEAR($F$3)+25,MONTH(B663)&gt;=MONTH($F$3))),2,1))</f>
        <v/>
      </c>
      <c r="E663" t="str">
        <f t="shared" si="31"/>
        <v/>
      </c>
      <c r="F663" t="str">
        <f>IF(D663="","",MIN(E663+F662,MAX(Gehaltstabelle_neu!Entlohnungs_Stufe)))</f>
        <v/>
      </c>
      <c r="G663" t="str">
        <f>IF(A663="","",HLOOKUP(D663,Gehaltstabelle_neu!$B$2:$AA$13,GEHALT_NEU_V2!F663+1,FALSE))</f>
        <v/>
      </c>
      <c r="H663" t="str">
        <f t="shared" si="32"/>
        <v/>
      </c>
    </row>
    <row r="664" spans="1:8" x14ac:dyDescent="0.25">
      <c r="A664" t="str">
        <f>IF(GEHALT_ALT_V2!A664="","",GEHALT_ALT_V2!A664)</f>
        <v/>
      </c>
      <c r="B664" s="18" t="str">
        <f>IF(GEHALT_ALT_V2!B664="","",GEHALT_ALT_V2!B664)</f>
        <v/>
      </c>
      <c r="C664" s="19" t="str">
        <f t="shared" si="30"/>
        <v/>
      </c>
      <c r="D664" t="str">
        <f>IF(B664="","",$I$3+IF(OR(YEAR(B664)&gt;YEAR($F$3)+10,AND(YEAR(B664)=YEAR($F$3)+10,MONTH(B664)&gt;=MONTH($F$3))),SUM($C$9:C664),0)*IF(OR(YEAR(B664)&gt;YEAR($F$3)+25,AND(YEAR(B664)=YEAR($F$3)+25,MONTH(B664)&gt;=MONTH($F$3))),2,1))</f>
        <v/>
      </c>
      <c r="E664" t="str">
        <f t="shared" si="31"/>
        <v/>
      </c>
      <c r="F664" t="str">
        <f>IF(D664="","",MIN(E664+F663,MAX(Gehaltstabelle_neu!Entlohnungs_Stufe)))</f>
        <v/>
      </c>
      <c r="G664" t="str">
        <f>IF(A664="","",HLOOKUP(D664,Gehaltstabelle_neu!$B$2:$AA$13,GEHALT_NEU_V2!F664+1,FALSE))</f>
        <v/>
      </c>
      <c r="H664" t="str">
        <f t="shared" si="32"/>
        <v/>
      </c>
    </row>
    <row r="665" spans="1:8" x14ac:dyDescent="0.25">
      <c r="A665" t="str">
        <f>IF(GEHALT_ALT_V2!A665="","",GEHALT_ALT_V2!A665)</f>
        <v/>
      </c>
      <c r="B665" s="18" t="str">
        <f>IF(GEHALT_ALT_V2!B665="","",GEHALT_ALT_V2!B665)</f>
        <v/>
      </c>
      <c r="C665" s="19" t="str">
        <f t="shared" si="30"/>
        <v/>
      </c>
      <c r="D665" t="str">
        <f>IF(B665="","",$I$3+IF(OR(YEAR(B665)&gt;YEAR($F$3)+10,AND(YEAR(B665)=YEAR($F$3)+10,MONTH(B665)&gt;=MONTH($F$3))),SUM($C$9:C665),0)*IF(OR(YEAR(B665)&gt;YEAR($F$3)+25,AND(YEAR(B665)=YEAR($F$3)+25,MONTH(B665)&gt;=MONTH($F$3))),2,1))</f>
        <v/>
      </c>
      <c r="E665" t="str">
        <f t="shared" si="31"/>
        <v/>
      </c>
      <c r="F665" t="str">
        <f>IF(D665="","",MIN(E665+F664,MAX(Gehaltstabelle_neu!Entlohnungs_Stufe)))</f>
        <v/>
      </c>
      <c r="G665" t="str">
        <f>IF(A665="","",HLOOKUP(D665,Gehaltstabelle_neu!$B$2:$AA$13,GEHALT_NEU_V2!F665+1,FALSE))</f>
        <v/>
      </c>
      <c r="H665" t="str">
        <f t="shared" si="32"/>
        <v/>
      </c>
    </row>
    <row r="666" spans="1:8" x14ac:dyDescent="0.25">
      <c r="A666" t="str">
        <f>IF(GEHALT_ALT_V2!A666="","",GEHALT_ALT_V2!A666)</f>
        <v/>
      </c>
      <c r="B666" s="18" t="str">
        <f>IF(GEHALT_ALT_V2!B666="","",GEHALT_ALT_V2!B666)</f>
        <v/>
      </c>
      <c r="C666" s="19" t="str">
        <f t="shared" si="30"/>
        <v/>
      </c>
      <c r="D666" t="str">
        <f>IF(B666="","",$I$3+IF(OR(YEAR(B666)&gt;YEAR($F$3)+10,AND(YEAR(B666)=YEAR($F$3)+10,MONTH(B666)&gt;=MONTH($F$3))),SUM($C$9:C666),0)*IF(OR(YEAR(B666)&gt;YEAR($F$3)+25,AND(YEAR(B666)=YEAR($F$3)+25,MONTH(B666)&gt;=MONTH($F$3))),2,1))</f>
        <v/>
      </c>
      <c r="E666" t="str">
        <f t="shared" si="31"/>
        <v/>
      </c>
      <c r="F666" t="str">
        <f>IF(D666="","",MIN(E666+F665,MAX(Gehaltstabelle_neu!Entlohnungs_Stufe)))</f>
        <v/>
      </c>
      <c r="G666" t="str">
        <f>IF(A666="","",HLOOKUP(D666,Gehaltstabelle_neu!$B$2:$AA$13,GEHALT_NEU_V2!F666+1,FALSE))</f>
        <v/>
      </c>
      <c r="H666" t="str">
        <f t="shared" si="32"/>
        <v/>
      </c>
    </row>
    <row r="667" spans="1:8" x14ac:dyDescent="0.25">
      <c r="A667" t="str">
        <f>IF(GEHALT_ALT_V2!A667="","",GEHALT_ALT_V2!A667)</f>
        <v/>
      </c>
      <c r="B667" s="18" t="str">
        <f>IF(GEHALT_ALT_V2!B667="","",GEHALT_ALT_V2!B667)</f>
        <v/>
      </c>
      <c r="C667" s="19" t="str">
        <f t="shared" si="30"/>
        <v/>
      </c>
      <c r="D667" t="str">
        <f>IF(B667="","",$I$3+IF(OR(YEAR(B667)&gt;YEAR($F$3)+10,AND(YEAR(B667)=YEAR($F$3)+10,MONTH(B667)&gt;=MONTH($F$3))),SUM($C$9:C667),0)*IF(OR(YEAR(B667)&gt;YEAR($F$3)+25,AND(YEAR(B667)=YEAR($F$3)+25,MONTH(B667)&gt;=MONTH($F$3))),2,1))</f>
        <v/>
      </c>
      <c r="E667" t="str">
        <f t="shared" si="31"/>
        <v/>
      </c>
      <c r="F667" t="str">
        <f>IF(D667="","",MIN(E667+F666,MAX(Gehaltstabelle_neu!Entlohnungs_Stufe)))</f>
        <v/>
      </c>
      <c r="G667" t="str">
        <f>IF(A667="","",HLOOKUP(D667,Gehaltstabelle_neu!$B$2:$AA$13,GEHALT_NEU_V2!F667+1,FALSE))</f>
        <v/>
      </c>
      <c r="H667" t="str">
        <f t="shared" si="32"/>
        <v/>
      </c>
    </row>
    <row r="668" spans="1:8" x14ac:dyDescent="0.25">
      <c r="A668" t="str">
        <f>IF(GEHALT_ALT_V2!A668="","",GEHALT_ALT_V2!A668)</f>
        <v/>
      </c>
      <c r="B668" s="18" t="str">
        <f>IF(GEHALT_ALT_V2!B668="","",GEHALT_ALT_V2!B668)</f>
        <v/>
      </c>
      <c r="C668" s="19" t="str">
        <f t="shared" si="30"/>
        <v/>
      </c>
      <c r="D668" t="str">
        <f>IF(B668="","",$I$3+IF(OR(YEAR(B668)&gt;YEAR($F$3)+10,AND(YEAR(B668)=YEAR($F$3)+10,MONTH(B668)&gt;=MONTH($F$3))),SUM($C$9:C668),0)*IF(OR(YEAR(B668)&gt;YEAR($F$3)+25,AND(YEAR(B668)=YEAR($F$3)+25,MONTH(B668)&gt;=MONTH($F$3))),2,1))</f>
        <v/>
      </c>
      <c r="E668" t="str">
        <f t="shared" si="31"/>
        <v/>
      </c>
      <c r="F668" t="str">
        <f>IF(D668="","",MIN(E668+F667,MAX(Gehaltstabelle_neu!Entlohnungs_Stufe)))</f>
        <v/>
      </c>
      <c r="G668" t="str">
        <f>IF(A668="","",HLOOKUP(D668,Gehaltstabelle_neu!$B$2:$AA$13,GEHALT_NEU_V2!F668+1,FALSE))</f>
        <v/>
      </c>
      <c r="H668" t="str">
        <f t="shared" si="32"/>
        <v/>
      </c>
    </row>
    <row r="669" spans="1:8" x14ac:dyDescent="0.25">
      <c r="A669" t="str">
        <f>IF(GEHALT_ALT_V2!A669="","",GEHALT_ALT_V2!A669)</f>
        <v/>
      </c>
      <c r="B669" s="18" t="str">
        <f>IF(GEHALT_ALT_V2!B669="","",GEHALT_ALT_V2!B669)</f>
        <v/>
      </c>
      <c r="C669" s="19" t="str">
        <f t="shared" si="30"/>
        <v/>
      </c>
      <c r="D669" t="str">
        <f>IF(B669="","",$I$3+IF(OR(YEAR(B669)&gt;YEAR($F$3)+10,AND(YEAR(B669)=YEAR($F$3)+10,MONTH(B669)&gt;=MONTH($F$3))),SUM($C$9:C669),0)*IF(OR(YEAR(B669)&gt;YEAR($F$3)+25,AND(YEAR(B669)=YEAR($F$3)+25,MONTH(B669)&gt;=MONTH($F$3))),2,1))</f>
        <v/>
      </c>
      <c r="E669" t="str">
        <f t="shared" si="31"/>
        <v/>
      </c>
      <c r="F669" t="str">
        <f>IF(D669="","",MIN(E669+F668,MAX(Gehaltstabelle_neu!Entlohnungs_Stufe)))</f>
        <v/>
      </c>
      <c r="G669" t="str">
        <f>IF(A669="","",HLOOKUP(D669,Gehaltstabelle_neu!$B$2:$AA$13,GEHALT_NEU_V2!F669+1,FALSE))</f>
        <v/>
      </c>
      <c r="H669" t="str">
        <f t="shared" si="32"/>
        <v/>
      </c>
    </row>
    <row r="670" spans="1:8" x14ac:dyDescent="0.25">
      <c r="A670" t="str">
        <f>IF(GEHALT_ALT_V2!A670="","",GEHALT_ALT_V2!A670)</f>
        <v/>
      </c>
      <c r="B670" s="18" t="str">
        <f>IF(GEHALT_ALT_V2!B670="","",GEHALT_ALT_V2!B670)</f>
        <v/>
      </c>
      <c r="C670" s="19" t="str">
        <f t="shared" si="30"/>
        <v/>
      </c>
      <c r="D670" t="str">
        <f>IF(B670="","",$I$3+IF(OR(YEAR(B670)&gt;YEAR($F$3)+10,AND(YEAR(B670)=YEAR($F$3)+10,MONTH(B670)&gt;=MONTH($F$3))),SUM($C$9:C670),0)*IF(OR(YEAR(B670)&gt;YEAR($F$3)+25,AND(YEAR(B670)=YEAR($F$3)+25,MONTH(B670)&gt;=MONTH($F$3))),2,1))</f>
        <v/>
      </c>
      <c r="E670" t="str">
        <f t="shared" si="31"/>
        <v/>
      </c>
      <c r="F670" t="str">
        <f>IF(D670="","",MIN(E670+F669,MAX(Gehaltstabelle_neu!Entlohnungs_Stufe)))</f>
        <v/>
      </c>
      <c r="G670" t="str">
        <f>IF(A670="","",HLOOKUP(D670,Gehaltstabelle_neu!$B$2:$AA$13,GEHALT_NEU_V2!F670+1,FALSE))</f>
        <v/>
      </c>
      <c r="H670" t="str">
        <f t="shared" si="32"/>
        <v/>
      </c>
    </row>
    <row r="671" spans="1:8" x14ac:dyDescent="0.25">
      <c r="A671" t="str">
        <f>IF(GEHALT_ALT_V2!A671="","",GEHALT_ALT_V2!A671)</f>
        <v/>
      </c>
      <c r="B671" s="18" t="str">
        <f>IF(GEHALT_ALT_V2!B671="","",GEHALT_ALT_V2!B671)</f>
        <v/>
      </c>
      <c r="C671" s="19" t="str">
        <f t="shared" si="30"/>
        <v/>
      </c>
      <c r="D671" t="str">
        <f>IF(B671="","",$I$3+IF(OR(YEAR(B671)&gt;YEAR($F$3)+10,AND(YEAR(B671)=YEAR($F$3)+10,MONTH(B671)&gt;=MONTH($F$3))),SUM($C$9:C671),0)*IF(OR(YEAR(B671)&gt;YEAR($F$3)+25,AND(YEAR(B671)=YEAR($F$3)+25,MONTH(B671)&gt;=MONTH($F$3))),2,1))</f>
        <v/>
      </c>
      <c r="E671" t="str">
        <f t="shared" si="31"/>
        <v/>
      </c>
      <c r="F671" t="str">
        <f>IF(D671="","",MIN(E671+F670,MAX(Gehaltstabelle_neu!Entlohnungs_Stufe)))</f>
        <v/>
      </c>
      <c r="G671" t="str">
        <f>IF(A671="","",HLOOKUP(D671,Gehaltstabelle_neu!$B$2:$AA$13,GEHALT_NEU_V2!F671+1,FALSE))</f>
        <v/>
      </c>
      <c r="H671" t="str">
        <f t="shared" si="32"/>
        <v/>
      </c>
    </row>
    <row r="672" spans="1:8" x14ac:dyDescent="0.25">
      <c r="A672" t="str">
        <f>IF(GEHALT_ALT_V2!A672="","",GEHALT_ALT_V2!A672)</f>
        <v/>
      </c>
      <c r="B672" s="18" t="str">
        <f>IF(GEHALT_ALT_V2!B672="","",GEHALT_ALT_V2!B672)</f>
        <v/>
      </c>
      <c r="C672" s="19" t="str">
        <f t="shared" si="30"/>
        <v/>
      </c>
      <c r="D672" t="str">
        <f>IF(B672="","",$I$3+IF(OR(YEAR(B672)&gt;YEAR($F$3)+10,AND(YEAR(B672)=YEAR($F$3)+10,MONTH(B672)&gt;=MONTH($F$3))),SUM($C$9:C672),0)*IF(OR(YEAR(B672)&gt;YEAR($F$3)+25,AND(YEAR(B672)=YEAR($F$3)+25,MONTH(B672)&gt;=MONTH($F$3))),2,1))</f>
        <v/>
      </c>
      <c r="E672" t="str">
        <f t="shared" si="31"/>
        <v/>
      </c>
      <c r="F672" t="str">
        <f>IF(D672="","",MIN(E672+F671,MAX(Gehaltstabelle_neu!Entlohnungs_Stufe)))</f>
        <v/>
      </c>
      <c r="G672" t="str">
        <f>IF(A672="","",HLOOKUP(D672,Gehaltstabelle_neu!$B$2:$AA$13,GEHALT_NEU_V2!F672+1,FALSE))</f>
        <v/>
      </c>
      <c r="H672" t="str">
        <f t="shared" si="32"/>
        <v/>
      </c>
    </row>
    <row r="673" spans="1:8" x14ac:dyDescent="0.25">
      <c r="A673" t="str">
        <f>IF(GEHALT_ALT_V2!A673="","",GEHALT_ALT_V2!A673)</f>
        <v/>
      </c>
      <c r="B673" s="18" t="str">
        <f>IF(GEHALT_ALT_V2!B673="","",GEHALT_ALT_V2!B673)</f>
        <v/>
      </c>
      <c r="C673" s="19" t="str">
        <f t="shared" si="30"/>
        <v/>
      </c>
      <c r="D673" t="str">
        <f>IF(B673="","",$I$3+IF(OR(YEAR(B673)&gt;YEAR($F$3)+10,AND(YEAR(B673)=YEAR($F$3)+10,MONTH(B673)&gt;=MONTH($F$3))),SUM($C$9:C673),0)*IF(OR(YEAR(B673)&gt;YEAR($F$3)+25,AND(YEAR(B673)=YEAR($F$3)+25,MONTH(B673)&gt;=MONTH($F$3))),2,1))</f>
        <v/>
      </c>
      <c r="E673" t="str">
        <f t="shared" si="31"/>
        <v/>
      </c>
      <c r="F673" t="str">
        <f>IF(D673="","",MIN(E673+F672,MAX(Gehaltstabelle_neu!Entlohnungs_Stufe)))</f>
        <v/>
      </c>
      <c r="G673" t="str">
        <f>IF(A673="","",HLOOKUP(D673,Gehaltstabelle_neu!$B$2:$AA$13,GEHALT_NEU_V2!F673+1,FALSE))</f>
        <v/>
      </c>
      <c r="H673" t="str">
        <f t="shared" si="32"/>
        <v/>
      </c>
    </row>
    <row r="674" spans="1:8" x14ac:dyDescent="0.25">
      <c r="A674" t="str">
        <f>IF(GEHALT_ALT_V2!A674="","",GEHALT_ALT_V2!A674)</f>
        <v/>
      </c>
      <c r="B674" s="18" t="str">
        <f>IF(GEHALT_ALT_V2!B674="","",GEHALT_ALT_V2!B674)</f>
        <v/>
      </c>
      <c r="C674" s="19" t="str">
        <f t="shared" si="30"/>
        <v/>
      </c>
      <c r="D674" t="str">
        <f>IF(B674="","",$I$3+IF(OR(YEAR(B674)&gt;YEAR($F$3)+10,AND(YEAR(B674)=YEAR($F$3)+10,MONTH(B674)&gt;=MONTH($F$3))),SUM($C$9:C674),0)*IF(OR(YEAR(B674)&gt;YEAR($F$3)+25,AND(YEAR(B674)=YEAR($F$3)+25,MONTH(B674)&gt;=MONTH($F$3))),2,1))</f>
        <v/>
      </c>
      <c r="E674" t="str">
        <f t="shared" si="31"/>
        <v/>
      </c>
      <c r="F674" t="str">
        <f>IF(D674="","",MIN(E674+F673,MAX(Gehaltstabelle_neu!Entlohnungs_Stufe)))</f>
        <v/>
      </c>
      <c r="G674" t="str">
        <f>IF(A674="","",HLOOKUP(D674,Gehaltstabelle_neu!$B$2:$AA$13,GEHALT_NEU_V2!F674+1,FALSE))</f>
        <v/>
      </c>
      <c r="H674" t="str">
        <f t="shared" si="32"/>
        <v/>
      </c>
    </row>
    <row r="675" spans="1:8" x14ac:dyDescent="0.25">
      <c r="A675" t="str">
        <f>IF(GEHALT_ALT_V2!A675="","",GEHALT_ALT_V2!A675)</f>
        <v/>
      </c>
      <c r="B675" s="18" t="str">
        <f>IF(GEHALT_ALT_V2!B675="","",GEHALT_ALT_V2!B675)</f>
        <v/>
      </c>
      <c r="C675" s="19" t="str">
        <f t="shared" si="30"/>
        <v/>
      </c>
      <c r="D675" t="str">
        <f>IF(B675="","",$I$3+IF(OR(YEAR(B675)&gt;YEAR($F$3)+10,AND(YEAR(B675)=YEAR($F$3)+10,MONTH(B675)&gt;=MONTH($F$3))),SUM($C$9:C675),0)*IF(OR(YEAR(B675)&gt;YEAR($F$3)+25,AND(YEAR(B675)=YEAR($F$3)+25,MONTH(B675)&gt;=MONTH($F$3))),2,1))</f>
        <v/>
      </c>
      <c r="E675" t="str">
        <f t="shared" si="31"/>
        <v/>
      </c>
      <c r="F675" t="str">
        <f>IF(D675="","",MIN(E675+F674,MAX(Gehaltstabelle_neu!Entlohnungs_Stufe)))</f>
        <v/>
      </c>
      <c r="G675" t="str">
        <f>IF(A675="","",HLOOKUP(D675,Gehaltstabelle_neu!$B$2:$AA$13,GEHALT_NEU_V2!F675+1,FALSE))</f>
        <v/>
      </c>
      <c r="H675" t="str">
        <f t="shared" si="32"/>
        <v/>
      </c>
    </row>
    <row r="676" spans="1:8" x14ac:dyDescent="0.25">
      <c r="A676" t="str">
        <f>IF(GEHALT_ALT_V2!A676="","",GEHALT_ALT_V2!A676)</f>
        <v/>
      </c>
      <c r="B676" s="18" t="str">
        <f>IF(GEHALT_ALT_V2!B676="","",GEHALT_ALT_V2!B676)</f>
        <v/>
      </c>
      <c r="C676" s="19" t="str">
        <f t="shared" si="30"/>
        <v/>
      </c>
      <c r="D676" t="str">
        <f>IF(B676="","",$I$3+IF(OR(YEAR(B676)&gt;YEAR($F$3)+10,AND(YEAR(B676)=YEAR($F$3)+10,MONTH(B676)&gt;=MONTH($F$3))),SUM($C$9:C676),0)*IF(OR(YEAR(B676)&gt;YEAR($F$3)+25,AND(YEAR(B676)=YEAR($F$3)+25,MONTH(B676)&gt;=MONTH($F$3))),2,1))</f>
        <v/>
      </c>
      <c r="E676" t="str">
        <f t="shared" si="31"/>
        <v/>
      </c>
      <c r="F676" t="str">
        <f>IF(D676="","",MIN(E676+F675,MAX(Gehaltstabelle_neu!Entlohnungs_Stufe)))</f>
        <v/>
      </c>
      <c r="G676" t="str">
        <f>IF(A676="","",HLOOKUP(D676,Gehaltstabelle_neu!$B$2:$AA$13,GEHALT_NEU_V2!F676+1,FALSE))</f>
        <v/>
      </c>
      <c r="H676" t="str">
        <f t="shared" si="32"/>
        <v/>
      </c>
    </row>
    <row r="677" spans="1:8" x14ac:dyDescent="0.25">
      <c r="A677" t="str">
        <f>IF(GEHALT_ALT_V2!A677="","",GEHALT_ALT_V2!A677)</f>
        <v/>
      </c>
      <c r="B677" s="18" t="str">
        <f>IF(GEHALT_ALT_V2!B677="","",GEHALT_ALT_V2!B677)</f>
        <v/>
      </c>
      <c r="C677" s="19" t="str">
        <f t="shared" si="30"/>
        <v/>
      </c>
      <c r="D677" t="str">
        <f>IF(B677="","",$I$3+IF(OR(YEAR(B677)&gt;YEAR($F$3)+10,AND(YEAR(B677)=YEAR($F$3)+10,MONTH(B677)&gt;=MONTH($F$3))),SUM($C$9:C677),0)*IF(OR(YEAR(B677)&gt;YEAR($F$3)+25,AND(YEAR(B677)=YEAR($F$3)+25,MONTH(B677)&gt;=MONTH($F$3))),2,1))</f>
        <v/>
      </c>
      <c r="E677" t="str">
        <f t="shared" si="31"/>
        <v/>
      </c>
      <c r="F677" t="str">
        <f>IF(D677="","",MIN(E677+F676,MAX(Gehaltstabelle_neu!Entlohnungs_Stufe)))</f>
        <v/>
      </c>
      <c r="G677" t="str">
        <f>IF(A677="","",HLOOKUP(D677,Gehaltstabelle_neu!$B$2:$AA$13,GEHALT_NEU_V2!F677+1,FALSE))</f>
        <v/>
      </c>
      <c r="H677" t="str">
        <f t="shared" si="32"/>
        <v/>
      </c>
    </row>
    <row r="678" spans="1:8" x14ac:dyDescent="0.25">
      <c r="A678" t="str">
        <f>IF(GEHALT_ALT_V2!A678="","",GEHALT_ALT_V2!A678)</f>
        <v/>
      </c>
      <c r="B678" s="18" t="str">
        <f>IF(GEHALT_ALT_V2!B678="","",GEHALT_ALT_V2!B678)</f>
        <v/>
      </c>
      <c r="C678" s="19" t="str">
        <f t="shared" si="30"/>
        <v/>
      </c>
      <c r="D678" t="str">
        <f>IF(B678="","",$I$3+IF(OR(YEAR(B678)&gt;YEAR($F$3)+10,AND(YEAR(B678)=YEAR($F$3)+10,MONTH(B678)&gt;=MONTH($F$3))),SUM($C$9:C678),0)*IF(OR(YEAR(B678)&gt;YEAR($F$3)+25,AND(YEAR(B678)=YEAR($F$3)+25,MONTH(B678)&gt;=MONTH($F$3))),2,1))</f>
        <v/>
      </c>
      <c r="E678" t="str">
        <f t="shared" si="31"/>
        <v/>
      </c>
      <c r="F678" t="str">
        <f>IF(D678="","",MIN(E678+F677,MAX(Gehaltstabelle_neu!Entlohnungs_Stufe)))</f>
        <v/>
      </c>
      <c r="G678" t="str">
        <f>IF(A678="","",HLOOKUP(D678,Gehaltstabelle_neu!$B$2:$AA$13,GEHALT_NEU_V2!F678+1,FALSE))</f>
        <v/>
      </c>
      <c r="H678" t="str">
        <f t="shared" si="32"/>
        <v/>
      </c>
    </row>
    <row r="679" spans="1:8" x14ac:dyDescent="0.25">
      <c r="A679" t="str">
        <f>IF(GEHALT_ALT_V2!A679="","",GEHALT_ALT_V2!A679)</f>
        <v/>
      </c>
      <c r="B679" s="18" t="str">
        <f>IF(GEHALT_ALT_V2!B679="","",GEHALT_ALT_V2!B679)</f>
        <v/>
      </c>
      <c r="C679" s="19" t="str">
        <f t="shared" si="30"/>
        <v/>
      </c>
      <c r="D679" t="str">
        <f>IF(B679="","",$I$3+IF(OR(YEAR(B679)&gt;YEAR($F$3)+10,AND(YEAR(B679)=YEAR($F$3)+10,MONTH(B679)&gt;=MONTH($F$3))),SUM($C$9:C679),0)*IF(OR(YEAR(B679)&gt;YEAR($F$3)+25,AND(YEAR(B679)=YEAR($F$3)+25,MONTH(B679)&gt;=MONTH($F$3))),2,1))</f>
        <v/>
      </c>
      <c r="E679" t="str">
        <f t="shared" si="31"/>
        <v/>
      </c>
      <c r="F679" t="str">
        <f>IF(D679="","",MIN(E679+F678,MAX(Gehaltstabelle_neu!Entlohnungs_Stufe)))</f>
        <v/>
      </c>
      <c r="G679" t="str">
        <f>IF(A679="","",HLOOKUP(D679,Gehaltstabelle_neu!$B$2:$AA$13,GEHALT_NEU_V2!F679+1,FALSE))</f>
        <v/>
      </c>
      <c r="H679" t="str">
        <f t="shared" si="32"/>
        <v/>
      </c>
    </row>
    <row r="680" spans="1:8" x14ac:dyDescent="0.25">
      <c r="A680" t="str">
        <f>IF(GEHALT_ALT_V2!A680="","",GEHALT_ALT_V2!A680)</f>
        <v/>
      </c>
      <c r="B680" s="18" t="str">
        <f>IF(GEHALT_ALT_V2!B680="","",GEHALT_ALT_V2!B680)</f>
        <v/>
      </c>
      <c r="C680" s="19" t="str">
        <f t="shared" si="30"/>
        <v/>
      </c>
      <c r="D680" t="str">
        <f>IF(B680="","",$I$3+IF(OR(YEAR(B680)&gt;YEAR($F$3)+10,AND(YEAR(B680)=YEAR($F$3)+10,MONTH(B680)&gt;=MONTH($F$3))),SUM($C$9:C680),0)*IF(OR(YEAR(B680)&gt;YEAR($F$3)+25,AND(YEAR(B680)=YEAR($F$3)+25,MONTH(B680)&gt;=MONTH($F$3))),2,1))</f>
        <v/>
      </c>
      <c r="E680" t="str">
        <f t="shared" si="31"/>
        <v/>
      </c>
      <c r="F680" t="str">
        <f>IF(D680="","",MIN(E680+F679,MAX(Gehaltstabelle_neu!Entlohnungs_Stufe)))</f>
        <v/>
      </c>
      <c r="G680" t="str">
        <f>IF(A680="","",HLOOKUP(D680,Gehaltstabelle_neu!$B$2:$AA$13,GEHALT_NEU_V2!F680+1,FALSE))</f>
        <v/>
      </c>
      <c r="H680" t="str">
        <f t="shared" si="32"/>
        <v/>
      </c>
    </row>
    <row r="681" spans="1:8" x14ac:dyDescent="0.25">
      <c r="A681" t="str">
        <f>IF(GEHALT_ALT_V2!A681="","",GEHALT_ALT_V2!A681)</f>
        <v/>
      </c>
      <c r="B681" s="18" t="str">
        <f>IF(GEHALT_ALT_V2!B681="","",GEHALT_ALT_V2!B681)</f>
        <v/>
      </c>
      <c r="C681" s="19" t="str">
        <f t="shared" si="30"/>
        <v/>
      </c>
      <c r="D681" t="str">
        <f>IF(B681="","",$I$3+IF(OR(YEAR(B681)&gt;YEAR($F$3)+10,AND(YEAR(B681)=YEAR($F$3)+10,MONTH(B681)&gt;=MONTH($F$3))),SUM($C$9:C681),0)*IF(OR(YEAR(B681)&gt;YEAR($F$3)+25,AND(YEAR(B681)=YEAR($F$3)+25,MONTH(B681)&gt;=MONTH($F$3))),2,1))</f>
        <v/>
      </c>
      <c r="E681" t="str">
        <f t="shared" si="31"/>
        <v/>
      </c>
      <c r="F681" t="str">
        <f>IF(D681="","",MIN(E681+F680,MAX(Gehaltstabelle_neu!Entlohnungs_Stufe)))</f>
        <v/>
      </c>
      <c r="G681" t="str">
        <f>IF(A681="","",HLOOKUP(D681,Gehaltstabelle_neu!$B$2:$AA$13,GEHALT_NEU_V2!F681+1,FALSE))</f>
        <v/>
      </c>
      <c r="H681" t="str">
        <f t="shared" si="32"/>
        <v/>
      </c>
    </row>
    <row r="682" spans="1:8" x14ac:dyDescent="0.25">
      <c r="A682" t="str">
        <f>IF(GEHALT_ALT_V2!A682="","",GEHALT_ALT_V2!A682)</f>
        <v/>
      </c>
      <c r="B682" s="18" t="str">
        <f>IF(GEHALT_ALT_V2!B682="","",GEHALT_ALT_V2!B682)</f>
        <v/>
      </c>
      <c r="C682" s="19" t="str">
        <f t="shared" si="30"/>
        <v/>
      </c>
      <c r="D682" t="str">
        <f>IF(B682="","",$I$3+IF(OR(YEAR(B682)&gt;YEAR($F$3)+10,AND(YEAR(B682)=YEAR($F$3)+10,MONTH(B682)&gt;=MONTH($F$3))),SUM($C$9:C682),0)*IF(OR(YEAR(B682)&gt;YEAR($F$3)+25,AND(YEAR(B682)=YEAR($F$3)+25,MONTH(B682)&gt;=MONTH($F$3))),2,1))</f>
        <v/>
      </c>
      <c r="E682" t="str">
        <f t="shared" si="31"/>
        <v/>
      </c>
      <c r="F682" t="str">
        <f>IF(D682="","",MIN(E682+F681,MAX(Gehaltstabelle_neu!Entlohnungs_Stufe)))</f>
        <v/>
      </c>
      <c r="G682" t="str">
        <f>IF(A682="","",HLOOKUP(D682,Gehaltstabelle_neu!$B$2:$AA$13,GEHALT_NEU_V2!F682+1,FALSE))</f>
        <v/>
      </c>
      <c r="H682" t="str">
        <f t="shared" si="32"/>
        <v/>
      </c>
    </row>
    <row r="683" spans="1:8" x14ac:dyDescent="0.25">
      <c r="A683" t="str">
        <f>IF(GEHALT_ALT_V2!A683="","",GEHALT_ALT_V2!A683)</f>
        <v/>
      </c>
      <c r="B683" s="18" t="str">
        <f>IF(GEHALT_ALT_V2!B683="","",GEHALT_ALT_V2!B683)</f>
        <v/>
      </c>
      <c r="C683" s="19" t="str">
        <f t="shared" si="30"/>
        <v/>
      </c>
      <c r="D683" t="str">
        <f>IF(B683="","",$I$3+IF(OR(YEAR(B683)&gt;YEAR($F$3)+10,AND(YEAR(B683)=YEAR($F$3)+10,MONTH(B683)&gt;=MONTH($F$3))),SUM($C$9:C683),0)*IF(OR(YEAR(B683)&gt;YEAR($F$3)+25,AND(YEAR(B683)=YEAR($F$3)+25,MONTH(B683)&gt;=MONTH($F$3))),2,1))</f>
        <v/>
      </c>
      <c r="E683" t="str">
        <f t="shared" si="31"/>
        <v/>
      </c>
      <c r="F683" t="str">
        <f>IF(D683="","",MIN(E683+F682,MAX(Gehaltstabelle_neu!Entlohnungs_Stufe)))</f>
        <v/>
      </c>
      <c r="G683" t="str">
        <f>IF(A683="","",HLOOKUP(D683,Gehaltstabelle_neu!$B$2:$AA$13,GEHALT_NEU_V2!F683+1,FALSE))</f>
        <v/>
      </c>
      <c r="H683" t="str">
        <f t="shared" si="32"/>
        <v/>
      </c>
    </row>
    <row r="684" spans="1:8" x14ac:dyDescent="0.25">
      <c r="A684" t="str">
        <f>IF(GEHALT_ALT_V2!A684="","",GEHALT_ALT_V2!A684)</f>
        <v/>
      </c>
      <c r="B684" s="18" t="str">
        <f>IF(GEHALT_ALT_V2!B684="","",GEHALT_ALT_V2!B684)</f>
        <v/>
      </c>
      <c r="C684" s="19" t="str">
        <f t="shared" si="30"/>
        <v/>
      </c>
      <c r="D684" t="str">
        <f>IF(B684="","",$I$3+IF(OR(YEAR(B684)&gt;YEAR($F$3)+10,AND(YEAR(B684)=YEAR($F$3)+10,MONTH(B684)&gt;=MONTH($F$3))),SUM($C$9:C684),0)*IF(OR(YEAR(B684)&gt;YEAR($F$3)+25,AND(YEAR(B684)=YEAR($F$3)+25,MONTH(B684)&gt;=MONTH($F$3))),2,1))</f>
        <v/>
      </c>
      <c r="E684" t="str">
        <f t="shared" si="31"/>
        <v/>
      </c>
      <c r="F684" t="str">
        <f>IF(D684="","",MIN(E684+F683,MAX(Gehaltstabelle_neu!Entlohnungs_Stufe)))</f>
        <v/>
      </c>
      <c r="G684" t="str">
        <f>IF(A684="","",HLOOKUP(D684,Gehaltstabelle_neu!$B$2:$AA$13,GEHALT_NEU_V2!F684+1,FALSE))</f>
        <v/>
      </c>
      <c r="H684" t="str">
        <f t="shared" si="32"/>
        <v/>
      </c>
    </row>
    <row r="685" spans="1:8" x14ac:dyDescent="0.25">
      <c r="A685" t="str">
        <f>IF(GEHALT_ALT_V2!A685="","",GEHALT_ALT_V2!A685)</f>
        <v/>
      </c>
      <c r="B685" s="18" t="str">
        <f>IF(GEHALT_ALT_V2!B685="","",GEHALT_ALT_V2!B685)</f>
        <v/>
      </c>
      <c r="C685" s="19" t="str">
        <f t="shared" si="30"/>
        <v/>
      </c>
      <c r="D685" t="str">
        <f>IF(B685="","",$I$3+IF(OR(YEAR(B685)&gt;YEAR($F$3)+10,AND(YEAR(B685)=YEAR($F$3)+10,MONTH(B685)&gt;=MONTH($F$3))),SUM($C$9:C685),0)*IF(OR(YEAR(B685)&gt;YEAR($F$3)+25,AND(YEAR(B685)=YEAR($F$3)+25,MONTH(B685)&gt;=MONTH($F$3))),2,1))</f>
        <v/>
      </c>
      <c r="E685" t="str">
        <f t="shared" si="31"/>
        <v/>
      </c>
      <c r="F685" t="str">
        <f>IF(D685="","",MIN(E685+F684,MAX(Gehaltstabelle_neu!Entlohnungs_Stufe)))</f>
        <v/>
      </c>
      <c r="G685" t="str">
        <f>IF(A685="","",HLOOKUP(D685,Gehaltstabelle_neu!$B$2:$AA$13,GEHALT_NEU_V2!F685+1,FALSE))</f>
        <v/>
      </c>
      <c r="H685" t="str">
        <f t="shared" si="32"/>
        <v/>
      </c>
    </row>
    <row r="686" spans="1:8" x14ac:dyDescent="0.25">
      <c r="A686" t="str">
        <f>IF(GEHALT_ALT_V2!A686="","",GEHALT_ALT_V2!A686)</f>
        <v/>
      </c>
      <c r="B686" s="18" t="str">
        <f>IF(GEHALT_ALT_V2!B686="","",GEHALT_ALT_V2!B686)</f>
        <v/>
      </c>
      <c r="C686" s="19" t="str">
        <f t="shared" si="30"/>
        <v/>
      </c>
      <c r="D686" t="str">
        <f>IF(B686="","",$I$3+IF(OR(YEAR(B686)&gt;YEAR($F$3)+10,AND(YEAR(B686)=YEAR($F$3)+10,MONTH(B686)&gt;=MONTH($F$3))),SUM($C$9:C686),0)*IF(OR(YEAR(B686)&gt;YEAR($F$3)+25,AND(YEAR(B686)=YEAR($F$3)+25,MONTH(B686)&gt;=MONTH($F$3))),2,1))</f>
        <v/>
      </c>
      <c r="E686" t="str">
        <f t="shared" si="31"/>
        <v/>
      </c>
      <c r="F686" t="str">
        <f>IF(D686="","",MIN(E686+F685,MAX(Gehaltstabelle_neu!Entlohnungs_Stufe)))</f>
        <v/>
      </c>
      <c r="G686" t="str">
        <f>IF(A686="","",HLOOKUP(D686,Gehaltstabelle_neu!$B$2:$AA$13,GEHALT_NEU_V2!F686+1,FALSE))</f>
        <v/>
      </c>
      <c r="H686" t="str">
        <f t="shared" si="32"/>
        <v/>
      </c>
    </row>
    <row r="687" spans="1:8" x14ac:dyDescent="0.25">
      <c r="A687" t="str">
        <f>IF(GEHALT_ALT_V2!A687="","",GEHALT_ALT_V2!A687)</f>
        <v/>
      </c>
      <c r="B687" s="18" t="str">
        <f>IF(GEHALT_ALT_V2!B687="","",GEHALT_ALT_V2!B687)</f>
        <v/>
      </c>
      <c r="C687" s="19" t="str">
        <f t="shared" si="30"/>
        <v/>
      </c>
      <c r="D687" t="str">
        <f>IF(B687="","",$I$3+IF(OR(YEAR(B687)&gt;YEAR($F$3)+10,AND(YEAR(B687)=YEAR($F$3)+10,MONTH(B687)&gt;=MONTH($F$3))),SUM($C$9:C687),0)*IF(OR(YEAR(B687)&gt;YEAR($F$3)+25,AND(YEAR(B687)=YEAR($F$3)+25,MONTH(B687)&gt;=MONTH($F$3))),2,1))</f>
        <v/>
      </c>
      <c r="E687" t="str">
        <f t="shared" si="31"/>
        <v/>
      </c>
      <c r="F687" t="str">
        <f>IF(D687="","",MIN(E687+F686,MAX(Gehaltstabelle_neu!Entlohnungs_Stufe)))</f>
        <v/>
      </c>
      <c r="G687" t="str">
        <f>IF(A687="","",HLOOKUP(D687,Gehaltstabelle_neu!$B$2:$AA$13,GEHALT_NEU_V2!F687+1,FALSE))</f>
        <v/>
      </c>
      <c r="H687" t="str">
        <f t="shared" si="32"/>
        <v/>
      </c>
    </row>
    <row r="688" spans="1:8" x14ac:dyDescent="0.25">
      <c r="A688" t="str">
        <f>IF(GEHALT_ALT_V2!A688="","",GEHALT_ALT_V2!A688)</f>
        <v/>
      </c>
      <c r="B688" s="18" t="str">
        <f>IF(GEHALT_ALT_V2!B688="","",GEHALT_ALT_V2!B688)</f>
        <v/>
      </c>
      <c r="C688" s="19" t="str">
        <f t="shared" si="30"/>
        <v/>
      </c>
      <c r="D688" t="str">
        <f>IF(B688="","",$I$3+IF(OR(YEAR(B688)&gt;YEAR($F$3)+10,AND(YEAR(B688)=YEAR($F$3)+10,MONTH(B688)&gt;=MONTH($F$3))),SUM($C$9:C688),0)*IF(OR(YEAR(B688)&gt;YEAR($F$3)+25,AND(YEAR(B688)=YEAR($F$3)+25,MONTH(B688)&gt;=MONTH($F$3))),2,1))</f>
        <v/>
      </c>
      <c r="E688" t="str">
        <f t="shared" si="31"/>
        <v/>
      </c>
      <c r="F688" t="str">
        <f>IF(D688="","",MIN(E688+F687,MAX(Gehaltstabelle_neu!Entlohnungs_Stufe)))</f>
        <v/>
      </c>
      <c r="G688" t="str">
        <f>IF(A688="","",HLOOKUP(D688,Gehaltstabelle_neu!$B$2:$AA$13,GEHALT_NEU_V2!F688+1,FALSE))</f>
        <v/>
      </c>
      <c r="H688" t="str">
        <f t="shared" si="32"/>
        <v/>
      </c>
    </row>
    <row r="689" spans="1:8" x14ac:dyDescent="0.25">
      <c r="A689" t="str">
        <f>IF(GEHALT_ALT_V2!A689="","",GEHALT_ALT_V2!A689)</f>
        <v/>
      </c>
      <c r="B689" s="18" t="str">
        <f>IF(GEHALT_ALT_V2!B689="","",GEHALT_ALT_V2!B689)</f>
        <v/>
      </c>
      <c r="C689" s="19" t="str">
        <f t="shared" si="30"/>
        <v/>
      </c>
      <c r="D689" t="str">
        <f>IF(B689="","",$I$3+IF(OR(YEAR(B689)&gt;YEAR($F$3)+10,AND(YEAR(B689)=YEAR($F$3)+10,MONTH(B689)&gt;=MONTH($F$3))),SUM($C$9:C689),0)*IF(OR(YEAR(B689)&gt;YEAR($F$3)+25,AND(YEAR(B689)=YEAR($F$3)+25,MONTH(B689)&gt;=MONTH($F$3))),2,1))</f>
        <v/>
      </c>
      <c r="E689" t="str">
        <f t="shared" si="31"/>
        <v/>
      </c>
      <c r="F689" t="str">
        <f>IF(D689="","",MIN(E689+F688,MAX(Gehaltstabelle_neu!Entlohnungs_Stufe)))</f>
        <v/>
      </c>
      <c r="G689" t="str">
        <f>IF(A689="","",HLOOKUP(D689,Gehaltstabelle_neu!$B$2:$AA$13,GEHALT_NEU_V2!F689+1,FALSE))</f>
        <v/>
      </c>
      <c r="H689" t="str">
        <f t="shared" si="32"/>
        <v/>
      </c>
    </row>
    <row r="690" spans="1:8" x14ac:dyDescent="0.25">
      <c r="A690" t="str">
        <f>IF(GEHALT_ALT_V2!A690="","",GEHALT_ALT_V2!A690)</f>
        <v/>
      </c>
      <c r="B690" s="18" t="str">
        <f>IF(GEHALT_ALT_V2!B690="","",GEHALT_ALT_V2!B690)</f>
        <v/>
      </c>
      <c r="C690" s="19" t="str">
        <f t="shared" si="30"/>
        <v/>
      </c>
      <c r="D690" t="str">
        <f>IF(B690="","",$I$3+IF(OR(YEAR(B690)&gt;YEAR($F$3)+10,AND(YEAR(B690)=YEAR($F$3)+10,MONTH(B690)&gt;=MONTH($F$3))),SUM($C$9:C690),0)*IF(OR(YEAR(B690)&gt;YEAR($F$3)+25,AND(YEAR(B690)=YEAR($F$3)+25,MONTH(B690)&gt;=MONTH($F$3))),2,1))</f>
        <v/>
      </c>
      <c r="E690" t="str">
        <f t="shared" si="31"/>
        <v/>
      </c>
      <c r="F690" t="str">
        <f>IF(D690="","",MIN(E690+F689,MAX(Gehaltstabelle_neu!Entlohnungs_Stufe)))</f>
        <v/>
      </c>
      <c r="G690" t="str">
        <f>IF(A690="","",HLOOKUP(D690,Gehaltstabelle_neu!$B$2:$AA$13,GEHALT_NEU_V2!F690+1,FALSE))</f>
        <v/>
      </c>
      <c r="H690" t="str">
        <f t="shared" si="32"/>
        <v/>
      </c>
    </row>
    <row r="691" spans="1:8" x14ac:dyDescent="0.25">
      <c r="A691" t="str">
        <f>IF(GEHALT_ALT_V2!A691="","",GEHALT_ALT_V2!A691)</f>
        <v/>
      </c>
      <c r="B691" s="18" t="str">
        <f>IF(GEHALT_ALT_V2!B691="","",GEHALT_ALT_V2!B691)</f>
        <v/>
      </c>
      <c r="C691" s="19" t="str">
        <f t="shared" si="30"/>
        <v/>
      </c>
      <c r="D691" t="str">
        <f>IF(B691="","",$I$3+IF(OR(YEAR(B691)&gt;YEAR($F$3)+10,AND(YEAR(B691)=YEAR($F$3)+10,MONTH(B691)&gt;=MONTH($F$3))),SUM($C$9:C691),0)*IF(OR(YEAR(B691)&gt;YEAR($F$3)+25,AND(YEAR(B691)=YEAR($F$3)+25,MONTH(B691)&gt;=MONTH($F$3))),2,1))</f>
        <v/>
      </c>
      <c r="E691" t="str">
        <f t="shared" si="31"/>
        <v/>
      </c>
      <c r="F691" t="str">
        <f>IF(D691="","",MIN(E691+F690,MAX(Gehaltstabelle_neu!Entlohnungs_Stufe)))</f>
        <v/>
      </c>
      <c r="G691" t="str">
        <f>IF(A691="","",HLOOKUP(D691,Gehaltstabelle_neu!$B$2:$AA$13,GEHALT_NEU_V2!F691+1,FALSE))</f>
        <v/>
      </c>
      <c r="H691" t="str">
        <f t="shared" si="32"/>
        <v/>
      </c>
    </row>
    <row r="692" spans="1:8" x14ac:dyDescent="0.25">
      <c r="A692" t="str">
        <f>IF(GEHALT_ALT_V2!A692="","",GEHALT_ALT_V2!A692)</f>
        <v/>
      </c>
      <c r="B692" s="18" t="str">
        <f>IF(GEHALT_ALT_V2!B692="","",GEHALT_ALT_V2!B692)</f>
        <v/>
      </c>
      <c r="C692" s="19" t="str">
        <f t="shared" si="30"/>
        <v/>
      </c>
      <c r="D692" t="str">
        <f>IF(B692="","",$I$3+IF(OR(YEAR(B692)&gt;YEAR($F$3)+10,AND(YEAR(B692)=YEAR($F$3)+10,MONTH(B692)&gt;=MONTH($F$3))),SUM($C$9:C692),0)*IF(OR(YEAR(B692)&gt;YEAR($F$3)+25,AND(YEAR(B692)=YEAR($F$3)+25,MONTH(B692)&gt;=MONTH($F$3))),2,1))</f>
        <v/>
      </c>
      <c r="E692" t="str">
        <f t="shared" si="31"/>
        <v/>
      </c>
      <c r="F692" t="str">
        <f>IF(D692="","",MIN(E692+F691,MAX(Gehaltstabelle_neu!Entlohnungs_Stufe)))</f>
        <v/>
      </c>
      <c r="G692" t="str">
        <f>IF(A692="","",HLOOKUP(D692,Gehaltstabelle_neu!$B$2:$AA$13,GEHALT_NEU_V2!F692+1,FALSE))</f>
        <v/>
      </c>
      <c r="H692" t="str">
        <f t="shared" si="32"/>
        <v/>
      </c>
    </row>
    <row r="693" spans="1:8" x14ac:dyDescent="0.25">
      <c r="A693" t="str">
        <f>IF(GEHALT_ALT_V2!A693="","",GEHALT_ALT_V2!A693)</f>
        <v/>
      </c>
      <c r="B693" s="18" t="str">
        <f>IF(GEHALT_ALT_V2!B693="","",GEHALT_ALT_V2!B693)</f>
        <v/>
      </c>
      <c r="C693" s="19" t="str">
        <f t="shared" si="30"/>
        <v/>
      </c>
      <c r="D693" t="str">
        <f>IF(B693="","",$I$3+IF(OR(YEAR(B693)&gt;YEAR($F$3)+10,AND(YEAR(B693)=YEAR($F$3)+10,MONTH(B693)&gt;=MONTH($F$3))),SUM($C$9:C693),0)*IF(OR(YEAR(B693)&gt;YEAR($F$3)+25,AND(YEAR(B693)=YEAR($F$3)+25,MONTH(B693)&gt;=MONTH($F$3))),2,1))</f>
        <v/>
      </c>
      <c r="E693" t="str">
        <f t="shared" si="31"/>
        <v/>
      </c>
      <c r="F693" t="str">
        <f>IF(D693="","",MIN(E693+F692,MAX(Gehaltstabelle_neu!Entlohnungs_Stufe)))</f>
        <v/>
      </c>
      <c r="G693" t="str">
        <f>IF(A693="","",HLOOKUP(D693,Gehaltstabelle_neu!$B$2:$AA$13,GEHALT_NEU_V2!F693+1,FALSE))</f>
        <v/>
      </c>
      <c r="H693" t="str">
        <f t="shared" si="32"/>
        <v/>
      </c>
    </row>
    <row r="694" spans="1:8" x14ac:dyDescent="0.25">
      <c r="A694" t="str">
        <f>IF(GEHALT_ALT_V2!A694="","",GEHALT_ALT_V2!A694)</f>
        <v/>
      </c>
      <c r="B694" s="18" t="str">
        <f>IF(GEHALT_ALT_V2!B694="","",GEHALT_ALT_V2!B694)</f>
        <v/>
      </c>
      <c r="C694" s="19" t="str">
        <f t="shared" si="30"/>
        <v/>
      </c>
      <c r="D694" t="str">
        <f>IF(B694="","",$I$3+IF(OR(YEAR(B694)&gt;YEAR($F$3)+10,AND(YEAR(B694)=YEAR($F$3)+10,MONTH(B694)&gt;=MONTH($F$3))),SUM($C$9:C694),0)*IF(OR(YEAR(B694)&gt;YEAR($F$3)+25,AND(YEAR(B694)=YEAR($F$3)+25,MONTH(B694)&gt;=MONTH($F$3))),2,1))</f>
        <v/>
      </c>
      <c r="E694" t="str">
        <f t="shared" si="31"/>
        <v/>
      </c>
      <c r="F694" t="str">
        <f>IF(D694="","",MIN(E694+F693,MAX(Gehaltstabelle_neu!Entlohnungs_Stufe)))</f>
        <v/>
      </c>
      <c r="G694" t="str">
        <f>IF(A694="","",HLOOKUP(D694,Gehaltstabelle_neu!$B$2:$AA$13,GEHALT_NEU_V2!F694+1,FALSE))</f>
        <v/>
      </c>
      <c r="H694" t="str">
        <f t="shared" si="32"/>
        <v/>
      </c>
    </row>
    <row r="695" spans="1:8" x14ac:dyDescent="0.25">
      <c r="A695" t="str">
        <f>IF(GEHALT_ALT_V2!A695="","",GEHALT_ALT_V2!A695)</f>
        <v/>
      </c>
      <c r="B695" s="18" t="str">
        <f>IF(GEHALT_ALT_V2!B695="","",GEHALT_ALT_V2!B695)</f>
        <v/>
      </c>
      <c r="C695" s="19" t="str">
        <f t="shared" si="30"/>
        <v/>
      </c>
      <c r="D695" t="str">
        <f>IF(B695="","",$I$3+IF(OR(YEAR(B695)&gt;YEAR($F$3)+10,AND(YEAR(B695)=YEAR($F$3)+10,MONTH(B695)&gt;=MONTH($F$3))),SUM($C$9:C695),0)*IF(OR(YEAR(B695)&gt;YEAR($F$3)+25,AND(YEAR(B695)=YEAR($F$3)+25,MONTH(B695)&gt;=MONTH($F$3))),2,1))</f>
        <v/>
      </c>
      <c r="E695" t="str">
        <f t="shared" si="31"/>
        <v/>
      </c>
      <c r="F695" t="str">
        <f>IF(D695="","",MIN(E695+F694,MAX(Gehaltstabelle_neu!Entlohnungs_Stufe)))</f>
        <v/>
      </c>
      <c r="G695" t="str">
        <f>IF(A695="","",HLOOKUP(D695,Gehaltstabelle_neu!$B$2:$AA$13,GEHALT_NEU_V2!F695+1,FALSE))</f>
        <v/>
      </c>
      <c r="H695" t="str">
        <f t="shared" si="32"/>
        <v/>
      </c>
    </row>
    <row r="696" spans="1:8" x14ac:dyDescent="0.25">
      <c r="A696" t="str">
        <f>IF(GEHALT_ALT_V2!A696="","",GEHALT_ALT_V2!A696)</f>
        <v/>
      </c>
      <c r="B696" s="18" t="str">
        <f>IF(GEHALT_ALT_V2!B696="","",GEHALT_ALT_V2!B696)</f>
        <v/>
      </c>
      <c r="C696" s="19" t="str">
        <f t="shared" si="30"/>
        <v/>
      </c>
      <c r="D696" t="str">
        <f>IF(B696="","",$I$3+IF(OR(YEAR(B696)&gt;YEAR($F$3)+10,AND(YEAR(B696)=YEAR($F$3)+10,MONTH(B696)&gt;=MONTH($F$3))),SUM($C$9:C696),0)*IF(OR(YEAR(B696)&gt;YEAR($F$3)+25,AND(YEAR(B696)=YEAR($F$3)+25,MONTH(B696)&gt;=MONTH($F$3))),2,1))</f>
        <v/>
      </c>
      <c r="E696" t="str">
        <f t="shared" si="31"/>
        <v/>
      </c>
      <c r="F696" t="str">
        <f>IF(D696="","",MIN(E696+F695,MAX(Gehaltstabelle_neu!Entlohnungs_Stufe)))</f>
        <v/>
      </c>
      <c r="G696" t="str">
        <f>IF(A696="","",HLOOKUP(D696,Gehaltstabelle_neu!$B$2:$AA$13,GEHALT_NEU_V2!F696+1,FALSE))</f>
        <v/>
      </c>
      <c r="H696" t="str">
        <f t="shared" si="32"/>
        <v/>
      </c>
    </row>
    <row r="697" spans="1:8" x14ac:dyDescent="0.25">
      <c r="A697" t="str">
        <f>IF(GEHALT_ALT_V2!A697="","",GEHALT_ALT_V2!A697)</f>
        <v/>
      </c>
      <c r="B697" s="18" t="str">
        <f>IF(GEHALT_ALT_V2!B697="","",GEHALT_ALT_V2!B697)</f>
        <v/>
      </c>
      <c r="C697" s="19" t="str">
        <f t="shared" si="30"/>
        <v/>
      </c>
      <c r="D697" t="str">
        <f>IF(B697="","",$I$3+IF(OR(YEAR(B697)&gt;YEAR($F$3)+10,AND(YEAR(B697)=YEAR($F$3)+10,MONTH(B697)&gt;=MONTH($F$3))),SUM($C$9:C697),0)*IF(OR(YEAR(B697)&gt;YEAR($F$3)+25,AND(YEAR(B697)=YEAR($F$3)+25,MONTH(B697)&gt;=MONTH($F$3))),2,1))</f>
        <v/>
      </c>
      <c r="E697" t="str">
        <f t="shared" si="31"/>
        <v/>
      </c>
      <c r="F697" t="str">
        <f>IF(D697="","",MIN(E697+F696,MAX(Gehaltstabelle_neu!Entlohnungs_Stufe)))</f>
        <v/>
      </c>
      <c r="G697" t="str">
        <f>IF(A697="","",HLOOKUP(D697,Gehaltstabelle_neu!$B$2:$AA$13,GEHALT_NEU_V2!F697+1,FALSE))</f>
        <v/>
      </c>
      <c r="H697" t="str">
        <f t="shared" si="32"/>
        <v/>
      </c>
    </row>
    <row r="698" spans="1:8" x14ac:dyDescent="0.25">
      <c r="A698" t="str">
        <f>IF(GEHALT_ALT_V2!A698="","",GEHALT_ALT_V2!A698)</f>
        <v/>
      </c>
      <c r="B698" s="18" t="str">
        <f>IF(GEHALT_ALT_V2!B698="","",GEHALT_ALT_V2!B698)</f>
        <v/>
      </c>
      <c r="C698" s="19" t="str">
        <f t="shared" si="30"/>
        <v/>
      </c>
      <c r="D698" t="str">
        <f>IF(B698="","",$I$3+IF(OR(YEAR(B698)&gt;YEAR($F$3)+10,AND(YEAR(B698)=YEAR($F$3)+10,MONTH(B698)&gt;=MONTH($F$3))),SUM($C$9:C698),0)*IF(OR(YEAR(B698)&gt;YEAR($F$3)+25,AND(YEAR(B698)=YEAR($F$3)+25,MONTH(B698)&gt;=MONTH($F$3))),2,1))</f>
        <v/>
      </c>
      <c r="E698" t="str">
        <f t="shared" si="31"/>
        <v/>
      </c>
      <c r="F698" t="str">
        <f>IF(D698="","",MIN(E698+F697,MAX(Gehaltstabelle_neu!Entlohnungs_Stufe)))</f>
        <v/>
      </c>
      <c r="G698" t="str">
        <f>IF(A698="","",HLOOKUP(D698,Gehaltstabelle_neu!$B$2:$AA$13,GEHALT_NEU_V2!F698+1,FALSE))</f>
        <v/>
      </c>
      <c r="H698" t="str">
        <f t="shared" si="32"/>
        <v/>
      </c>
    </row>
    <row r="699" spans="1:8" x14ac:dyDescent="0.25">
      <c r="A699" t="str">
        <f>IF(GEHALT_ALT_V2!A699="","",GEHALT_ALT_V2!A699)</f>
        <v/>
      </c>
      <c r="B699" s="18" t="str">
        <f>IF(GEHALT_ALT_V2!B699="","",GEHALT_ALT_V2!B699)</f>
        <v/>
      </c>
      <c r="C699" s="19" t="str">
        <f t="shared" si="30"/>
        <v/>
      </c>
      <c r="D699" t="str">
        <f>IF(B699="","",$I$3+IF(OR(YEAR(B699)&gt;YEAR($F$3)+10,AND(YEAR(B699)=YEAR($F$3)+10,MONTH(B699)&gt;=MONTH($F$3))),SUM($C$9:C699),0)*IF(OR(YEAR(B699)&gt;YEAR($F$3)+25,AND(YEAR(B699)=YEAR($F$3)+25,MONTH(B699)&gt;=MONTH($F$3))),2,1))</f>
        <v/>
      </c>
      <c r="E699" t="str">
        <f t="shared" si="31"/>
        <v/>
      </c>
      <c r="F699" t="str">
        <f>IF(D699="","",MIN(E699+F698,MAX(Gehaltstabelle_neu!Entlohnungs_Stufe)))</f>
        <v/>
      </c>
      <c r="G699" t="str">
        <f>IF(A699="","",HLOOKUP(D699,Gehaltstabelle_neu!$B$2:$AA$13,GEHALT_NEU_V2!F699+1,FALSE))</f>
        <v/>
      </c>
      <c r="H699" t="str">
        <f t="shared" si="32"/>
        <v/>
      </c>
    </row>
    <row r="700" spans="1:8" x14ac:dyDescent="0.25">
      <c r="A700" t="str">
        <f>IF(GEHALT_ALT_V2!A700="","",GEHALT_ALT_V2!A700)</f>
        <v/>
      </c>
      <c r="B700" s="18" t="str">
        <f>IF(GEHALT_ALT_V2!B700="","",GEHALT_ALT_V2!B700)</f>
        <v/>
      </c>
      <c r="C700" s="19" t="str">
        <f t="shared" si="30"/>
        <v/>
      </c>
      <c r="D700" t="str">
        <f>IF(B700="","",$I$3+IF(OR(YEAR(B700)&gt;YEAR($F$3)+10,AND(YEAR(B700)=YEAR($F$3)+10,MONTH(B700)&gt;=MONTH($F$3))),SUM($C$9:C700),0)*IF(OR(YEAR(B700)&gt;YEAR($F$3)+25,AND(YEAR(B700)=YEAR($F$3)+25,MONTH(B700)&gt;=MONTH($F$3))),2,1))</f>
        <v/>
      </c>
      <c r="E700" t="str">
        <f t="shared" si="31"/>
        <v/>
      </c>
      <c r="F700" t="str">
        <f>IF(D700="","",MIN(E700+F699,MAX(Gehaltstabelle_neu!Entlohnungs_Stufe)))</f>
        <v/>
      </c>
      <c r="G700" t="str">
        <f>IF(A700="","",HLOOKUP(D700,Gehaltstabelle_neu!$B$2:$AA$13,GEHALT_NEU_V2!F700+1,FALSE))</f>
        <v/>
      </c>
      <c r="H700" t="str">
        <f t="shared" si="32"/>
        <v/>
      </c>
    </row>
    <row r="701" spans="1:8" x14ac:dyDescent="0.25">
      <c r="A701" t="str">
        <f>IF(GEHALT_ALT_V2!A701="","",GEHALT_ALT_V2!A701)</f>
        <v/>
      </c>
      <c r="B701" s="18" t="str">
        <f>IF(GEHALT_ALT_V2!B701="","",GEHALT_ALT_V2!B701)</f>
        <v/>
      </c>
      <c r="C701" s="19" t="str">
        <f t="shared" si="30"/>
        <v/>
      </c>
      <c r="D701" t="str">
        <f>IF(B701="","",$I$3+IF(OR(YEAR(B701)&gt;YEAR($F$3)+10,AND(YEAR(B701)=YEAR($F$3)+10,MONTH(B701)&gt;=MONTH($F$3))),SUM($C$9:C701),0)*IF(OR(YEAR(B701)&gt;YEAR($F$3)+25,AND(YEAR(B701)=YEAR($F$3)+25,MONTH(B701)&gt;=MONTH($F$3))),2,1))</f>
        <v/>
      </c>
      <c r="E701" t="str">
        <f t="shared" si="31"/>
        <v/>
      </c>
      <c r="F701" t="str">
        <f>IF(D701="","",MIN(E701+F700,MAX(Gehaltstabelle_neu!Entlohnungs_Stufe)))</f>
        <v/>
      </c>
      <c r="G701" t="str">
        <f>IF(A701="","",HLOOKUP(D701,Gehaltstabelle_neu!$B$2:$AA$13,GEHALT_NEU_V2!F701+1,FALSE))</f>
        <v/>
      </c>
      <c r="H701" t="str">
        <f t="shared" si="32"/>
        <v/>
      </c>
    </row>
    <row r="702" spans="1:8" x14ac:dyDescent="0.25">
      <c r="A702" t="str">
        <f>IF(GEHALT_ALT_V2!A702="","",GEHALT_ALT_V2!A702)</f>
        <v/>
      </c>
      <c r="B702" s="18" t="str">
        <f>IF(GEHALT_ALT_V2!B702="","",GEHALT_ALT_V2!B702)</f>
        <v/>
      </c>
      <c r="C702" s="19" t="str">
        <f t="shared" si="30"/>
        <v/>
      </c>
      <c r="D702" t="str">
        <f>IF(B702="","",$I$3+IF(OR(YEAR(B702)&gt;YEAR($F$3)+10,AND(YEAR(B702)=YEAR($F$3)+10,MONTH(B702)&gt;=MONTH($F$3))),SUM($C$9:C702),0)*IF(OR(YEAR(B702)&gt;YEAR($F$3)+25,AND(YEAR(B702)=YEAR($F$3)+25,MONTH(B702)&gt;=MONTH($F$3))),2,1))</f>
        <v/>
      </c>
      <c r="E702" t="str">
        <f t="shared" si="31"/>
        <v/>
      </c>
      <c r="F702" t="str">
        <f>IF(D702="","",MIN(E702+F701,MAX(Gehaltstabelle_neu!Entlohnungs_Stufe)))</f>
        <v/>
      </c>
      <c r="G702" t="str">
        <f>IF(A702="","",HLOOKUP(D702,Gehaltstabelle_neu!$B$2:$AA$13,GEHALT_NEU_V2!F702+1,FALSE))</f>
        <v/>
      </c>
      <c r="H702" t="str">
        <f t="shared" si="32"/>
        <v/>
      </c>
    </row>
    <row r="703" spans="1:8" x14ac:dyDescent="0.25">
      <c r="A703" t="str">
        <f>IF(GEHALT_ALT_V2!A703="","",GEHALT_ALT_V2!A703)</f>
        <v/>
      </c>
      <c r="B703" s="18" t="str">
        <f>IF(GEHALT_ALT_V2!B703="","",GEHALT_ALT_V2!B703)</f>
        <v/>
      </c>
      <c r="C703" s="19" t="str">
        <f t="shared" si="30"/>
        <v/>
      </c>
      <c r="D703" t="str">
        <f>IF(B703="","",$I$3+IF(OR(YEAR(B703)&gt;YEAR($F$3)+10,AND(YEAR(B703)=YEAR($F$3)+10,MONTH(B703)&gt;=MONTH($F$3))),SUM($C$9:C703),0)*IF(OR(YEAR(B703)&gt;YEAR($F$3)+25,AND(YEAR(B703)=YEAR($F$3)+25,MONTH(B703)&gt;=MONTH($F$3))),2,1))</f>
        <v/>
      </c>
      <c r="E703" t="str">
        <f t="shared" si="31"/>
        <v/>
      </c>
      <c r="F703" t="str">
        <f>IF(D703="","",MIN(E703+F702,MAX(Gehaltstabelle_neu!Entlohnungs_Stufe)))</f>
        <v/>
      </c>
      <c r="G703" t="str">
        <f>IF(A703="","",HLOOKUP(D703,Gehaltstabelle_neu!$B$2:$AA$13,GEHALT_NEU_V2!F703+1,FALSE))</f>
        <v/>
      </c>
      <c r="H703" t="str">
        <f t="shared" si="32"/>
        <v/>
      </c>
    </row>
    <row r="704" spans="1:8" x14ac:dyDescent="0.25">
      <c r="A704" t="str">
        <f>IF(GEHALT_ALT_V2!A704="","",GEHALT_ALT_V2!A704)</f>
        <v/>
      </c>
      <c r="B704" s="18" t="str">
        <f>IF(GEHALT_ALT_V2!B704="","",GEHALT_ALT_V2!B704)</f>
        <v/>
      </c>
      <c r="C704" s="19" t="str">
        <f t="shared" si="30"/>
        <v/>
      </c>
      <c r="D704" t="str">
        <f>IF(B704="","",$I$3+IF(OR(YEAR(B704)&gt;YEAR($F$3)+10,AND(YEAR(B704)=YEAR($F$3)+10,MONTH(B704)&gt;=MONTH($F$3))),SUM($C$9:C704),0)*IF(OR(YEAR(B704)&gt;YEAR($F$3)+25,AND(YEAR(B704)=YEAR($F$3)+25,MONTH(B704)&gt;=MONTH($F$3))),2,1))</f>
        <v/>
      </c>
      <c r="E704" t="str">
        <f t="shared" si="31"/>
        <v/>
      </c>
      <c r="F704" t="str">
        <f>IF(D704="","",MIN(E704+F703,MAX(Gehaltstabelle_neu!Entlohnungs_Stufe)))</f>
        <v/>
      </c>
      <c r="G704" t="str">
        <f>IF(A704="","",HLOOKUP(D704,Gehaltstabelle_neu!$B$2:$AA$13,GEHALT_NEU_V2!F704+1,FALSE))</f>
        <v/>
      </c>
      <c r="H704" t="str">
        <f t="shared" si="32"/>
        <v/>
      </c>
    </row>
    <row r="705" spans="1:8" x14ac:dyDescent="0.25">
      <c r="A705" t="str">
        <f>IF(GEHALT_ALT_V2!A705="","",GEHALT_ALT_V2!A705)</f>
        <v/>
      </c>
      <c r="B705" s="18" t="str">
        <f>IF(GEHALT_ALT_V2!B705="","",GEHALT_ALT_V2!B705)</f>
        <v/>
      </c>
      <c r="C705" s="19" t="str">
        <f t="shared" si="30"/>
        <v/>
      </c>
      <c r="D705" t="str">
        <f>IF(B705="","",$I$3+IF(OR(YEAR(B705)&gt;YEAR($F$3)+10,AND(YEAR(B705)=YEAR($F$3)+10,MONTH(B705)&gt;=MONTH($F$3))),SUM($C$9:C705),0)*IF(OR(YEAR(B705)&gt;YEAR($F$3)+25,AND(YEAR(B705)=YEAR($F$3)+25,MONTH(B705)&gt;=MONTH($F$3))),2,1))</f>
        <v/>
      </c>
      <c r="E705" t="str">
        <f t="shared" si="31"/>
        <v/>
      </c>
      <c r="F705" t="str">
        <f>IF(D705="","",MIN(E705+F704,MAX(Gehaltstabelle_neu!Entlohnungs_Stufe)))</f>
        <v/>
      </c>
      <c r="G705" t="str">
        <f>IF(A705="","",HLOOKUP(D705,Gehaltstabelle_neu!$B$2:$AA$13,GEHALT_NEU_V2!F705+1,FALSE))</f>
        <v/>
      </c>
      <c r="H705" t="str">
        <f t="shared" si="32"/>
        <v/>
      </c>
    </row>
    <row r="706" spans="1:8" x14ac:dyDescent="0.25">
      <c r="A706" t="str">
        <f>IF(GEHALT_ALT_V2!A706="","",GEHALT_ALT_V2!A706)</f>
        <v/>
      </c>
      <c r="B706" s="18" t="str">
        <f>IF(GEHALT_ALT_V2!B706="","",GEHALT_ALT_V2!B706)</f>
        <v/>
      </c>
      <c r="C706" s="19" t="str">
        <f t="shared" si="30"/>
        <v/>
      </c>
      <c r="D706" t="str">
        <f>IF(B706="","",$I$3+IF(OR(YEAR(B706)&gt;YEAR($F$3)+10,AND(YEAR(B706)=YEAR($F$3)+10,MONTH(B706)&gt;=MONTH($F$3))),SUM($C$9:C706),0)*IF(OR(YEAR(B706)&gt;YEAR($F$3)+25,AND(YEAR(B706)=YEAR($F$3)+25,MONTH(B706)&gt;=MONTH($F$3))),2,1))</f>
        <v/>
      </c>
      <c r="E706" t="str">
        <f t="shared" si="31"/>
        <v/>
      </c>
      <c r="F706" t="str">
        <f>IF(D706="","",MIN(E706+F705,MAX(Gehaltstabelle_neu!Entlohnungs_Stufe)))</f>
        <v/>
      </c>
      <c r="G706" t="str">
        <f>IF(A706="","",HLOOKUP(D706,Gehaltstabelle_neu!$B$2:$AA$13,GEHALT_NEU_V2!F706+1,FALSE))</f>
        <v/>
      </c>
      <c r="H706" t="str">
        <f t="shared" si="32"/>
        <v/>
      </c>
    </row>
    <row r="707" spans="1:8" x14ac:dyDescent="0.25">
      <c r="A707" t="str">
        <f>IF(GEHALT_ALT_V2!A707="","",GEHALT_ALT_V2!A707)</f>
        <v/>
      </c>
      <c r="B707" s="18" t="str">
        <f>IF(GEHALT_ALT_V2!B707="","",GEHALT_ALT_V2!B707)</f>
        <v/>
      </c>
      <c r="C707" s="19" t="str">
        <f t="shared" si="30"/>
        <v/>
      </c>
      <c r="D707" t="str">
        <f>IF(B707="","",$I$3+IF(OR(YEAR(B707)&gt;YEAR($F$3)+10,AND(YEAR(B707)=YEAR($F$3)+10,MONTH(B707)&gt;=MONTH($F$3))),SUM($C$9:C707),0)*IF(OR(YEAR(B707)&gt;YEAR($F$3)+25,AND(YEAR(B707)=YEAR($F$3)+25,MONTH(B707)&gt;=MONTH($F$3))),2,1))</f>
        <v/>
      </c>
      <c r="E707" t="str">
        <f t="shared" si="31"/>
        <v/>
      </c>
      <c r="F707" t="str">
        <f>IF(D707="","",MIN(E707+F706,MAX(Gehaltstabelle_neu!Entlohnungs_Stufe)))</f>
        <v/>
      </c>
      <c r="G707" t="str">
        <f>IF(A707="","",HLOOKUP(D707,Gehaltstabelle_neu!$B$2:$AA$13,GEHALT_NEU_V2!F707+1,FALSE))</f>
        <v/>
      </c>
      <c r="H707" t="str">
        <f t="shared" si="32"/>
        <v/>
      </c>
    </row>
    <row r="708" spans="1:8" x14ac:dyDescent="0.25">
      <c r="A708" t="str">
        <f>IF(GEHALT_ALT_V2!A708="","",GEHALT_ALT_V2!A708)</f>
        <v/>
      </c>
      <c r="B708" s="18" t="str">
        <f>IF(GEHALT_ALT_V2!B708="","",GEHALT_ALT_V2!B708)</f>
        <v/>
      </c>
      <c r="C708" s="19" t="str">
        <f t="shared" si="30"/>
        <v/>
      </c>
      <c r="D708" t="str">
        <f>IF(B708="","",$I$3+IF(OR(YEAR(B708)&gt;YEAR($F$3)+10,AND(YEAR(B708)=YEAR($F$3)+10,MONTH(B708)&gt;=MONTH($F$3))),SUM($C$9:C708),0)*IF(OR(YEAR(B708)&gt;YEAR($F$3)+25,AND(YEAR(B708)=YEAR($F$3)+25,MONTH(B708)&gt;=MONTH($F$3))),2,1))</f>
        <v/>
      </c>
      <c r="E708" t="str">
        <f t="shared" si="31"/>
        <v/>
      </c>
      <c r="F708" t="str">
        <f>IF(D708="","",MIN(E708+F707,MAX(Gehaltstabelle_neu!Entlohnungs_Stufe)))</f>
        <v/>
      </c>
      <c r="G708" t="str">
        <f>IF(A708="","",HLOOKUP(D708,Gehaltstabelle_neu!$B$2:$AA$13,GEHALT_NEU_V2!F708+1,FALSE))</f>
        <v/>
      </c>
      <c r="H708" t="str">
        <f t="shared" si="32"/>
        <v/>
      </c>
    </row>
    <row r="709" spans="1:8" x14ac:dyDescent="0.25">
      <c r="A709" t="str">
        <f>IF(GEHALT_ALT_V2!A709="","",GEHALT_ALT_V2!A709)</f>
        <v/>
      </c>
      <c r="B709" s="18" t="str">
        <f>IF(GEHALT_ALT_V2!B709="","",GEHALT_ALT_V2!B709)</f>
        <v/>
      </c>
      <c r="C709" s="19" t="str">
        <f t="shared" si="30"/>
        <v/>
      </c>
      <c r="D709" t="str">
        <f>IF(B709="","",$I$3+IF(OR(YEAR(B709)&gt;YEAR($F$3)+10,AND(YEAR(B709)=YEAR($F$3)+10,MONTH(B709)&gt;=MONTH($F$3))),SUM($C$9:C709),0)*IF(OR(YEAR(B709)&gt;YEAR($F$3)+25,AND(YEAR(B709)=YEAR($F$3)+25,MONTH(B709)&gt;=MONTH($F$3))),2,1))</f>
        <v/>
      </c>
      <c r="E709" t="str">
        <f t="shared" si="31"/>
        <v/>
      </c>
      <c r="F709" t="str">
        <f>IF(D709="","",MIN(E709+F708,MAX(Gehaltstabelle_neu!Entlohnungs_Stufe)))</f>
        <v/>
      </c>
      <c r="G709" t="str">
        <f>IF(A709="","",HLOOKUP(D709,Gehaltstabelle_neu!$B$2:$AA$13,GEHALT_NEU_V2!F709+1,FALSE))</f>
        <v/>
      </c>
      <c r="H709" t="str">
        <f t="shared" si="32"/>
        <v/>
      </c>
    </row>
    <row r="710" spans="1:8" x14ac:dyDescent="0.25">
      <c r="A710" t="str">
        <f>IF(GEHALT_ALT_V2!A710="","",GEHALT_ALT_V2!A710)</f>
        <v/>
      </c>
      <c r="B710" s="18" t="str">
        <f>IF(GEHALT_ALT_V2!B710="","",GEHALT_ALT_V2!B710)</f>
        <v/>
      </c>
      <c r="C710" s="19" t="str">
        <f t="shared" si="30"/>
        <v/>
      </c>
      <c r="D710" t="str">
        <f>IF(B710="","",$I$3+IF(OR(YEAR(B710)&gt;YEAR($F$3)+10,AND(YEAR(B710)=YEAR($F$3)+10,MONTH(B710)&gt;=MONTH($F$3))),SUM($C$9:C710),0)*IF(OR(YEAR(B710)&gt;YEAR($F$3)+25,AND(YEAR(B710)=YEAR($F$3)+25,MONTH(B710)&gt;=MONTH($F$3))),2,1))</f>
        <v/>
      </c>
      <c r="E710" t="str">
        <f t="shared" si="31"/>
        <v/>
      </c>
      <c r="F710" t="str">
        <f>IF(D710="","",MIN(E710+F709,MAX(Gehaltstabelle_neu!Entlohnungs_Stufe)))</f>
        <v/>
      </c>
      <c r="G710" t="str">
        <f>IF(A710="","",HLOOKUP(D710,Gehaltstabelle_neu!$B$2:$AA$13,GEHALT_NEU_V2!F710+1,FALSE))</f>
        <v/>
      </c>
      <c r="H710" t="str">
        <f t="shared" si="32"/>
        <v/>
      </c>
    </row>
    <row r="711" spans="1:8" x14ac:dyDescent="0.25">
      <c r="A711" t="str">
        <f>IF(GEHALT_ALT_V2!A711="","",GEHALT_ALT_V2!A711)</f>
        <v/>
      </c>
      <c r="B711" s="18" t="str">
        <f>IF(GEHALT_ALT_V2!B711="","",GEHALT_ALT_V2!B711)</f>
        <v/>
      </c>
      <c r="C711" s="19" t="str">
        <f t="shared" si="30"/>
        <v/>
      </c>
      <c r="D711" t="str">
        <f>IF(B711="","",$I$3+IF(OR(YEAR(B711)&gt;YEAR($F$3)+10,AND(YEAR(B711)=YEAR($F$3)+10,MONTH(B711)&gt;=MONTH($F$3))),SUM($C$9:C711),0)*IF(OR(YEAR(B711)&gt;YEAR($F$3)+25,AND(YEAR(B711)=YEAR($F$3)+25,MONTH(B711)&gt;=MONTH($F$3))),2,1))</f>
        <v/>
      </c>
      <c r="E711" t="str">
        <f t="shared" si="31"/>
        <v/>
      </c>
      <c r="F711" t="str">
        <f>IF(D711="","",MIN(E711+F710,MAX(Gehaltstabelle_neu!Entlohnungs_Stufe)))</f>
        <v/>
      </c>
      <c r="G711" t="str">
        <f>IF(A711="","",HLOOKUP(D711,Gehaltstabelle_neu!$B$2:$AA$13,GEHALT_NEU_V2!F711+1,FALSE))</f>
        <v/>
      </c>
      <c r="H711" t="str">
        <f t="shared" si="32"/>
        <v/>
      </c>
    </row>
    <row r="712" spans="1:8" x14ac:dyDescent="0.25">
      <c r="A712" t="str">
        <f>IF(GEHALT_ALT_V2!A712="","",GEHALT_ALT_V2!A712)</f>
        <v/>
      </c>
      <c r="B712" s="18" t="str">
        <f>IF(GEHALT_ALT_V2!B712="","",GEHALT_ALT_V2!B712)</f>
        <v/>
      </c>
      <c r="C712" s="19" t="str">
        <f t="shared" si="30"/>
        <v/>
      </c>
      <c r="D712" t="str">
        <f>IF(B712="","",$I$3+IF(OR(YEAR(B712)&gt;YEAR($F$3)+10,AND(YEAR(B712)=YEAR($F$3)+10,MONTH(B712)&gt;=MONTH($F$3))),SUM($C$9:C712),0)*IF(OR(YEAR(B712)&gt;YEAR($F$3)+25,AND(YEAR(B712)=YEAR($F$3)+25,MONTH(B712)&gt;=MONTH($F$3))),2,1))</f>
        <v/>
      </c>
      <c r="E712" t="str">
        <f t="shared" si="31"/>
        <v/>
      </c>
      <c r="F712" t="str">
        <f>IF(D712="","",MIN(E712+F711,MAX(Gehaltstabelle_neu!Entlohnungs_Stufe)))</f>
        <v/>
      </c>
      <c r="G712" t="str">
        <f>IF(A712="","",HLOOKUP(D712,Gehaltstabelle_neu!$B$2:$AA$13,GEHALT_NEU_V2!F712+1,FALSE))</f>
        <v/>
      </c>
      <c r="H712" t="str">
        <f t="shared" si="32"/>
        <v/>
      </c>
    </row>
    <row r="713" spans="1:8" x14ac:dyDescent="0.25">
      <c r="A713" t="str">
        <f>IF(GEHALT_ALT_V2!A713="","",GEHALT_ALT_V2!A713)</f>
        <v/>
      </c>
      <c r="B713" s="18" t="str">
        <f>IF(GEHALT_ALT_V2!B713="","",GEHALT_ALT_V2!B713)</f>
        <v/>
      </c>
      <c r="C713" s="19" t="str">
        <f t="shared" si="30"/>
        <v/>
      </c>
      <c r="D713" t="str">
        <f>IF(B713="","",$I$3+IF(OR(YEAR(B713)&gt;YEAR($F$3)+10,AND(YEAR(B713)=YEAR($F$3)+10,MONTH(B713)&gt;=MONTH($F$3))),SUM($C$9:C713),0)*IF(OR(YEAR(B713)&gt;YEAR($F$3)+25,AND(YEAR(B713)=YEAR($F$3)+25,MONTH(B713)&gt;=MONTH($F$3))),2,1))</f>
        <v/>
      </c>
      <c r="E713" t="str">
        <f t="shared" si="31"/>
        <v/>
      </c>
      <c r="F713" t="str">
        <f>IF(D713="","",MIN(E713+F712,MAX(Gehaltstabelle_neu!Entlohnungs_Stufe)))</f>
        <v/>
      </c>
      <c r="G713" t="str">
        <f>IF(A713="","",HLOOKUP(D713,Gehaltstabelle_neu!$B$2:$AA$13,GEHALT_NEU_V2!F713+1,FALSE))</f>
        <v/>
      </c>
      <c r="H713" t="str">
        <f t="shared" si="32"/>
        <v/>
      </c>
    </row>
    <row r="714" spans="1:8" x14ac:dyDescent="0.25">
      <c r="A714" t="str">
        <f>IF(GEHALT_ALT_V2!A714="","",GEHALT_ALT_V2!A714)</f>
        <v/>
      </c>
      <c r="B714" s="18" t="str">
        <f>IF(GEHALT_ALT_V2!B714="","",GEHALT_ALT_V2!B714)</f>
        <v/>
      </c>
      <c r="C714" s="19" t="str">
        <f t="shared" ref="C714:C777" si="33">IF(A714="","",IF(AND($F$4,YEAR(B714)=YEAR($F$5),MONTH(B714)=MONTH($F$5)),1,0))</f>
        <v/>
      </c>
      <c r="D714" t="str">
        <f>IF(B714="","",$I$3+IF(OR(YEAR(B714)&gt;YEAR($F$3)+10,AND(YEAR(B714)=YEAR($F$3)+10,MONTH(B714)&gt;=MONTH($F$3))),SUM($C$9:C714),0)*IF(OR(YEAR(B714)&gt;YEAR($F$3)+25,AND(YEAR(B714)=YEAR($F$3)+25,MONTH(B714)&gt;=MONTH($F$3))),2,1))</f>
        <v/>
      </c>
      <c r="E714" t="str">
        <f t="shared" ref="E714:E777" si="34">IF(B714="","",IF(B714&lt;$F$6,0,IF(AND(MOD(YEAR(B714)-YEAR($F$6),2)=0,MONTH($F$6)=MONTH(B714)),1,0)))</f>
        <v/>
      </c>
      <c r="F714" t="str">
        <f>IF(D714="","",MIN(E714+F713,MAX(Gehaltstabelle_neu!Entlohnungs_Stufe)))</f>
        <v/>
      </c>
      <c r="G714" t="str">
        <f>IF(A714="","",HLOOKUP(D714,Gehaltstabelle_neu!$B$2:$AA$13,GEHALT_NEU_V2!F714+1,FALSE))</f>
        <v/>
      </c>
      <c r="H714" t="str">
        <f t="shared" ref="H714:H777" si="35">IF(G714="","",G714/12*14)</f>
        <v/>
      </c>
    </row>
    <row r="715" spans="1:8" x14ac:dyDescent="0.25">
      <c r="A715" t="str">
        <f>IF(GEHALT_ALT_V2!A715="","",GEHALT_ALT_V2!A715)</f>
        <v/>
      </c>
      <c r="B715" s="18" t="str">
        <f>IF(GEHALT_ALT_V2!B715="","",GEHALT_ALT_V2!B715)</f>
        <v/>
      </c>
      <c r="C715" s="19" t="str">
        <f t="shared" si="33"/>
        <v/>
      </c>
      <c r="D715" t="str">
        <f>IF(B715="","",$I$3+IF(OR(YEAR(B715)&gt;YEAR($F$3)+10,AND(YEAR(B715)=YEAR($F$3)+10,MONTH(B715)&gt;=MONTH($F$3))),SUM($C$9:C715),0)*IF(OR(YEAR(B715)&gt;YEAR($F$3)+25,AND(YEAR(B715)=YEAR($F$3)+25,MONTH(B715)&gt;=MONTH($F$3))),2,1))</f>
        <v/>
      </c>
      <c r="E715" t="str">
        <f t="shared" si="34"/>
        <v/>
      </c>
      <c r="F715" t="str">
        <f>IF(D715="","",MIN(E715+F714,MAX(Gehaltstabelle_neu!Entlohnungs_Stufe)))</f>
        <v/>
      </c>
      <c r="G715" t="str">
        <f>IF(A715="","",HLOOKUP(D715,Gehaltstabelle_neu!$B$2:$AA$13,GEHALT_NEU_V2!F715+1,FALSE))</f>
        <v/>
      </c>
      <c r="H715" t="str">
        <f t="shared" si="35"/>
        <v/>
      </c>
    </row>
    <row r="716" spans="1:8" x14ac:dyDescent="0.25">
      <c r="A716" t="str">
        <f>IF(GEHALT_ALT_V2!A716="","",GEHALT_ALT_V2!A716)</f>
        <v/>
      </c>
      <c r="B716" s="18" t="str">
        <f>IF(GEHALT_ALT_V2!B716="","",GEHALT_ALT_V2!B716)</f>
        <v/>
      </c>
      <c r="C716" s="19" t="str">
        <f t="shared" si="33"/>
        <v/>
      </c>
      <c r="D716" t="str">
        <f>IF(B716="","",$I$3+IF(OR(YEAR(B716)&gt;YEAR($F$3)+10,AND(YEAR(B716)=YEAR($F$3)+10,MONTH(B716)&gt;=MONTH($F$3))),SUM($C$9:C716),0)*IF(OR(YEAR(B716)&gt;YEAR($F$3)+25,AND(YEAR(B716)=YEAR($F$3)+25,MONTH(B716)&gt;=MONTH($F$3))),2,1))</f>
        <v/>
      </c>
      <c r="E716" t="str">
        <f t="shared" si="34"/>
        <v/>
      </c>
      <c r="F716" t="str">
        <f>IF(D716="","",MIN(E716+F715,MAX(Gehaltstabelle_neu!Entlohnungs_Stufe)))</f>
        <v/>
      </c>
      <c r="G716" t="str">
        <f>IF(A716="","",HLOOKUP(D716,Gehaltstabelle_neu!$B$2:$AA$13,GEHALT_NEU_V2!F716+1,FALSE))</f>
        <v/>
      </c>
      <c r="H716" t="str">
        <f t="shared" si="35"/>
        <v/>
      </c>
    </row>
    <row r="717" spans="1:8" x14ac:dyDescent="0.25">
      <c r="A717" t="str">
        <f>IF(GEHALT_ALT_V2!A717="","",GEHALT_ALT_V2!A717)</f>
        <v/>
      </c>
      <c r="B717" s="18" t="str">
        <f>IF(GEHALT_ALT_V2!B717="","",GEHALT_ALT_V2!B717)</f>
        <v/>
      </c>
      <c r="C717" s="19" t="str">
        <f t="shared" si="33"/>
        <v/>
      </c>
      <c r="D717" t="str">
        <f>IF(B717="","",$I$3+IF(OR(YEAR(B717)&gt;YEAR($F$3)+10,AND(YEAR(B717)=YEAR($F$3)+10,MONTH(B717)&gt;=MONTH($F$3))),SUM($C$9:C717),0)*IF(OR(YEAR(B717)&gt;YEAR($F$3)+25,AND(YEAR(B717)=YEAR($F$3)+25,MONTH(B717)&gt;=MONTH($F$3))),2,1))</f>
        <v/>
      </c>
      <c r="E717" t="str">
        <f t="shared" si="34"/>
        <v/>
      </c>
      <c r="F717" t="str">
        <f>IF(D717="","",MIN(E717+F716,MAX(Gehaltstabelle_neu!Entlohnungs_Stufe)))</f>
        <v/>
      </c>
      <c r="G717" t="str">
        <f>IF(A717="","",HLOOKUP(D717,Gehaltstabelle_neu!$B$2:$AA$13,GEHALT_NEU_V2!F717+1,FALSE))</f>
        <v/>
      </c>
      <c r="H717" t="str">
        <f t="shared" si="35"/>
        <v/>
      </c>
    </row>
    <row r="718" spans="1:8" x14ac:dyDescent="0.25">
      <c r="A718" t="str">
        <f>IF(GEHALT_ALT_V2!A718="","",GEHALT_ALT_V2!A718)</f>
        <v/>
      </c>
      <c r="B718" s="18" t="str">
        <f>IF(GEHALT_ALT_V2!B718="","",GEHALT_ALT_V2!B718)</f>
        <v/>
      </c>
      <c r="C718" s="19" t="str">
        <f t="shared" si="33"/>
        <v/>
      </c>
      <c r="D718" t="str">
        <f>IF(B718="","",$I$3+IF(OR(YEAR(B718)&gt;YEAR($F$3)+10,AND(YEAR(B718)=YEAR($F$3)+10,MONTH(B718)&gt;=MONTH($F$3))),SUM($C$9:C718),0)*IF(OR(YEAR(B718)&gt;YEAR($F$3)+25,AND(YEAR(B718)=YEAR($F$3)+25,MONTH(B718)&gt;=MONTH($F$3))),2,1))</f>
        <v/>
      </c>
      <c r="E718" t="str">
        <f t="shared" si="34"/>
        <v/>
      </c>
      <c r="F718" t="str">
        <f>IF(D718="","",MIN(E718+F717,MAX(Gehaltstabelle_neu!Entlohnungs_Stufe)))</f>
        <v/>
      </c>
      <c r="G718" t="str">
        <f>IF(A718="","",HLOOKUP(D718,Gehaltstabelle_neu!$B$2:$AA$13,GEHALT_NEU_V2!F718+1,FALSE))</f>
        <v/>
      </c>
      <c r="H718" t="str">
        <f t="shared" si="35"/>
        <v/>
      </c>
    </row>
    <row r="719" spans="1:8" x14ac:dyDescent="0.25">
      <c r="A719" t="str">
        <f>IF(GEHALT_ALT_V2!A719="","",GEHALT_ALT_V2!A719)</f>
        <v/>
      </c>
      <c r="B719" s="18" t="str">
        <f>IF(GEHALT_ALT_V2!B719="","",GEHALT_ALT_V2!B719)</f>
        <v/>
      </c>
      <c r="C719" s="19" t="str">
        <f t="shared" si="33"/>
        <v/>
      </c>
      <c r="D719" t="str">
        <f>IF(B719="","",$I$3+IF(OR(YEAR(B719)&gt;YEAR($F$3)+10,AND(YEAR(B719)=YEAR($F$3)+10,MONTH(B719)&gt;=MONTH($F$3))),SUM($C$9:C719),0)*IF(OR(YEAR(B719)&gt;YEAR($F$3)+25,AND(YEAR(B719)=YEAR($F$3)+25,MONTH(B719)&gt;=MONTH($F$3))),2,1))</f>
        <v/>
      </c>
      <c r="E719" t="str">
        <f t="shared" si="34"/>
        <v/>
      </c>
      <c r="F719" t="str">
        <f>IF(D719="","",MIN(E719+F718,MAX(Gehaltstabelle_neu!Entlohnungs_Stufe)))</f>
        <v/>
      </c>
      <c r="G719" t="str">
        <f>IF(A719="","",HLOOKUP(D719,Gehaltstabelle_neu!$B$2:$AA$13,GEHALT_NEU_V2!F719+1,FALSE))</f>
        <v/>
      </c>
      <c r="H719" t="str">
        <f t="shared" si="35"/>
        <v/>
      </c>
    </row>
    <row r="720" spans="1:8" x14ac:dyDescent="0.25">
      <c r="A720" t="str">
        <f>IF(GEHALT_ALT_V2!A720="","",GEHALT_ALT_V2!A720)</f>
        <v/>
      </c>
      <c r="B720" s="18" t="str">
        <f>IF(GEHALT_ALT_V2!B720="","",GEHALT_ALT_V2!B720)</f>
        <v/>
      </c>
      <c r="C720" s="19" t="str">
        <f t="shared" si="33"/>
        <v/>
      </c>
      <c r="D720" t="str">
        <f>IF(B720="","",$I$3+IF(OR(YEAR(B720)&gt;YEAR($F$3)+10,AND(YEAR(B720)=YEAR($F$3)+10,MONTH(B720)&gt;=MONTH($F$3))),SUM($C$9:C720),0)*IF(OR(YEAR(B720)&gt;YEAR($F$3)+25,AND(YEAR(B720)=YEAR($F$3)+25,MONTH(B720)&gt;=MONTH($F$3))),2,1))</f>
        <v/>
      </c>
      <c r="E720" t="str">
        <f t="shared" si="34"/>
        <v/>
      </c>
      <c r="F720" t="str">
        <f>IF(D720="","",MIN(E720+F719,MAX(Gehaltstabelle_neu!Entlohnungs_Stufe)))</f>
        <v/>
      </c>
      <c r="G720" t="str">
        <f>IF(A720="","",HLOOKUP(D720,Gehaltstabelle_neu!$B$2:$AA$13,GEHALT_NEU_V2!F720+1,FALSE))</f>
        <v/>
      </c>
      <c r="H720" t="str">
        <f t="shared" si="35"/>
        <v/>
      </c>
    </row>
    <row r="721" spans="1:8" x14ac:dyDescent="0.25">
      <c r="A721" t="str">
        <f>IF(GEHALT_ALT_V2!A721="","",GEHALT_ALT_V2!A721)</f>
        <v/>
      </c>
      <c r="B721" s="18" t="str">
        <f>IF(GEHALT_ALT_V2!B721="","",GEHALT_ALT_V2!B721)</f>
        <v/>
      </c>
      <c r="C721" s="19" t="str">
        <f t="shared" si="33"/>
        <v/>
      </c>
      <c r="D721" t="str">
        <f>IF(B721="","",$I$3+IF(OR(YEAR(B721)&gt;YEAR($F$3)+10,AND(YEAR(B721)=YEAR($F$3)+10,MONTH(B721)&gt;=MONTH($F$3))),SUM($C$9:C721),0)*IF(OR(YEAR(B721)&gt;YEAR($F$3)+25,AND(YEAR(B721)=YEAR($F$3)+25,MONTH(B721)&gt;=MONTH($F$3))),2,1))</f>
        <v/>
      </c>
      <c r="E721" t="str">
        <f t="shared" si="34"/>
        <v/>
      </c>
      <c r="F721" t="str">
        <f>IF(D721="","",MIN(E721+F720,MAX(Gehaltstabelle_neu!Entlohnungs_Stufe)))</f>
        <v/>
      </c>
      <c r="G721" t="str">
        <f>IF(A721="","",HLOOKUP(D721,Gehaltstabelle_neu!$B$2:$AA$13,GEHALT_NEU_V2!F721+1,FALSE))</f>
        <v/>
      </c>
      <c r="H721" t="str">
        <f t="shared" si="35"/>
        <v/>
      </c>
    </row>
    <row r="722" spans="1:8" x14ac:dyDescent="0.25">
      <c r="A722" t="str">
        <f>IF(GEHALT_ALT_V2!A722="","",GEHALT_ALT_V2!A722)</f>
        <v/>
      </c>
      <c r="B722" s="18" t="str">
        <f>IF(GEHALT_ALT_V2!B722="","",GEHALT_ALT_V2!B722)</f>
        <v/>
      </c>
      <c r="C722" s="19" t="str">
        <f t="shared" si="33"/>
        <v/>
      </c>
      <c r="D722" t="str">
        <f>IF(B722="","",$I$3+IF(OR(YEAR(B722)&gt;YEAR($F$3)+10,AND(YEAR(B722)=YEAR($F$3)+10,MONTH(B722)&gt;=MONTH($F$3))),SUM($C$9:C722),0)*IF(OR(YEAR(B722)&gt;YEAR($F$3)+25,AND(YEAR(B722)=YEAR($F$3)+25,MONTH(B722)&gt;=MONTH($F$3))),2,1))</f>
        <v/>
      </c>
      <c r="E722" t="str">
        <f t="shared" si="34"/>
        <v/>
      </c>
      <c r="F722" t="str">
        <f>IF(D722="","",MIN(E722+F721,MAX(Gehaltstabelle_neu!Entlohnungs_Stufe)))</f>
        <v/>
      </c>
      <c r="G722" t="str">
        <f>IF(A722="","",HLOOKUP(D722,Gehaltstabelle_neu!$B$2:$AA$13,GEHALT_NEU_V2!F722+1,FALSE))</f>
        <v/>
      </c>
      <c r="H722" t="str">
        <f t="shared" si="35"/>
        <v/>
      </c>
    </row>
    <row r="723" spans="1:8" x14ac:dyDescent="0.25">
      <c r="A723" t="str">
        <f>IF(GEHALT_ALT_V2!A723="","",GEHALT_ALT_V2!A723)</f>
        <v/>
      </c>
      <c r="B723" s="18" t="str">
        <f>IF(GEHALT_ALT_V2!B723="","",GEHALT_ALT_V2!B723)</f>
        <v/>
      </c>
      <c r="C723" s="19" t="str">
        <f t="shared" si="33"/>
        <v/>
      </c>
      <c r="D723" t="str">
        <f>IF(B723="","",$I$3+IF(OR(YEAR(B723)&gt;YEAR($F$3)+10,AND(YEAR(B723)=YEAR($F$3)+10,MONTH(B723)&gt;=MONTH($F$3))),SUM($C$9:C723),0)*IF(OR(YEAR(B723)&gt;YEAR($F$3)+25,AND(YEAR(B723)=YEAR($F$3)+25,MONTH(B723)&gt;=MONTH($F$3))),2,1))</f>
        <v/>
      </c>
      <c r="E723" t="str">
        <f t="shared" si="34"/>
        <v/>
      </c>
      <c r="F723" t="str">
        <f>IF(D723="","",MIN(E723+F722,MAX(Gehaltstabelle_neu!Entlohnungs_Stufe)))</f>
        <v/>
      </c>
      <c r="G723" t="str">
        <f>IF(A723="","",HLOOKUP(D723,Gehaltstabelle_neu!$B$2:$AA$13,GEHALT_NEU_V2!F723+1,FALSE))</f>
        <v/>
      </c>
      <c r="H723" t="str">
        <f t="shared" si="35"/>
        <v/>
      </c>
    </row>
    <row r="724" spans="1:8" x14ac:dyDescent="0.25">
      <c r="A724" t="str">
        <f>IF(GEHALT_ALT_V2!A724="","",GEHALT_ALT_V2!A724)</f>
        <v/>
      </c>
      <c r="B724" s="18" t="str">
        <f>IF(GEHALT_ALT_V2!B724="","",GEHALT_ALT_V2!B724)</f>
        <v/>
      </c>
      <c r="C724" s="19" t="str">
        <f t="shared" si="33"/>
        <v/>
      </c>
      <c r="D724" t="str">
        <f>IF(B724="","",$I$3+IF(OR(YEAR(B724)&gt;YEAR($F$3)+10,AND(YEAR(B724)=YEAR($F$3)+10,MONTH(B724)&gt;=MONTH($F$3))),SUM($C$9:C724),0)*IF(OR(YEAR(B724)&gt;YEAR($F$3)+25,AND(YEAR(B724)=YEAR($F$3)+25,MONTH(B724)&gt;=MONTH($F$3))),2,1))</f>
        <v/>
      </c>
      <c r="E724" t="str">
        <f t="shared" si="34"/>
        <v/>
      </c>
      <c r="F724" t="str">
        <f>IF(D724="","",MIN(E724+F723,MAX(Gehaltstabelle_neu!Entlohnungs_Stufe)))</f>
        <v/>
      </c>
      <c r="G724" t="str">
        <f>IF(A724="","",HLOOKUP(D724,Gehaltstabelle_neu!$B$2:$AA$13,GEHALT_NEU_V2!F724+1,FALSE))</f>
        <v/>
      </c>
      <c r="H724" t="str">
        <f t="shared" si="35"/>
        <v/>
      </c>
    </row>
    <row r="725" spans="1:8" x14ac:dyDescent="0.25">
      <c r="A725" t="str">
        <f>IF(GEHALT_ALT_V2!A725="","",GEHALT_ALT_V2!A725)</f>
        <v/>
      </c>
      <c r="B725" s="18" t="str">
        <f>IF(GEHALT_ALT_V2!B725="","",GEHALT_ALT_V2!B725)</f>
        <v/>
      </c>
      <c r="C725" s="19" t="str">
        <f t="shared" si="33"/>
        <v/>
      </c>
      <c r="D725" t="str">
        <f>IF(B725="","",$I$3+IF(OR(YEAR(B725)&gt;YEAR($F$3)+10,AND(YEAR(B725)=YEAR($F$3)+10,MONTH(B725)&gt;=MONTH($F$3))),SUM($C$9:C725),0)*IF(OR(YEAR(B725)&gt;YEAR($F$3)+25,AND(YEAR(B725)=YEAR($F$3)+25,MONTH(B725)&gt;=MONTH($F$3))),2,1))</f>
        <v/>
      </c>
      <c r="E725" t="str">
        <f t="shared" si="34"/>
        <v/>
      </c>
      <c r="F725" t="str">
        <f>IF(D725="","",MIN(E725+F724,MAX(Gehaltstabelle_neu!Entlohnungs_Stufe)))</f>
        <v/>
      </c>
      <c r="G725" t="str">
        <f>IF(A725="","",HLOOKUP(D725,Gehaltstabelle_neu!$B$2:$AA$13,GEHALT_NEU_V2!F725+1,FALSE))</f>
        <v/>
      </c>
      <c r="H725" t="str">
        <f t="shared" si="35"/>
        <v/>
      </c>
    </row>
    <row r="726" spans="1:8" x14ac:dyDescent="0.25">
      <c r="A726" t="str">
        <f>IF(GEHALT_ALT_V2!A726="","",GEHALT_ALT_V2!A726)</f>
        <v/>
      </c>
      <c r="B726" s="18" t="str">
        <f>IF(GEHALT_ALT_V2!B726="","",GEHALT_ALT_V2!B726)</f>
        <v/>
      </c>
      <c r="C726" s="19" t="str">
        <f t="shared" si="33"/>
        <v/>
      </c>
      <c r="D726" t="str">
        <f>IF(B726="","",$I$3+IF(OR(YEAR(B726)&gt;YEAR($F$3)+10,AND(YEAR(B726)=YEAR($F$3)+10,MONTH(B726)&gt;=MONTH($F$3))),SUM($C$9:C726),0)*IF(OR(YEAR(B726)&gt;YEAR($F$3)+25,AND(YEAR(B726)=YEAR($F$3)+25,MONTH(B726)&gt;=MONTH($F$3))),2,1))</f>
        <v/>
      </c>
      <c r="E726" t="str">
        <f t="shared" si="34"/>
        <v/>
      </c>
      <c r="F726" t="str">
        <f>IF(D726="","",MIN(E726+F725,MAX(Gehaltstabelle_neu!Entlohnungs_Stufe)))</f>
        <v/>
      </c>
      <c r="G726" t="str">
        <f>IF(A726="","",HLOOKUP(D726,Gehaltstabelle_neu!$B$2:$AA$13,GEHALT_NEU_V2!F726+1,FALSE))</f>
        <v/>
      </c>
      <c r="H726" t="str">
        <f t="shared" si="35"/>
        <v/>
      </c>
    </row>
    <row r="727" spans="1:8" x14ac:dyDescent="0.25">
      <c r="A727" t="str">
        <f>IF(GEHALT_ALT_V2!A727="","",GEHALT_ALT_V2!A727)</f>
        <v/>
      </c>
      <c r="B727" s="18" t="str">
        <f>IF(GEHALT_ALT_V2!B727="","",GEHALT_ALT_V2!B727)</f>
        <v/>
      </c>
      <c r="C727" s="19" t="str">
        <f t="shared" si="33"/>
        <v/>
      </c>
      <c r="D727" t="str">
        <f>IF(B727="","",$I$3+IF(OR(YEAR(B727)&gt;YEAR($F$3)+10,AND(YEAR(B727)=YEAR($F$3)+10,MONTH(B727)&gt;=MONTH($F$3))),SUM($C$9:C727),0)*IF(OR(YEAR(B727)&gt;YEAR($F$3)+25,AND(YEAR(B727)=YEAR($F$3)+25,MONTH(B727)&gt;=MONTH($F$3))),2,1))</f>
        <v/>
      </c>
      <c r="E727" t="str">
        <f t="shared" si="34"/>
        <v/>
      </c>
      <c r="F727" t="str">
        <f>IF(D727="","",MIN(E727+F726,MAX(Gehaltstabelle_neu!Entlohnungs_Stufe)))</f>
        <v/>
      </c>
      <c r="G727" t="str">
        <f>IF(A727="","",HLOOKUP(D727,Gehaltstabelle_neu!$B$2:$AA$13,GEHALT_NEU_V2!F727+1,FALSE))</f>
        <v/>
      </c>
      <c r="H727" t="str">
        <f t="shared" si="35"/>
        <v/>
      </c>
    </row>
    <row r="728" spans="1:8" x14ac:dyDescent="0.25">
      <c r="A728" t="str">
        <f>IF(GEHALT_ALT_V2!A728="","",GEHALT_ALT_V2!A728)</f>
        <v/>
      </c>
      <c r="B728" s="18" t="str">
        <f>IF(GEHALT_ALT_V2!B728="","",GEHALT_ALT_V2!B728)</f>
        <v/>
      </c>
      <c r="C728" s="19" t="str">
        <f t="shared" si="33"/>
        <v/>
      </c>
      <c r="D728" t="str">
        <f>IF(B728="","",$I$3+IF(OR(YEAR(B728)&gt;YEAR($F$3)+10,AND(YEAR(B728)=YEAR($F$3)+10,MONTH(B728)&gt;=MONTH($F$3))),SUM($C$9:C728),0)*IF(OR(YEAR(B728)&gt;YEAR($F$3)+25,AND(YEAR(B728)=YEAR($F$3)+25,MONTH(B728)&gt;=MONTH($F$3))),2,1))</f>
        <v/>
      </c>
      <c r="E728" t="str">
        <f t="shared" si="34"/>
        <v/>
      </c>
      <c r="F728" t="str">
        <f>IF(D728="","",MIN(E728+F727,MAX(Gehaltstabelle_neu!Entlohnungs_Stufe)))</f>
        <v/>
      </c>
      <c r="G728" t="str">
        <f>IF(A728="","",HLOOKUP(D728,Gehaltstabelle_neu!$B$2:$AA$13,GEHALT_NEU_V2!F728+1,FALSE))</f>
        <v/>
      </c>
      <c r="H728" t="str">
        <f t="shared" si="35"/>
        <v/>
      </c>
    </row>
    <row r="729" spans="1:8" x14ac:dyDescent="0.25">
      <c r="A729" t="str">
        <f>IF(GEHALT_ALT_V2!A729="","",GEHALT_ALT_V2!A729)</f>
        <v/>
      </c>
      <c r="B729" s="18" t="str">
        <f>IF(GEHALT_ALT_V2!B729="","",GEHALT_ALT_V2!B729)</f>
        <v/>
      </c>
      <c r="C729" s="19" t="str">
        <f t="shared" si="33"/>
        <v/>
      </c>
      <c r="D729" t="str">
        <f>IF(B729="","",$I$3+IF(OR(YEAR(B729)&gt;YEAR($F$3)+10,AND(YEAR(B729)=YEAR($F$3)+10,MONTH(B729)&gt;=MONTH($F$3))),SUM($C$9:C729),0)*IF(OR(YEAR(B729)&gt;YEAR($F$3)+25,AND(YEAR(B729)=YEAR($F$3)+25,MONTH(B729)&gt;=MONTH($F$3))),2,1))</f>
        <v/>
      </c>
      <c r="E729" t="str">
        <f t="shared" si="34"/>
        <v/>
      </c>
      <c r="F729" t="str">
        <f>IF(D729="","",MIN(E729+F728,MAX(Gehaltstabelle_neu!Entlohnungs_Stufe)))</f>
        <v/>
      </c>
      <c r="G729" t="str">
        <f>IF(A729="","",HLOOKUP(D729,Gehaltstabelle_neu!$B$2:$AA$13,GEHALT_NEU_V2!F729+1,FALSE))</f>
        <v/>
      </c>
      <c r="H729" t="str">
        <f t="shared" si="35"/>
        <v/>
      </c>
    </row>
    <row r="730" spans="1:8" x14ac:dyDescent="0.25">
      <c r="A730" t="str">
        <f>IF(GEHALT_ALT_V2!A730="","",GEHALT_ALT_V2!A730)</f>
        <v/>
      </c>
      <c r="B730" s="18" t="str">
        <f>IF(GEHALT_ALT_V2!B730="","",GEHALT_ALT_V2!B730)</f>
        <v/>
      </c>
      <c r="C730" s="19" t="str">
        <f t="shared" si="33"/>
        <v/>
      </c>
      <c r="D730" t="str">
        <f>IF(B730="","",$I$3+IF(OR(YEAR(B730)&gt;YEAR($F$3)+10,AND(YEAR(B730)=YEAR($F$3)+10,MONTH(B730)&gt;=MONTH($F$3))),SUM($C$9:C730),0)*IF(OR(YEAR(B730)&gt;YEAR($F$3)+25,AND(YEAR(B730)=YEAR($F$3)+25,MONTH(B730)&gt;=MONTH($F$3))),2,1))</f>
        <v/>
      </c>
      <c r="E730" t="str">
        <f t="shared" si="34"/>
        <v/>
      </c>
      <c r="F730" t="str">
        <f>IF(D730="","",MIN(E730+F729,MAX(Gehaltstabelle_neu!Entlohnungs_Stufe)))</f>
        <v/>
      </c>
      <c r="G730" t="str">
        <f>IF(A730="","",HLOOKUP(D730,Gehaltstabelle_neu!$B$2:$AA$13,GEHALT_NEU_V2!F730+1,FALSE))</f>
        <v/>
      </c>
      <c r="H730" t="str">
        <f t="shared" si="35"/>
        <v/>
      </c>
    </row>
    <row r="731" spans="1:8" x14ac:dyDescent="0.25">
      <c r="A731" t="str">
        <f>IF(GEHALT_ALT_V2!A731="","",GEHALT_ALT_V2!A731)</f>
        <v/>
      </c>
      <c r="B731" s="18" t="str">
        <f>IF(GEHALT_ALT_V2!B731="","",GEHALT_ALT_V2!B731)</f>
        <v/>
      </c>
      <c r="C731" s="19" t="str">
        <f t="shared" si="33"/>
        <v/>
      </c>
      <c r="D731" t="str">
        <f>IF(B731="","",$I$3+IF(OR(YEAR(B731)&gt;YEAR($F$3)+10,AND(YEAR(B731)=YEAR($F$3)+10,MONTH(B731)&gt;=MONTH($F$3))),SUM($C$9:C731),0)*IF(OR(YEAR(B731)&gt;YEAR($F$3)+25,AND(YEAR(B731)=YEAR($F$3)+25,MONTH(B731)&gt;=MONTH($F$3))),2,1))</f>
        <v/>
      </c>
      <c r="E731" t="str">
        <f t="shared" si="34"/>
        <v/>
      </c>
      <c r="F731" t="str">
        <f>IF(D731="","",MIN(E731+F730,MAX(Gehaltstabelle_neu!Entlohnungs_Stufe)))</f>
        <v/>
      </c>
      <c r="G731" t="str">
        <f>IF(A731="","",HLOOKUP(D731,Gehaltstabelle_neu!$B$2:$AA$13,GEHALT_NEU_V2!F731+1,FALSE))</f>
        <v/>
      </c>
      <c r="H731" t="str">
        <f t="shared" si="35"/>
        <v/>
      </c>
    </row>
    <row r="732" spans="1:8" x14ac:dyDescent="0.25">
      <c r="A732" t="str">
        <f>IF(GEHALT_ALT_V2!A732="","",GEHALT_ALT_V2!A732)</f>
        <v/>
      </c>
      <c r="B732" s="18" t="str">
        <f>IF(GEHALT_ALT_V2!B732="","",GEHALT_ALT_V2!B732)</f>
        <v/>
      </c>
      <c r="C732" s="19" t="str">
        <f t="shared" si="33"/>
        <v/>
      </c>
      <c r="D732" t="str">
        <f>IF(B732="","",$I$3+IF(OR(YEAR(B732)&gt;YEAR($F$3)+10,AND(YEAR(B732)=YEAR($F$3)+10,MONTH(B732)&gt;=MONTH($F$3))),SUM($C$9:C732),0)*IF(OR(YEAR(B732)&gt;YEAR($F$3)+25,AND(YEAR(B732)=YEAR($F$3)+25,MONTH(B732)&gt;=MONTH($F$3))),2,1))</f>
        <v/>
      </c>
      <c r="E732" t="str">
        <f t="shared" si="34"/>
        <v/>
      </c>
      <c r="F732" t="str">
        <f>IF(D732="","",MIN(E732+F731,MAX(Gehaltstabelle_neu!Entlohnungs_Stufe)))</f>
        <v/>
      </c>
      <c r="G732" t="str">
        <f>IF(A732="","",HLOOKUP(D732,Gehaltstabelle_neu!$B$2:$AA$13,GEHALT_NEU_V2!F732+1,FALSE))</f>
        <v/>
      </c>
      <c r="H732" t="str">
        <f t="shared" si="35"/>
        <v/>
      </c>
    </row>
    <row r="733" spans="1:8" x14ac:dyDescent="0.25">
      <c r="A733" t="str">
        <f>IF(GEHALT_ALT_V2!A733="","",GEHALT_ALT_V2!A733)</f>
        <v/>
      </c>
      <c r="B733" s="18" t="str">
        <f>IF(GEHALT_ALT_V2!B733="","",GEHALT_ALT_V2!B733)</f>
        <v/>
      </c>
      <c r="C733" s="19" t="str">
        <f t="shared" si="33"/>
        <v/>
      </c>
      <c r="D733" t="str">
        <f>IF(B733="","",$I$3+IF(OR(YEAR(B733)&gt;YEAR($F$3)+10,AND(YEAR(B733)=YEAR($F$3)+10,MONTH(B733)&gt;=MONTH($F$3))),SUM($C$9:C733),0)*IF(OR(YEAR(B733)&gt;YEAR($F$3)+25,AND(YEAR(B733)=YEAR($F$3)+25,MONTH(B733)&gt;=MONTH($F$3))),2,1))</f>
        <v/>
      </c>
      <c r="E733" t="str">
        <f t="shared" si="34"/>
        <v/>
      </c>
      <c r="F733" t="str">
        <f>IF(D733="","",MIN(E733+F732,MAX(Gehaltstabelle_neu!Entlohnungs_Stufe)))</f>
        <v/>
      </c>
      <c r="G733" t="str">
        <f>IF(A733="","",HLOOKUP(D733,Gehaltstabelle_neu!$B$2:$AA$13,GEHALT_NEU_V2!F733+1,FALSE))</f>
        <v/>
      </c>
      <c r="H733" t="str">
        <f t="shared" si="35"/>
        <v/>
      </c>
    </row>
    <row r="734" spans="1:8" x14ac:dyDescent="0.25">
      <c r="A734" t="str">
        <f>IF(GEHALT_ALT_V2!A734="","",GEHALT_ALT_V2!A734)</f>
        <v/>
      </c>
      <c r="B734" s="18" t="str">
        <f>IF(GEHALT_ALT_V2!B734="","",GEHALT_ALT_V2!B734)</f>
        <v/>
      </c>
      <c r="C734" s="19" t="str">
        <f t="shared" si="33"/>
        <v/>
      </c>
      <c r="D734" t="str">
        <f>IF(B734="","",$I$3+IF(OR(YEAR(B734)&gt;YEAR($F$3)+10,AND(YEAR(B734)=YEAR($F$3)+10,MONTH(B734)&gt;=MONTH($F$3))),SUM($C$9:C734),0)*IF(OR(YEAR(B734)&gt;YEAR($F$3)+25,AND(YEAR(B734)=YEAR($F$3)+25,MONTH(B734)&gt;=MONTH($F$3))),2,1))</f>
        <v/>
      </c>
      <c r="E734" t="str">
        <f t="shared" si="34"/>
        <v/>
      </c>
      <c r="F734" t="str">
        <f>IF(D734="","",MIN(E734+F733,MAX(Gehaltstabelle_neu!Entlohnungs_Stufe)))</f>
        <v/>
      </c>
      <c r="G734" t="str">
        <f>IF(A734="","",HLOOKUP(D734,Gehaltstabelle_neu!$B$2:$AA$13,GEHALT_NEU_V2!F734+1,FALSE))</f>
        <v/>
      </c>
      <c r="H734" t="str">
        <f t="shared" si="35"/>
        <v/>
      </c>
    </row>
    <row r="735" spans="1:8" x14ac:dyDescent="0.25">
      <c r="A735" t="str">
        <f>IF(GEHALT_ALT_V2!A735="","",GEHALT_ALT_V2!A735)</f>
        <v/>
      </c>
      <c r="B735" s="18" t="str">
        <f>IF(GEHALT_ALT_V2!B735="","",GEHALT_ALT_V2!B735)</f>
        <v/>
      </c>
      <c r="C735" s="19" t="str">
        <f t="shared" si="33"/>
        <v/>
      </c>
      <c r="D735" t="str">
        <f>IF(B735="","",$I$3+IF(OR(YEAR(B735)&gt;YEAR($F$3)+10,AND(YEAR(B735)=YEAR($F$3)+10,MONTH(B735)&gt;=MONTH($F$3))),SUM($C$9:C735),0)*IF(OR(YEAR(B735)&gt;YEAR($F$3)+25,AND(YEAR(B735)=YEAR($F$3)+25,MONTH(B735)&gt;=MONTH($F$3))),2,1))</f>
        <v/>
      </c>
      <c r="E735" t="str">
        <f t="shared" si="34"/>
        <v/>
      </c>
      <c r="F735" t="str">
        <f>IF(D735="","",MIN(E735+F734,MAX(Gehaltstabelle_neu!Entlohnungs_Stufe)))</f>
        <v/>
      </c>
      <c r="G735" t="str">
        <f>IF(A735="","",HLOOKUP(D735,Gehaltstabelle_neu!$B$2:$AA$13,GEHALT_NEU_V2!F735+1,FALSE))</f>
        <v/>
      </c>
      <c r="H735" t="str">
        <f t="shared" si="35"/>
        <v/>
      </c>
    </row>
    <row r="736" spans="1:8" x14ac:dyDescent="0.25">
      <c r="A736" t="str">
        <f>IF(GEHALT_ALT_V2!A736="","",GEHALT_ALT_V2!A736)</f>
        <v/>
      </c>
      <c r="B736" s="18" t="str">
        <f>IF(GEHALT_ALT_V2!B736="","",GEHALT_ALT_V2!B736)</f>
        <v/>
      </c>
      <c r="C736" s="19" t="str">
        <f t="shared" si="33"/>
        <v/>
      </c>
      <c r="D736" t="str">
        <f>IF(B736="","",$I$3+IF(OR(YEAR(B736)&gt;YEAR($F$3)+10,AND(YEAR(B736)=YEAR($F$3)+10,MONTH(B736)&gt;=MONTH($F$3))),SUM($C$9:C736),0)*IF(OR(YEAR(B736)&gt;YEAR($F$3)+25,AND(YEAR(B736)=YEAR($F$3)+25,MONTH(B736)&gt;=MONTH($F$3))),2,1))</f>
        <v/>
      </c>
      <c r="E736" t="str">
        <f t="shared" si="34"/>
        <v/>
      </c>
      <c r="F736" t="str">
        <f>IF(D736="","",MIN(E736+F735,MAX(Gehaltstabelle_neu!Entlohnungs_Stufe)))</f>
        <v/>
      </c>
      <c r="G736" t="str">
        <f>IF(A736="","",HLOOKUP(D736,Gehaltstabelle_neu!$B$2:$AA$13,GEHALT_NEU_V2!F736+1,FALSE))</f>
        <v/>
      </c>
      <c r="H736" t="str">
        <f t="shared" si="35"/>
        <v/>
      </c>
    </row>
    <row r="737" spans="1:8" x14ac:dyDescent="0.25">
      <c r="A737" t="str">
        <f>IF(GEHALT_ALT_V2!A737="","",GEHALT_ALT_V2!A737)</f>
        <v/>
      </c>
      <c r="B737" s="18" t="str">
        <f>IF(GEHALT_ALT_V2!B737="","",GEHALT_ALT_V2!B737)</f>
        <v/>
      </c>
      <c r="C737" s="19" t="str">
        <f t="shared" si="33"/>
        <v/>
      </c>
      <c r="D737" t="str">
        <f>IF(B737="","",$I$3+IF(OR(YEAR(B737)&gt;YEAR($F$3)+10,AND(YEAR(B737)=YEAR($F$3)+10,MONTH(B737)&gt;=MONTH($F$3))),SUM($C$9:C737),0)*IF(OR(YEAR(B737)&gt;YEAR($F$3)+25,AND(YEAR(B737)=YEAR($F$3)+25,MONTH(B737)&gt;=MONTH($F$3))),2,1))</f>
        <v/>
      </c>
      <c r="E737" t="str">
        <f t="shared" si="34"/>
        <v/>
      </c>
      <c r="F737" t="str">
        <f>IF(D737="","",MIN(E737+F736,MAX(Gehaltstabelle_neu!Entlohnungs_Stufe)))</f>
        <v/>
      </c>
      <c r="G737" t="str">
        <f>IF(A737="","",HLOOKUP(D737,Gehaltstabelle_neu!$B$2:$AA$13,GEHALT_NEU_V2!F737+1,FALSE))</f>
        <v/>
      </c>
      <c r="H737" t="str">
        <f t="shared" si="35"/>
        <v/>
      </c>
    </row>
    <row r="738" spans="1:8" x14ac:dyDescent="0.25">
      <c r="A738" t="str">
        <f>IF(GEHALT_ALT_V2!A738="","",GEHALT_ALT_V2!A738)</f>
        <v/>
      </c>
      <c r="B738" s="18" t="str">
        <f>IF(GEHALT_ALT_V2!B738="","",GEHALT_ALT_V2!B738)</f>
        <v/>
      </c>
      <c r="C738" s="19" t="str">
        <f t="shared" si="33"/>
        <v/>
      </c>
      <c r="D738" t="str">
        <f>IF(B738="","",$I$3+IF(OR(YEAR(B738)&gt;YEAR($F$3)+10,AND(YEAR(B738)=YEAR($F$3)+10,MONTH(B738)&gt;=MONTH($F$3))),SUM($C$9:C738),0)*IF(OR(YEAR(B738)&gt;YEAR($F$3)+25,AND(YEAR(B738)=YEAR($F$3)+25,MONTH(B738)&gt;=MONTH($F$3))),2,1))</f>
        <v/>
      </c>
      <c r="E738" t="str">
        <f t="shared" si="34"/>
        <v/>
      </c>
      <c r="F738" t="str">
        <f>IF(D738="","",MIN(E738+F737,MAX(Gehaltstabelle_neu!Entlohnungs_Stufe)))</f>
        <v/>
      </c>
      <c r="G738" t="str">
        <f>IF(A738="","",HLOOKUP(D738,Gehaltstabelle_neu!$B$2:$AA$13,GEHALT_NEU_V2!F738+1,FALSE))</f>
        <v/>
      </c>
      <c r="H738" t="str">
        <f t="shared" si="35"/>
        <v/>
      </c>
    </row>
    <row r="739" spans="1:8" x14ac:dyDescent="0.25">
      <c r="A739" t="str">
        <f>IF(GEHALT_ALT_V2!A739="","",GEHALT_ALT_V2!A739)</f>
        <v/>
      </c>
      <c r="B739" s="18" t="str">
        <f>IF(GEHALT_ALT_V2!B739="","",GEHALT_ALT_V2!B739)</f>
        <v/>
      </c>
      <c r="C739" s="19" t="str">
        <f t="shared" si="33"/>
        <v/>
      </c>
      <c r="D739" t="str">
        <f>IF(B739="","",$I$3+IF(OR(YEAR(B739)&gt;YEAR($F$3)+10,AND(YEAR(B739)=YEAR($F$3)+10,MONTH(B739)&gt;=MONTH($F$3))),SUM($C$9:C739),0)*IF(OR(YEAR(B739)&gt;YEAR($F$3)+25,AND(YEAR(B739)=YEAR($F$3)+25,MONTH(B739)&gt;=MONTH($F$3))),2,1))</f>
        <v/>
      </c>
      <c r="E739" t="str">
        <f t="shared" si="34"/>
        <v/>
      </c>
      <c r="F739" t="str">
        <f>IF(D739="","",MIN(E739+F738,MAX(Gehaltstabelle_neu!Entlohnungs_Stufe)))</f>
        <v/>
      </c>
      <c r="G739" t="str">
        <f>IF(A739="","",HLOOKUP(D739,Gehaltstabelle_neu!$B$2:$AA$13,GEHALT_NEU_V2!F739+1,FALSE))</f>
        <v/>
      </c>
      <c r="H739" t="str">
        <f t="shared" si="35"/>
        <v/>
      </c>
    </row>
    <row r="740" spans="1:8" x14ac:dyDescent="0.25">
      <c r="A740" t="str">
        <f>IF(GEHALT_ALT_V2!A740="","",GEHALT_ALT_V2!A740)</f>
        <v/>
      </c>
      <c r="B740" s="18" t="str">
        <f>IF(GEHALT_ALT_V2!B740="","",GEHALT_ALT_V2!B740)</f>
        <v/>
      </c>
      <c r="C740" s="19" t="str">
        <f t="shared" si="33"/>
        <v/>
      </c>
      <c r="D740" t="str">
        <f>IF(B740="","",$I$3+IF(OR(YEAR(B740)&gt;YEAR($F$3)+10,AND(YEAR(B740)=YEAR($F$3)+10,MONTH(B740)&gt;=MONTH($F$3))),SUM($C$9:C740),0)*IF(OR(YEAR(B740)&gt;YEAR($F$3)+25,AND(YEAR(B740)=YEAR($F$3)+25,MONTH(B740)&gt;=MONTH($F$3))),2,1))</f>
        <v/>
      </c>
      <c r="E740" t="str">
        <f t="shared" si="34"/>
        <v/>
      </c>
      <c r="F740" t="str">
        <f>IF(D740="","",MIN(E740+F739,MAX(Gehaltstabelle_neu!Entlohnungs_Stufe)))</f>
        <v/>
      </c>
      <c r="G740" t="str">
        <f>IF(A740="","",HLOOKUP(D740,Gehaltstabelle_neu!$B$2:$AA$13,GEHALT_NEU_V2!F740+1,FALSE))</f>
        <v/>
      </c>
      <c r="H740" t="str">
        <f t="shared" si="35"/>
        <v/>
      </c>
    </row>
    <row r="741" spans="1:8" x14ac:dyDescent="0.25">
      <c r="A741" t="str">
        <f>IF(GEHALT_ALT_V2!A741="","",GEHALT_ALT_V2!A741)</f>
        <v/>
      </c>
      <c r="B741" s="18" t="str">
        <f>IF(GEHALT_ALT_V2!B741="","",GEHALT_ALT_V2!B741)</f>
        <v/>
      </c>
      <c r="C741" s="19" t="str">
        <f t="shared" si="33"/>
        <v/>
      </c>
      <c r="D741" t="str">
        <f>IF(B741="","",$I$3+IF(OR(YEAR(B741)&gt;YEAR($F$3)+10,AND(YEAR(B741)=YEAR($F$3)+10,MONTH(B741)&gt;=MONTH($F$3))),SUM($C$9:C741),0)*IF(OR(YEAR(B741)&gt;YEAR($F$3)+25,AND(YEAR(B741)=YEAR($F$3)+25,MONTH(B741)&gt;=MONTH($F$3))),2,1))</f>
        <v/>
      </c>
      <c r="E741" t="str">
        <f t="shared" si="34"/>
        <v/>
      </c>
      <c r="F741" t="str">
        <f>IF(D741="","",MIN(E741+F740,MAX(Gehaltstabelle_neu!Entlohnungs_Stufe)))</f>
        <v/>
      </c>
      <c r="G741" t="str">
        <f>IF(A741="","",HLOOKUP(D741,Gehaltstabelle_neu!$B$2:$AA$13,GEHALT_NEU_V2!F741+1,FALSE))</f>
        <v/>
      </c>
      <c r="H741" t="str">
        <f t="shared" si="35"/>
        <v/>
      </c>
    </row>
    <row r="742" spans="1:8" x14ac:dyDescent="0.25">
      <c r="A742" t="str">
        <f>IF(GEHALT_ALT_V2!A742="","",GEHALT_ALT_V2!A742)</f>
        <v/>
      </c>
      <c r="B742" s="18" t="str">
        <f>IF(GEHALT_ALT_V2!B742="","",GEHALT_ALT_V2!B742)</f>
        <v/>
      </c>
      <c r="C742" s="19" t="str">
        <f t="shared" si="33"/>
        <v/>
      </c>
      <c r="D742" t="str">
        <f>IF(B742="","",$I$3+IF(OR(YEAR(B742)&gt;YEAR($F$3)+10,AND(YEAR(B742)=YEAR($F$3)+10,MONTH(B742)&gt;=MONTH($F$3))),SUM($C$9:C742),0)*IF(OR(YEAR(B742)&gt;YEAR($F$3)+25,AND(YEAR(B742)=YEAR($F$3)+25,MONTH(B742)&gt;=MONTH($F$3))),2,1))</f>
        <v/>
      </c>
      <c r="E742" t="str">
        <f t="shared" si="34"/>
        <v/>
      </c>
      <c r="F742" t="str">
        <f>IF(D742="","",MIN(E742+F741,MAX(Gehaltstabelle_neu!Entlohnungs_Stufe)))</f>
        <v/>
      </c>
      <c r="G742" t="str">
        <f>IF(A742="","",HLOOKUP(D742,Gehaltstabelle_neu!$B$2:$AA$13,GEHALT_NEU_V2!F742+1,FALSE))</f>
        <v/>
      </c>
      <c r="H742" t="str">
        <f t="shared" si="35"/>
        <v/>
      </c>
    </row>
    <row r="743" spans="1:8" x14ac:dyDescent="0.25">
      <c r="A743" t="str">
        <f>IF(GEHALT_ALT_V2!A743="","",GEHALT_ALT_V2!A743)</f>
        <v/>
      </c>
      <c r="B743" s="18" t="str">
        <f>IF(GEHALT_ALT_V2!B743="","",GEHALT_ALT_V2!B743)</f>
        <v/>
      </c>
      <c r="C743" s="19" t="str">
        <f t="shared" si="33"/>
        <v/>
      </c>
      <c r="D743" t="str">
        <f>IF(B743="","",$I$3+IF(OR(YEAR(B743)&gt;YEAR($F$3)+10,AND(YEAR(B743)=YEAR($F$3)+10,MONTH(B743)&gt;=MONTH($F$3))),SUM($C$9:C743),0)*IF(OR(YEAR(B743)&gt;YEAR($F$3)+25,AND(YEAR(B743)=YEAR($F$3)+25,MONTH(B743)&gt;=MONTH($F$3))),2,1))</f>
        <v/>
      </c>
      <c r="E743" t="str">
        <f t="shared" si="34"/>
        <v/>
      </c>
      <c r="F743" t="str">
        <f>IF(D743="","",MIN(E743+F742,MAX(Gehaltstabelle_neu!Entlohnungs_Stufe)))</f>
        <v/>
      </c>
      <c r="G743" t="str">
        <f>IF(A743="","",HLOOKUP(D743,Gehaltstabelle_neu!$B$2:$AA$13,GEHALT_NEU_V2!F743+1,FALSE))</f>
        <v/>
      </c>
      <c r="H743" t="str">
        <f t="shared" si="35"/>
        <v/>
      </c>
    </row>
    <row r="744" spans="1:8" x14ac:dyDescent="0.25">
      <c r="A744" t="str">
        <f>IF(GEHALT_ALT_V2!A744="","",GEHALT_ALT_V2!A744)</f>
        <v/>
      </c>
      <c r="B744" s="18" t="str">
        <f>IF(GEHALT_ALT_V2!B744="","",GEHALT_ALT_V2!B744)</f>
        <v/>
      </c>
      <c r="C744" s="19" t="str">
        <f t="shared" si="33"/>
        <v/>
      </c>
      <c r="D744" t="str">
        <f>IF(B744="","",$I$3+IF(OR(YEAR(B744)&gt;YEAR($F$3)+10,AND(YEAR(B744)=YEAR($F$3)+10,MONTH(B744)&gt;=MONTH($F$3))),SUM($C$9:C744),0)*IF(OR(YEAR(B744)&gt;YEAR($F$3)+25,AND(YEAR(B744)=YEAR($F$3)+25,MONTH(B744)&gt;=MONTH($F$3))),2,1))</f>
        <v/>
      </c>
      <c r="E744" t="str">
        <f t="shared" si="34"/>
        <v/>
      </c>
      <c r="F744" t="str">
        <f>IF(D744="","",MIN(E744+F743,MAX(Gehaltstabelle_neu!Entlohnungs_Stufe)))</f>
        <v/>
      </c>
      <c r="G744" t="str">
        <f>IF(A744="","",HLOOKUP(D744,Gehaltstabelle_neu!$B$2:$AA$13,GEHALT_NEU_V2!F744+1,FALSE))</f>
        <v/>
      </c>
      <c r="H744" t="str">
        <f t="shared" si="35"/>
        <v/>
      </c>
    </row>
    <row r="745" spans="1:8" x14ac:dyDescent="0.25">
      <c r="A745" t="str">
        <f>IF(GEHALT_ALT_V2!A745="","",GEHALT_ALT_V2!A745)</f>
        <v/>
      </c>
      <c r="B745" s="18" t="str">
        <f>IF(GEHALT_ALT_V2!B745="","",GEHALT_ALT_V2!B745)</f>
        <v/>
      </c>
      <c r="C745" s="19" t="str">
        <f t="shared" si="33"/>
        <v/>
      </c>
      <c r="D745" t="str">
        <f>IF(B745="","",$I$3+IF(OR(YEAR(B745)&gt;YEAR($F$3)+10,AND(YEAR(B745)=YEAR($F$3)+10,MONTH(B745)&gt;=MONTH($F$3))),SUM($C$9:C745),0)*IF(OR(YEAR(B745)&gt;YEAR($F$3)+25,AND(YEAR(B745)=YEAR($F$3)+25,MONTH(B745)&gt;=MONTH($F$3))),2,1))</f>
        <v/>
      </c>
      <c r="E745" t="str">
        <f t="shared" si="34"/>
        <v/>
      </c>
      <c r="F745" t="str">
        <f>IF(D745="","",MIN(E745+F744,MAX(Gehaltstabelle_neu!Entlohnungs_Stufe)))</f>
        <v/>
      </c>
      <c r="G745" t="str">
        <f>IF(A745="","",HLOOKUP(D745,Gehaltstabelle_neu!$B$2:$AA$13,GEHALT_NEU_V2!F745+1,FALSE))</f>
        <v/>
      </c>
      <c r="H745" t="str">
        <f t="shared" si="35"/>
        <v/>
      </c>
    </row>
    <row r="746" spans="1:8" x14ac:dyDescent="0.25">
      <c r="A746" t="str">
        <f>IF(GEHALT_ALT_V2!A746="","",GEHALT_ALT_V2!A746)</f>
        <v/>
      </c>
      <c r="B746" s="18" t="str">
        <f>IF(GEHALT_ALT_V2!B746="","",GEHALT_ALT_V2!B746)</f>
        <v/>
      </c>
      <c r="C746" s="19" t="str">
        <f t="shared" si="33"/>
        <v/>
      </c>
      <c r="D746" t="str">
        <f>IF(B746="","",$I$3+IF(OR(YEAR(B746)&gt;YEAR($F$3)+10,AND(YEAR(B746)=YEAR($F$3)+10,MONTH(B746)&gt;=MONTH($F$3))),SUM($C$9:C746),0)*IF(OR(YEAR(B746)&gt;YEAR($F$3)+25,AND(YEAR(B746)=YEAR($F$3)+25,MONTH(B746)&gt;=MONTH($F$3))),2,1))</f>
        <v/>
      </c>
      <c r="E746" t="str">
        <f t="shared" si="34"/>
        <v/>
      </c>
      <c r="F746" t="str">
        <f>IF(D746="","",MIN(E746+F745,MAX(Gehaltstabelle_neu!Entlohnungs_Stufe)))</f>
        <v/>
      </c>
      <c r="G746" t="str">
        <f>IF(A746="","",HLOOKUP(D746,Gehaltstabelle_neu!$B$2:$AA$13,GEHALT_NEU_V2!F746+1,FALSE))</f>
        <v/>
      </c>
      <c r="H746" t="str">
        <f t="shared" si="35"/>
        <v/>
      </c>
    </row>
    <row r="747" spans="1:8" x14ac:dyDescent="0.25">
      <c r="A747" t="str">
        <f>IF(GEHALT_ALT_V2!A747="","",GEHALT_ALT_V2!A747)</f>
        <v/>
      </c>
      <c r="B747" s="18" t="str">
        <f>IF(GEHALT_ALT_V2!B747="","",GEHALT_ALT_V2!B747)</f>
        <v/>
      </c>
      <c r="C747" s="19" t="str">
        <f t="shared" si="33"/>
        <v/>
      </c>
      <c r="D747" t="str">
        <f>IF(B747="","",$I$3+IF(OR(YEAR(B747)&gt;YEAR($F$3)+10,AND(YEAR(B747)=YEAR($F$3)+10,MONTH(B747)&gt;=MONTH($F$3))),SUM($C$9:C747),0)*IF(OR(YEAR(B747)&gt;YEAR($F$3)+25,AND(YEAR(B747)=YEAR($F$3)+25,MONTH(B747)&gt;=MONTH($F$3))),2,1))</f>
        <v/>
      </c>
      <c r="E747" t="str">
        <f t="shared" si="34"/>
        <v/>
      </c>
      <c r="F747" t="str">
        <f>IF(D747="","",MIN(E747+F746,MAX(Gehaltstabelle_neu!Entlohnungs_Stufe)))</f>
        <v/>
      </c>
      <c r="G747" t="str">
        <f>IF(A747="","",HLOOKUP(D747,Gehaltstabelle_neu!$B$2:$AA$13,GEHALT_NEU_V2!F747+1,FALSE))</f>
        <v/>
      </c>
      <c r="H747" t="str">
        <f t="shared" si="35"/>
        <v/>
      </c>
    </row>
    <row r="748" spans="1:8" x14ac:dyDescent="0.25">
      <c r="A748" t="str">
        <f>IF(GEHALT_ALT_V2!A748="","",GEHALT_ALT_V2!A748)</f>
        <v/>
      </c>
      <c r="B748" s="18" t="str">
        <f>IF(GEHALT_ALT_V2!B748="","",GEHALT_ALT_V2!B748)</f>
        <v/>
      </c>
      <c r="C748" s="19" t="str">
        <f t="shared" si="33"/>
        <v/>
      </c>
      <c r="D748" t="str">
        <f>IF(B748="","",$I$3+IF(OR(YEAR(B748)&gt;YEAR($F$3)+10,AND(YEAR(B748)=YEAR($F$3)+10,MONTH(B748)&gt;=MONTH($F$3))),SUM($C$9:C748),0)*IF(OR(YEAR(B748)&gt;YEAR($F$3)+25,AND(YEAR(B748)=YEAR($F$3)+25,MONTH(B748)&gt;=MONTH($F$3))),2,1))</f>
        <v/>
      </c>
      <c r="E748" t="str">
        <f t="shared" si="34"/>
        <v/>
      </c>
      <c r="F748" t="str">
        <f>IF(D748="","",MIN(E748+F747,MAX(Gehaltstabelle_neu!Entlohnungs_Stufe)))</f>
        <v/>
      </c>
      <c r="G748" t="str">
        <f>IF(A748="","",HLOOKUP(D748,Gehaltstabelle_neu!$B$2:$AA$13,GEHALT_NEU_V2!F748+1,FALSE))</f>
        <v/>
      </c>
      <c r="H748" t="str">
        <f t="shared" si="35"/>
        <v/>
      </c>
    </row>
    <row r="749" spans="1:8" x14ac:dyDescent="0.25">
      <c r="A749" t="str">
        <f>IF(GEHALT_ALT_V2!A749="","",GEHALT_ALT_V2!A749)</f>
        <v/>
      </c>
      <c r="B749" s="18" t="str">
        <f>IF(GEHALT_ALT_V2!B749="","",GEHALT_ALT_V2!B749)</f>
        <v/>
      </c>
      <c r="C749" s="19" t="str">
        <f t="shared" si="33"/>
        <v/>
      </c>
      <c r="D749" t="str">
        <f>IF(B749="","",$I$3+IF(OR(YEAR(B749)&gt;YEAR($F$3)+10,AND(YEAR(B749)=YEAR($F$3)+10,MONTH(B749)&gt;=MONTH($F$3))),SUM($C$9:C749),0)*IF(OR(YEAR(B749)&gt;YEAR($F$3)+25,AND(YEAR(B749)=YEAR($F$3)+25,MONTH(B749)&gt;=MONTH($F$3))),2,1))</f>
        <v/>
      </c>
      <c r="E749" t="str">
        <f t="shared" si="34"/>
        <v/>
      </c>
      <c r="F749" t="str">
        <f>IF(D749="","",MIN(E749+F748,MAX(Gehaltstabelle_neu!Entlohnungs_Stufe)))</f>
        <v/>
      </c>
      <c r="G749" t="str">
        <f>IF(A749="","",HLOOKUP(D749,Gehaltstabelle_neu!$B$2:$AA$13,GEHALT_NEU_V2!F749+1,FALSE))</f>
        <v/>
      </c>
      <c r="H749" t="str">
        <f t="shared" si="35"/>
        <v/>
      </c>
    </row>
    <row r="750" spans="1:8" x14ac:dyDescent="0.25">
      <c r="A750" t="str">
        <f>IF(GEHALT_ALT_V2!A750="","",GEHALT_ALT_V2!A750)</f>
        <v/>
      </c>
      <c r="B750" s="18" t="str">
        <f>IF(GEHALT_ALT_V2!B750="","",GEHALT_ALT_V2!B750)</f>
        <v/>
      </c>
      <c r="C750" s="19" t="str">
        <f t="shared" si="33"/>
        <v/>
      </c>
      <c r="D750" t="str">
        <f>IF(B750="","",$I$3+IF(OR(YEAR(B750)&gt;YEAR($F$3)+10,AND(YEAR(B750)=YEAR($F$3)+10,MONTH(B750)&gt;=MONTH($F$3))),SUM($C$9:C750),0)*IF(OR(YEAR(B750)&gt;YEAR($F$3)+25,AND(YEAR(B750)=YEAR($F$3)+25,MONTH(B750)&gt;=MONTH($F$3))),2,1))</f>
        <v/>
      </c>
      <c r="E750" t="str">
        <f t="shared" si="34"/>
        <v/>
      </c>
      <c r="F750" t="str">
        <f>IF(D750="","",MIN(E750+F749,MAX(Gehaltstabelle_neu!Entlohnungs_Stufe)))</f>
        <v/>
      </c>
      <c r="G750" t="str">
        <f>IF(A750="","",HLOOKUP(D750,Gehaltstabelle_neu!$B$2:$AA$13,GEHALT_NEU_V2!F750+1,FALSE))</f>
        <v/>
      </c>
      <c r="H750" t="str">
        <f t="shared" si="35"/>
        <v/>
      </c>
    </row>
    <row r="751" spans="1:8" x14ac:dyDescent="0.25">
      <c r="A751" t="str">
        <f>IF(GEHALT_ALT_V2!A751="","",GEHALT_ALT_V2!A751)</f>
        <v/>
      </c>
      <c r="B751" s="18" t="str">
        <f>IF(GEHALT_ALT_V2!B751="","",GEHALT_ALT_V2!B751)</f>
        <v/>
      </c>
      <c r="C751" s="19" t="str">
        <f t="shared" si="33"/>
        <v/>
      </c>
      <c r="D751" t="str">
        <f>IF(B751="","",$I$3+IF(OR(YEAR(B751)&gt;YEAR($F$3)+10,AND(YEAR(B751)=YEAR($F$3)+10,MONTH(B751)&gt;=MONTH($F$3))),SUM($C$9:C751),0)*IF(OR(YEAR(B751)&gt;YEAR($F$3)+25,AND(YEAR(B751)=YEAR($F$3)+25,MONTH(B751)&gt;=MONTH($F$3))),2,1))</f>
        <v/>
      </c>
      <c r="E751" t="str">
        <f t="shared" si="34"/>
        <v/>
      </c>
      <c r="F751" t="str">
        <f>IF(D751="","",MIN(E751+F750,MAX(Gehaltstabelle_neu!Entlohnungs_Stufe)))</f>
        <v/>
      </c>
      <c r="G751" t="str">
        <f>IF(A751="","",HLOOKUP(D751,Gehaltstabelle_neu!$B$2:$AA$13,GEHALT_NEU_V2!F751+1,FALSE))</f>
        <v/>
      </c>
      <c r="H751" t="str">
        <f t="shared" si="35"/>
        <v/>
      </c>
    </row>
    <row r="752" spans="1:8" x14ac:dyDescent="0.25">
      <c r="A752" t="str">
        <f>IF(GEHALT_ALT_V2!A752="","",GEHALT_ALT_V2!A752)</f>
        <v/>
      </c>
      <c r="B752" s="18" t="str">
        <f>IF(GEHALT_ALT_V2!B752="","",GEHALT_ALT_V2!B752)</f>
        <v/>
      </c>
      <c r="C752" s="19" t="str">
        <f t="shared" si="33"/>
        <v/>
      </c>
      <c r="D752" t="str">
        <f>IF(B752="","",$I$3+IF(OR(YEAR(B752)&gt;YEAR($F$3)+10,AND(YEAR(B752)=YEAR($F$3)+10,MONTH(B752)&gt;=MONTH($F$3))),SUM($C$9:C752),0)*IF(OR(YEAR(B752)&gt;YEAR($F$3)+25,AND(YEAR(B752)=YEAR($F$3)+25,MONTH(B752)&gt;=MONTH($F$3))),2,1))</f>
        <v/>
      </c>
      <c r="E752" t="str">
        <f t="shared" si="34"/>
        <v/>
      </c>
      <c r="F752" t="str">
        <f>IF(D752="","",MIN(E752+F751,MAX(Gehaltstabelle_neu!Entlohnungs_Stufe)))</f>
        <v/>
      </c>
      <c r="G752" t="str">
        <f>IF(A752="","",HLOOKUP(D752,Gehaltstabelle_neu!$B$2:$AA$13,GEHALT_NEU_V2!F752+1,FALSE))</f>
        <v/>
      </c>
      <c r="H752" t="str">
        <f t="shared" si="35"/>
        <v/>
      </c>
    </row>
    <row r="753" spans="1:8" x14ac:dyDescent="0.25">
      <c r="A753" t="str">
        <f>IF(GEHALT_ALT_V2!A753="","",GEHALT_ALT_V2!A753)</f>
        <v/>
      </c>
      <c r="B753" s="18" t="str">
        <f>IF(GEHALT_ALT_V2!B753="","",GEHALT_ALT_V2!B753)</f>
        <v/>
      </c>
      <c r="C753" s="19" t="str">
        <f t="shared" si="33"/>
        <v/>
      </c>
      <c r="D753" t="str">
        <f>IF(B753="","",$I$3+IF(OR(YEAR(B753)&gt;YEAR($F$3)+10,AND(YEAR(B753)=YEAR($F$3)+10,MONTH(B753)&gt;=MONTH($F$3))),SUM($C$9:C753),0)*IF(OR(YEAR(B753)&gt;YEAR($F$3)+25,AND(YEAR(B753)=YEAR($F$3)+25,MONTH(B753)&gt;=MONTH($F$3))),2,1))</f>
        <v/>
      </c>
      <c r="E753" t="str">
        <f t="shared" si="34"/>
        <v/>
      </c>
      <c r="F753" t="str">
        <f>IF(D753="","",MIN(E753+F752,MAX(Gehaltstabelle_neu!Entlohnungs_Stufe)))</f>
        <v/>
      </c>
      <c r="G753" t="str">
        <f>IF(A753="","",HLOOKUP(D753,Gehaltstabelle_neu!$B$2:$AA$13,GEHALT_NEU_V2!F753+1,FALSE))</f>
        <v/>
      </c>
      <c r="H753" t="str">
        <f t="shared" si="35"/>
        <v/>
      </c>
    </row>
    <row r="754" spans="1:8" x14ac:dyDescent="0.25">
      <c r="A754" t="str">
        <f>IF(GEHALT_ALT_V2!A754="","",GEHALT_ALT_V2!A754)</f>
        <v/>
      </c>
      <c r="B754" s="18" t="str">
        <f>IF(GEHALT_ALT_V2!B754="","",GEHALT_ALT_V2!B754)</f>
        <v/>
      </c>
      <c r="C754" s="19" t="str">
        <f t="shared" si="33"/>
        <v/>
      </c>
      <c r="D754" t="str">
        <f>IF(B754="","",$I$3+IF(OR(YEAR(B754)&gt;YEAR($F$3)+10,AND(YEAR(B754)=YEAR($F$3)+10,MONTH(B754)&gt;=MONTH($F$3))),SUM($C$9:C754),0)*IF(OR(YEAR(B754)&gt;YEAR($F$3)+25,AND(YEAR(B754)=YEAR($F$3)+25,MONTH(B754)&gt;=MONTH($F$3))),2,1))</f>
        <v/>
      </c>
      <c r="E754" t="str">
        <f t="shared" si="34"/>
        <v/>
      </c>
      <c r="F754" t="str">
        <f>IF(D754="","",MIN(E754+F753,MAX(Gehaltstabelle_neu!Entlohnungs_Stufe)))</f>
        <v/>
      </c>
      <c r="G754" t="str">
        <f>IF(A754="","",HLOOKUP(D754,Gehaltstabelle_neu!$B$2:$AA$13,GEHALT_NEU_V2!F754+1,FALSE))</f>
        <v/>
      </c>
      <c r="H754" t="str">
        <f t="shared" si="35"/>
        <v/>
      </c>
    </row>
    <row r="755" spans="1:8" x14ac:dyDescent="0.25">
      <c r="A755" t="str">
        <f>IF(GEHALT_ALT_V2!A755="","",GEHALT_ALT_V2!A755)</f>
        <v/>
      </c>
      <c r="B755" s="18" t="str">
        <f>IF(GEHALT_ALT_V2!B755="","",GEHALT_ALT_V2!B755)</f>
        <v/>
      </c>
      <c r="C755" s="19" t="str">
        <f t="shared" si="33"/>
        <v/>
      </c>
      <c r="D755" t="str">
        <f>IF(B755="","",$I$3+IF(OR(YEAR(B755)&gt;YEAR($F$3)+10,AND(YEAR(B755)=YEAR($F$3)+10,MONTH(B755)&gt;=MONTH($F$3))),SUM($C$9:C755),0)*IF(OR(YEAR(B755)&gt;YEAR($F$3)+25,AND(YEAR(B755)=YEAR($F$3)+25,MONTH(B755)&gt;=MONTH($F$3))),2,1))</f>
        <v/>
      </c>
      <c r="E755" t="str">
        <f t="shared" si="34"/>
        <v/>
      </c>
      <c r="F755" t="str">
        <f>IF(D755="","",MIN(E755+F754,MAX(Gehaltstabelle_neu!Entlohnungs_Stufe)))</f>
        <v/>
      </c>
      <c r="G755" t="str">
        <f>IF(A755="","",HLOOKUP(D755,Gehaltstabelle_neu!$B$2:$AA$13,GEHALT_NEU_V2!F755+1,FALSE))</f>
        <v/>
      </c>
      <c r="H755" t="str">
        <f t="shared" si="35"/>
        <v/>
      </c>
    </row>
    <row r="756" spans="1:8" x14ac:dyDescent="0.25">
      <c r="A756" t="str">
        <f>IF(GEHALT_ALT_V2!A756="","",GEHALT_ALT_V2!A756)</f>
        <v/>
      </c>
      <c r="B756" s="18" t="str">
        <f>IF(GEHALT_ALT_V2!B756="","",GEHALT_ALT_V2!B756)</f>
        <v/>
      </c>
      <c r="C756" s="19" t="str">
        <f t="shared" si="33"/>
        <v/>
      </c>
      <c r="D756" t="str">
        <f>IF(B756="","",$I$3+IF(OR(YEAR(B756)&gt;YEAR($F$3)+10,AND(YEAR(B756)=YEAR($F$3)+10,MONTH(B756)&gt;=MONTH($F$3))),SUM($C$9:C756),0)*IF(OR(YEAR(B756)&gt;YEAR($F$3)+25,AND(YEAR(B756)=YEAR($F$3)+25,MONTH(B756)&gt;=MONTH($F$3))),2,1))</f>
        <v/>
      </c>
      <c r="E756" t="str">
        <f t="shared" si="34"/>
        <v/>
      </c>
      <c r="F756" t="str">
        <f>IF(D756="","",MIN(E756+F755,MAX(Gehaltstabelle_neu!Entlohnungs_Stufe)))</f>
        <v/>
      </c>
      <c r="G756" t="str">
        <f>IF(A756="","",HLOOKUP(D756,Gehaltstabelle_neu!$B$2:$AA$13,GEHALT_NEU_V2!F756+1,FALSE))</f>
        <v/>
      </c>
      <c r="H756" t="str">
        <f t="shared" si="35"/>
        <v/>
      </c>
    </row>
    <row r="757" spans="1:8" x14ac:dyDescent="0.25">
      <c r="A757" t="str">
        <f>IF(GEHALT_ALT_V2!A757="","",GEHALT_ALT_V2!A757)</f>
        <v/>
      </c>
      <c r="B757" s="18" t="str">
        <f>IF(GEHALT_ALT_V2!B757="","",GEHALT_ALT_V2!B757)</f>
        <v/>
      </c>
      <c r="C757" s="19" t="str">
        <f t="shared" si="33"/>
        <v/>
      </c>
      <c r="D757" t="str">
        <f>IF(B757="","",$I$3+IF(OR(YEAR(B757)&gt;YEAR($F$3)+10,AND(YEAR(B757)=YEAR($F$3)+10,MONTH(B757)&gt;=MONTH($F$3))),SUM($C$9:C757),0)*IF(OR(YEAR(B757)&gt;YEAR($F$3)+25,AND(YEAR(B757)=YEAR($F$3)+25,MONTH(B757)&gt;=MONTH($F$3))),2,1))</f>
        <v/>
      </c>
      <c r="E757" t="str">
        <f t="shared" si="34"/>
        <v/>
      </c>
      <c r="F757" t="str">
        <f>IF(D757="","",MIN(E757+F756,MAX(Gehaltstabelle_neu!Entlohnungs_Stufe)))</f>
        <v/>
      </c>
      <c r="G757" t="str">
        <f>IF(A757="","",HLOOKUP(D757,Gehaltstabelle_neu!$B$2:$AA$13,GEHALT_NEU_V2!F757+1,FALSE))</f>
        <v/>
      </c>
      <c r="H757" t="str">
        <f t="shared" si="35"/>
        <v/>
      </c>
    </row>
    <row r="758" spans="1:8" x14ac:dyDescent="0.25">
      <c r="A758" t="str">
        <f>IF(GEHALT_ALT_V2!A758="","",GEHALT_ALT_V2!A758)</f>
        <v/>
      </c>
      <c r="B758" s="18" t="str">
        <f>IF(GEHALT_ALT_V2!B758="","",GEHALT_ALT_V2!B758)</f>
        <v/>
      </c>
      <c r="C758" s="19" t="str">
        <f t="shared" si="33"/>
        <v/>
      </c>
      <c r="D758" t="str">
        <f>IF(B758="","",$I$3+IF(OR(YEAR(B758)&gt;YEAR($F$3)+10,AND(YEAR(B758)=YEAR($F$3)+10,MONTH(B758)&gt;=MONTH($F$3))),SUM($C$9:C758),0)*IF(OR(YEAR(B758)&gt;YEAR($F$3)+25,AND(YEAR(B758)=YEAR($F$3)+25,MONTH(B758)&gt;=MONTH($F$3))),2,1))</f>
        <v/>
      </c>
      <c r="E758" t="str">
        <f t="shared" si="34"/>
        <v/>
      </c>
      <c r="F758" t="str">
        <f>IF(D758="","",MIN(E758+F757,MAX(Gehaltstabelle_neu!Entlohnungs_Stufe)))</f>
        <v/>
      </c>
      <c r="G758" t="str">
        <f>IF(A758="","",HLOOKUP(D758,Gehaltstabelle_neu!$B$2:$AA$13,GEHALT_NEU_V2!F758+1,FALSE))</f>
        <v/>
      </c>
      <c r="H758" t="str">
        <f t="shared" si="35"/>
        <v/>
      </c>
    </row>
    <row r="759" spans="1:8" x14ac:dyDescent="0.25">
      <c r="A759" t="str">
        <f>IF(GEHALT_ALT_V2!A759="","",GEHALT_ALT_V2!A759)</f>
        <v/>
      </c>
      <c r="B759" s="18" t="str">
        <f>IF(GEHALT_ALT_V2!B759="","",GEHALT_ALT_V2!B759)</f>
        <v/>
      </c>
      <c r="C759" s="19" t="str">
        <f t="shared" si="33"/>
        <v/>
      </c>
      <c r="D759" t="str">
        <f>IF(B759="","",$I$3+IF(OR(YEAR(B759)&gt;YEAR($F$3)+10,AND(YEAR(B759)=YEAR($F$3)+10,MONTH(B759)&gt;=MONTH($F$3))),SUM($C$9:C759),0)*IF(OR(YEAR(B759)&gt;YEAR($F$3)+25,AND(YEAR(B759)=YEAR($F$3)+25,MONTH(B759)&gt;=MONTH($F$3))),2,1))</f>
        <v/>
      </c>
      <c r="E759" t="str">
        <f t="shared" si="34"/>
        <v/>
      </c>
      <c r="F759" t="str">
        <f>IF(D759="","",MIN(E759+F758,MAX(Gehaltstabelle_neu!Entlohnungs_Stufe)))</f>
        <v/>
      </c>
      <c r="G759" t="str">
        <f>IF(A759="","",HLOOKUP(D759,Gehaltstabelle_neu!$B$2:$AA$13,GEHALT_NEU_V2!F759+1,FALSE))</f>
        <v/>
      </c>
      <c r="H759" t="str">
        <f t="shared" si="35"/>
        <v/>
      </c>
    </row>
    <row r="760" spans="1:8" x14ac:dyDescent="0.25">
      <c r="A760" t="str">
        <f>IF(GEHALT_ALT_V2!A760="","",GEHALT_ALT_V2!A760)</f>
        <v/>
      </c>
      <c r="B760" s="18" t="str">
        <f>IF(GEHALT_ALT_V2!B760="","",GEHALT_ALT_V2!B760)</f>
        <v/>
      </c>
      <c r="C760" s="19" t="str">
        <f t="shared" si="33"/>
        <v/>
      </c>
      <c r="D760" t="str">
        <f>IF(B760="","",$I$3+IF(OR(YEAR(B760)&gt;YEAR($F$3)+10,AND(YEAR(B760)=YEAR($F$3)+10,MONTH(B760)&gt;=MONTH($F$3))),SUM($C$9:C760),0)*IF(OR(YEAR(B760)&gt;YEAR($F$3)+25,AND(YEAR(B760)=YEAR($F$3)+25,MONTH(B760)&gt;=MONTH($F$3))),2,1))</f>
        <v/>
      </c>
      <c r="E760" t="str">
        <f t="shared" si="34"/>
        <v/>
      </c>
      <c r="F760" t="str">
        <f>IF(D760="","",MIN(E760+F759,MAX(Gehaltstabelle_neu!Entlohnungs_Stufe)))</f>
        <v/>
      </c>
      <c r="G760" t="str">
        <f>IF(A760="","",HLOOKUP(D760,Gehaltstabelle_neu!$B$2:$AA$13,GEHALT_NEU_V2!F760+1,FALSE))</f>
        <v/>
      </c>
      <c r="H760" t="str">
        <f t="shared" si="35"/>
        <v/>
      </c>
    </row>
    <row r="761" spans="1:8" x14ac:dyDescent="0.25">
      <c r="A761" t="str">
        <f>IF(GEHALT_ALT_V2!A761="","",GEHALT_ALT_V2!A761)</f>
        <v/>
      </c>
      <c r="B761" s="18" t="str">
        <f>IF(GEHALT_ALT_V2!B761="","",GEHALT_ALT_V2!B761)</f>
        <v/>
      </c>
      <c r="C761" s="19" t="str">
        <f t="shared" si="33"/>
        <v/>
      </c>
      <c r="D761" t="str">
        <f>IF(B761="","",$I$3+IF(OR(YEAR(B761)&gt;YEAR($F$3)+10,AND(YEAR(B761)=YEAR($F$3)+10,MONTH(B761)&gt;=MONTH($F$3))),SUM($C$9:C761),0)*IF(OR(YEAR(B761)&gt;YEAR($F$3)+25,AND(YEAR(B761)=YEAR($F$3)+25,MONTH(B761)&gt;=MONTH($F$3))),2,1))</f>
        <v/>
      </c>
      <c r="E761" t="str">
        <f t="shared" si="34"/>
        <v/>
      </c>
      <c r="F761" t="str">
        <f>IF(D761="","",MIN(E761+F760,MAX(Gehaltstabelle_neu!Entlohnungs_Stufe)))</f>
        <v/>
      </c>
      <c r="G761" t="str">
        <f>IF(A761="","",HLOOKUP(D761,Gehaltstabelle_neu!$B$2:$AA$13,GEHALT_NEU_V2!F761+1,FALSE))</f>
        <v/>
      </c>
      <c r="H761" t="str">
        <f t="shared" si="35"/>
        <v/>
      </c>
    </row>
    <row r="762" spans="1:8" x14ac:dyDescent="0.25">
      <c r="A762" t="str">
        <f>IF(GEHALT_ALT_V2!A762="","",GEHALT_ALT_V2!A762)</f>
        <v/>
      </c>
      <c r="B762" s="18" t="str">
        <f>IF(GEHALT_ALT_V2!B762="","",GEHALT_ALT_V2!B762)</f>
        <v/>
      </c>
      <c r="C762" s="19" t="str">
        <f t="shared" si="33"/>
        <v/>
      </c>
      <c r="D762" t="str">
        <f>IF(B762="","",$I$3+IF(OR(YEAR(B762)&gt;YEAR($F$3)+10,AND(YEAR(B762)=YEAR($F$3)+10,MONTH(B762)&gt;=MONTH($F$3))),SUM($C$9:C762),0)*IF(OR(YEAR(B762)&gt;YEAR($F$3)+25,AND(YEAR(B762)=YEAR($F$3)+25,MONTH(B762)&gt;=MONTH($F$3))),2,1))</f>
        <v/>
      </c>
      <c r="E762" t="str">
        <f t="shared" si="34"/>
        <v/>
      </c>
      <c r="F762" t="str">
        <f>IF(D762="","",MIN(E762+F761,MAX(Gehaltstabelle_neu!Entlohnungs_Stufe)))</f>
        <v/>
      </c>
      <c r="G762" t="str">
        <f>IF(A762="","",HLOOKUP(D762,Gehaltstabelle_neu!$B$2:$AA$13,GEHALT_NEU_V2!F762+1,FALSE))</f>
        <v/>
      </c>
      <c r="H762" t="str">
        <f t="shared" si="35"/>
        <v/>
      </c>
    </row>
    <row r="763" spans="1:8" x14ac:dyDescent="0.25">
      <c r="A763" t="str">
        <f>IF(GEHALT_ALT_V2!A763="","",GEHALT_ALT_V2!A763)</f>
        <v/>
      </c>
      <c r="B763" s="18" t="str">
        <f>IF(GEHALT_ALT_V2!B763="","",GEHALT_ALT_V2!B763)</f>
        <v/>
      </c>
      <c r="C763" s="19" t="str">
        <f t="shared" si="33"/>
        <v/>
      </c>
      <c r="D763" t="str">
        <f>IF(B763="","",$I$3+IF(OR(YEAR(B763)&gt;YEAR($F$3)+10,AND(YEAR(B763)=YEAR($F$3)+10,MONTH(B763)&gt;=MONTH($F$3))),SUM($C$9:C763),0)*IF(OR(YEAR(B763)&gt;YEAR($F$3)+25,AND(YEAR(B763)=YEAR($F$3)+25,MONTH(B763)&gt;=MONTH($F$3))),2,1))</f>
        <v/>
      </c>
      <c r="E763" t="str">
        <f t="shared" si="34"/>
        <v/>
      </c>
      <c r="F763" t="str">
        <f>IF(D763="","",MIN(E763+F762,MAX(Gehaltstabelle_neu!Entlohnungs_Stufe)))</f>
        <v/>
      </c>
      <c r="G763" t="str">
        <f>IF(A763="","",HLOOKUP(D763,Gehaltstabelle_neu!$B$2:$AA$13,GEHALT_NEU_V2!F763+1,FALSE))</f>
        <v/>
      </c>
      <c r="H763" t="str">
        <f t="shared" si="35"/>
        <v/>
      </c>
    </row>
    <row r="764" spans="1:8" x14ac:dyDescent="0.25">
      <c r="A764" t="str">
        <f>IF(GEHALT_ALT_V2!A764="","",GEHALT_ALT_V2!A764)</f>
        <v/>
      </c>
      <c r="B764" s="18" t="str">
        <f>IF(GEHALT_ALT_V2!B764="","",GEHALT_ALT_V2!B764)</f>
        <v/>
      </c>
      <c r="C764" s="19" t="str">
        <f t="shared" si="33"/>
        <v/>
      </c>
      <c r="D764" t="str">
        <f>IF(B764="","",$I$3+IF(OR(YEAR(B764)&gt;YEAR($F$3)+10,AND(YEAR(B764)=YEAR($F$3)+10,MONTH(B764)&gt;=MONTH($F$3))),SUM($C$9:C764),0)*IF(OR(YEAR(B764)&gt;YEAR($F$3)+25,AND(YEAR(B764)=YEAR($F$3)+25,MONTH(B764)&gt;=MONTH($F$3))),2,1))</f>
        <v/>
      </c>
      <c r="E764" t="str">
        <f t="shared" si="34"/>
        <v/>
      </c>
      <c r="F764" t="str">
        <f>IF(D764="","",MIN(E764+F763,MAX(Gehaltstabelle_neu!Entlohnungs_Stufe)))</f>
        <v/>
      </c>
      <c r="G764" t="str">
        <f>IF(A764="","",HLOOKUP(D764,Gehaltstabelle_neu!$B$2:$AA$13,GEHALT_NEU_V2!F764+1,FALSE))</f>
        <v/>
      </c>
      <c r="H764" t="str">
        <f t="shared" si="35"/>
        <v/>
      </c>
    </row>
    <row r="765" spans="1:8" x14ac:dyDescent="0.25">
      <c r="A765" t="str">
        <f>IF(GEHALT_ALT_V2!A765="","",GEHALT_ALT_V2!A765)</f>
        <v/>
      </c>
      <c r="B765" s="18" t="str">
        <f>IF(GEHALT_ALT_V2!B765="","",GEHALT_ALT_V2!B765)</f>
        <v/>
      </c>
      <c r="C765" s="19" t="str">
        <f t="shared" si="33"/>
        <v/>
      </c>
      <c r="D765" t="str">
        <f>IF(B765="","",$I$3+IF(OR(YEAR(B765)&gt;YEAR($F$3)+10,AND(YEAR(B765)=YEAR($F$3)+10,MONTH(B765)&gt;=MONTH($F$3))),SUM($C$9:C765),0)*IF(OR(YEAR(B765)&gt;YEAR($F$3)+25,AND(YEAR(B765)=YEAR($F$3)+25,MONTH(B765)&gt;=MONTH($F$3))),2,1))</f>
        <v/>
      </c>
      <c r="E765" t="str">
        <f t="shared" si="34"/>
        <v/>
      </c>
      <c r="F765" t="str">
        <f>IF(D765="","",MIN(E765+F764,MAX(Gehaltstabelle_neu!Entlohnungs_Stufe)))</f>
        <v/>
      </c>
      <c r="G765" t="str">
        <f>IF(A765="","",HLOOKUP(D765,Gehaltstabelle_neu!$B$2:$AA$13,GEHALT_NEU_V2!F765+1,FALSE))</f>
        <v/>
      </c>
      <c r="H765" t="str">
        <f t="shared" si="35"/>
        <v/>
      </c>
    </row>
    <row r="766" spans="1:8" x14ac:dyDescent="0.25">
      <c r="A766" t="str">
        <f>IF(GEHALT_ALT_V2!A766="","",GEHALT_ALT_V2!A766)</f>
        <v/>
      </c>
      <c r="B766" s="18" t="str">
        <f>IF(GEHALT_ALT_V2!B766="","",GEHALT_ALT_V2!B766)</f>
        <v/>
      </c>
      <c r="C766" s="19" t="str">
        <f t="shared" si="33"/>
        <v/>
      </c>
      <c r="D766" t="str">
        <f>IF(B766="","",$I$3+IF(OR(YEAR(B766)&gt;YEAR($F$3)+10,AND(YEAR(B766)=YEAR($F$3)+10,MONTH(B766)&gt;=MONTH($F$3))),SUM($C$9:C766),0)*IF(OR(YEAR(B766)&gt;YEAR($F$3)+25,AND(YEAR(B766)=YEAR($F$3)+25,MONTH(B766)&gt;=MONTH($F$3))),2,1))</f>
        <v/>
      </c>
      <c r="E766" t="str">
        <f t="shared" si="34"/>
        <v/>
      </c>
      <c r="F766" t="str">
        <f>IF(D766="","",MIN(E766+F765,MAX(Gehaltstabelle_neu!Entlohnungs_Stufe)))</f>
        <v/>
      </c>
      <c r="G766" t="str">
        <f>IF(A766="","",HLOOKUP(D766,Gehaltstabelle_neu!$B$2:$AA$13,GEHALT_NEU_V2!F766+1,FALSE))</f>
        <v/>
      </c>
      <c r="H766" t="str">
        <f t="shared" si="35"/>
        <v/>
      </c>
    </row>
    <row r="767" spans="1:8" x14ac:dyDescent="0.25">
      <c r="A767" t="str">
        <f>IF(GEHALT_ALT_V2!A767="","",GEHALT_ALT_V2!A767)</f>
        <v/>
      </c>
      <c r="B767" s="18" t="str">
        <f>IF(GEHALT_ALT_V2!B767="","",GEHALT_ALT_V2!B767)</f>
        <v/>
      </c>
      <c r="C767" s="19" t="str">
        <f t="shared" si="33"/>
        <v/>
      </c>
      <c r="D767" t="str">
        <f>IF(B767="","",$I$3+IF(OR(YEAR(B767)&gt;YEAR($F$3)+10,AND(YEAR(B767)=YEAR($F$3)+10,MONTH(B767)&gt;=MONTH($F$3))),SUM($C$9:C767),0)*IF(OR(YEAR(B767)&gt;YEAR($F$3)+25,AND(YEAR(B767)=YEAR($F$3)+25,MONTH(B767)&gt;=MONTH($F$3))),2,1))</f>
        <v/>
      </c>
      <c r="E767" t="str">
        <f t="shared" si="34"/>
        <v/>
      </c>
      <c r="F767" t="str">
        <f>IF(D767="","",MIN(E767+F766,MAX(Gehaltstabelle_neu!Entlohnungs_Stufe)))</f>
        <v/>
      </c>
      <c r="G767" t="str">
        <f>IF(A767="","",HLOOKUP(D767,Gehaltstabelle_neu!$B$2:$AA$13,GEHALT_NEU_V2!F767+1,FALSE))</f>
        <v/>
      </c>
      <c r="H767" t="str">
        <f t="shared" si="35"/>
        <v/>
      </c>
    </row>
    <row r="768" spans="1:8" x14ac:dyDescent="0.25">
      <c r="A768" t="str">
        <f>IF(GEHALT_ALT_V2!A768="","",GEHALT_ALT_V2!A768)</f>
        <v/>
      </c>
      <c r="B768" s="18" t="str">
        <f>IF(GEHALT_ALT_V2!B768="","",GEHALT_ALT_V2!B768)</f>
        <v/>
      </c>
      <c r="C768" s="19" t="str">
        <f t="shared" si="33"/>
        <v/>
      </c>
      <c r="D768" t="str">
        <f>IF(B768="","",$I$3+IF(OR(YEAR(B768)&gt;YEAR($F$3)+10,AND(YEAR(B768)=YEAR($F$3)+10,MONTH(B768)&gt;=MONTH($F$3))),SUM($C$9:C768),0)*IF(OR(YEAR(B768)&gt;YEAR($F$3)+25,AND(YEAR(B768)=YEAR($F$3)+25,MONTH(B768)&gt;=MONTH($F$3))),2,1))</f>
        <v/>
      </c>
      <c r="E768" t="str">
        <f t="shared" si="34"/>
        <v/>
      </c>
      <c r="F768" t="str">
        <f>IF(D768="","",MIN(E768+F767,MAX(Gehaltstabelle_neu!Entlohnungs_Stufe)))</f>
        <v/>
      </c>
      <c r="G768" t="str">
        <f>IF(A768="","",HLOOKUP(D768,Gehaltstabelle_neu!$B$2:$AA$13,GEHALT_NEU_V2!F768+1,FALSE))</f>
        <v/>
      </c>
      <c r="H768" t="str">
        <f t="shared" si="35"/>
        <v/>
      </c>
    </row>
    <row r="769" spans="1:8" x14ac:dyDescent="0.25">
      <c r="A769" t="str">
        <f>IF(GEHALT_ALT_V2!A769="","",GEHALT_ALT_V2!A769)</f>
        <v/>
      </c>
      <c r="B769" s="18" t="str">
        <f>IF(GEHALT_ALT_V2!B769="","",GEHALT_ALT_V2!B769)</f>
        <v/>
      </c>
      <c r="C769" s="19" t="str">
        <f t="shared" si="33"/>
        <v/>
      </c>
      <c r="D769" t="str">
        <f>IF(B769="","",$I$3+IF(OR(YEAR(B769)&gt;YEAR($F$3)+10,AND(YEAR(B769)=YEAR($F$3)+10,MONTH(B769)&gt;=MONTH($F$3))),SUM($C$9:C769),0)*IF(OR(YEAR(B769)&gt;YEAR($F$3)+25,AND(YEAR(B769)=YEAR($F$3)+25,MONTH(B769)&gt;=MONTH($F$3))),2,1))</f>
        <v/>
      </c>
      <c r="E769" t="str">
        <f t="shared" si="34"/>
        <v/>
      </c>
      <c r="F769" t="str">
        <f>IF(D769="","",MIN(E769+F768,MAX(Gehaltstabelle_neu!Entlohnungs_Stufe)))</f>
        <v/>
      </c>
      <c r="G769" t="str">
        <f>IF(A769="","",HLOOKUP(D769,Gehaltstabelle_neu!$B$2:$AA$13,GEHALT_NEU_V2!F769+1,FALSE))</f>
        <v/>
      </c>
      <c r="H769" t="str">
        <f t="shared" si="35"/>
        <v/>
      </c>
    </row>
    <row r="770" spans="1:8" x14ac:dyDescent="0.25">
      <c r="A770" t="str">
        <f>IF(GEHALT_ALT_V2!A770="","",GEHALT_ALT_V2!A770)</f>
        <v/>
      </c>
      <c r="B770" s="18" t="str">
        <f>IF(GEHALT_ALT_V2!B770="","",GEHALT_ALT_V2!B770)</f>
        <v/>
      </c>
      <c r="C770" s="19" t="str">
        <f t="shared" si="33"/>
        <v/>
      </c>
      <c r="D770" t="str">
        <f>IF(B770="","",$I$3+IF(OR(YEAR(B770)&gt;YEAR($F$3)+10,AND(YEAR(B770)=YEAR($F$3)+10,MONTH(B770)&gt;=MONTH($F$3))),SUM($C$9:C770),0)*IF(OR(YEAR(B770)&gt;YEAR($F$3)+25,AND(YEAR(B770)=YEAR($F$3)+25,MONTH(B770)&gt;=MONTH($F$3))),2,1))</f>
        <v/>
      </c>
      <c r="E770" t="str">
        <f t="shared" si="34"/>
        <v/>
      </c>
      <c r="F770" t="str">
        <f>IF(D770="","",MIN(E770+F769,MAX(Gehaltstabelle_neu!Entlohnungs_Stufe)))</f>
        <v/>
      </c>
      <c r="G770" t="str">
        <f>IF(A770="","",HLOOKUP(D770,Gehaltstabelle_neu!$B$2:$AA$13,GEHALT_NEU_V2!F770+1,FALSE))</f>
        <v/>
      </c>
      <c r="H770" t="str">
        <f t="shared" si="35"/>
        <v/>
      </c>
    </row>
    <row r="771" spans="1:8" x14ac:dyDescent="0.25">
      <c r="A771" t="str">
        <f>IF(GEHALT_ALT_V2!A771="","",GEHALT_ALT_V2!A771)</f>
        <v/>
      </c>
      <c r="B771" s="18" t="str">
        <f>IF(GEHALT_ALT_V2!B771="","",GEHALT_ALT_V2!B771)</f>
        <v/>
      </c>
      <c r="C771" s="19" t="str">
        <f t="shared" si="33"/>
        <v/>
      </c>
      <c r="D771" t="str">
        <f>IF(B771="","",$I$3+IF(OR(YEAR(B771)&gt;YEAR($F$3)+10,AND(YEAR(B771)=YEAR($F$3)+10,MONTH(B771)&gt;=MONTH($F$3))),SUM($C$9:C771),0)*IF(OR(YEAR(B771)&gt;YEAR($F$3)+25,AND(YEAR(B771)=YEAR($F$3)+25,MONTH(B771)&gt;=MONTH($F$3))),2,1))</f>
        <v/>
      </c>
      <c r="E771" t="str">
        <f t="shared" si="34"/>
        <v/>
      </c>
      <c r="F771" t="str">
        <f>IF(D771="","",MIN(E771+F770,MAX(Gehaltstabelle_neu!Entlohnungs_Stufe)))</f>
        <v/>
      </c>
      <c r="G771" t="str">
        <f>IF(A771="","",HLOOKUP(D771,Gehaltstabelle_neu!$B$2:$AA$13,GEHALT_NEU_V2!F771+1,FALSE))</f>
        <v/>
      </c>
      <c r="H771" t="str">
        <f t="shared" si="35"/>
        <v/>
      </c>
    </row>
    <row r="772" spans="1:8" x14ac:dyDescent="0.25">
      <c r="A772" t="str">
        <f>IF(GEHALT_ALT_V2!A772="","",GEHALT_ALT_V2!A772)</f>
        <v/>
      </c>
      <c r="B772" s="18" t="str">
        <f>IF(GEHALT_ALT_V2!B772="","",GEHALT_ALT_V2!B772)</f>
        <v/>
      </c>
      <c r="C772" s="19" t="str">
        <f t="shared" si="33"/>
        <v/>
      </c>
      <c r="D772" t="str">
        <f>IF(B772="","",$I$3+IF(OR(YEAR(B772)&gt;YEAR($F$3)+10,AND(YEAR(B772)=YEAR($F$3)+10,MONTH(B772)&gt;=MONTH($F$3))),SUM($C$9:C772),0)*IF(OR(YEAR(B772)&gt;YEAR($F$3)+25,AND(YEAR(B772)=YEAR($F$3)+25,MONTH(B772)&gt;=MONTH($F$3))),2,1))</f>
        <v/>
      </c>
      <c r="E772" t="str">
        <f t="shared" si="34"/>
        <v/>
      </c>
      <c r="F772" t="str">
        <f>IF(D772="","",MIN(E772+F771,MAX(Gehaltstabelle_neu!Entlohnungs_Stufe)))</f>
        <v/>
      </c>
      <c r="G772" t="str">
        <f>IF(A772="","",HLOOKUP(D772,Gehaltstabelle_neu!$B$2:$AA$13,GEHALT_NEU_V2!F772+1,FALSE))</f>
        <v/>
      </c>
      <c r="H772" t="str">
        <f t="shared" si="35"/>
        <v/>
      </c>
    </row>
    <row r="773" spans="1:8" x14ac:dyDescent="0.25">
      <c r="A773" t="str">
        <f>IF(GEHALT_ALT_V2!A773="","",GEHALT_ALT_V2!A773)</f>
        <v/>
      </c>
      <c r="B773" s="18" t="str">
        <f>IF(GEHALT_ALT_V2!B773="","",GEHALT_ALT_V2!B773)</f>
        <v/>
      </c>
      <c r="C773" s="19" t="str">
        <f t="shared" si="33"/>
        <v/>
      </c>
      <c r="D773" t="str">
        <f>IF(B773="","",$I$3+IF(OR(YEAR(B773)&gt;YEAR($F$3)+10,AND(YEAR(B773)=YEAR($F$3)+10,MONTH(B773)&gt;=MONTH($F$3))),SUM($C$9:C773),0)*IF(OR(YEAR(B773)&gt;YEAR($F$3)+25,AND(YEAR(B773)=YEAR($F$3)+25,MONTH(B773)&gt;=MONTH($F$3))),2,1))</f>
        <v/>
      </c>
      <c r="E773" t="str">
        <f t="shared" si="34"/>
        <v/>
      </c>
      <c r="F773" t="str">
        <f>IF(D773="","",MIN(E773+F772,MAX(Gehaltstabelle_neu!Entlohnungs_Stufe)))</f>
        <v/>
      </c>
      <c r="G773" t="str">
        <f>IF(A773="","",HLOOKUP(D773,Gehaltstabelle_neu!$B$2:$AA$13,GEHALT_NEU_V2!F773+1,FALSE))</f>
        <v/>
      </c>
      <c r="H773" t="str">
        <f t="shared" si="35"/>
        <v/>
      </c>
    </row>
    <row r="774" spans="1:8" x14ac:dyDescent="0.25">
      <c r="A774" t="str">
        <f>IF(GEHALT_ALT_V2!A774="","",GEHALT_ALT_V2!A774)</f>
        <v/>
      </c>
      <c r="B774" s="18" t="str">
        <f>IF(GEHALT_ALT_V2!B774="","",GEHALT_ALT_V2!B774)</f>
        <v/>
      </c>
      <c r="C774" s="19" t="str">
        <f t="shared" si="33"/>
        <v/>
      </c>
      <c r="D774" t="str">
        <f>IF(B774="","",$I$3+IF(OR(YEAR(B774)&gt;YEAR($F$3)+10,AND(YEAR(B774)=YEAR($F$3)+10,MONTH(B774)&gt;=MONTH($F$3))),SUM($C$9:C774),0)*IF(OR(YEAR(B774)&gt;YEAR($F$3)+25,AND(YEAR(B774)=YEAR($F$3)+25,MONTH(B774)&gt;=MONTH($F$3))),2,1))</f>
        <v/>
      </c>
      <c r="E774" t="str">
        <f t="shared" si="34"/>
        <v/>
      </c>
      <c r="F774" t="str">
        <f>IF(D774="","",MIN(E774+F773,MAX(Gehaltstabelle_neu!Entlohnungs_Stufe)))</f>
        <v/>
      </c>
      <c r="G774" t="str">
        <f>IF(A774="","",HLOOKUP(D774,Gehaltstabelle_neu!$B$2:$AA$13,GEHALT_NEU_V2!F774+1,FALSE))</f>
        <v/>
      </c>
      <c r="H774" t="str">
        <f t="shared" si="35"/>
        <v/>
      </c>
    </row>
    <row r="775" spans="1:8" x14ac:dyDescent="0.25">
      <c r="A775" t="str">
        <f>IF(GEHALT_ALT_V2!A775="","",GEHALT_ALT_V2!A775)</f>
        <v/>
      </c>
      <c r="B775" s="18" t="str">
        <f>IF(GEHALT_ALT_V2!B775="","",GEHALT_ALT_V2!B775)</f>
        <v/>
      </c>
      <c r="C775" s="19" t="str">
        <f t="shared" si="33"/>
        <v/>
      </c>
      <c r="D775" t="str">
        <f>IF(B775="","",$I$3+IF(OR(YEAR(B775)&gt;YEAR($F$3)+10,AND(YEAR(B775)=YEAR($F$3)+10,MONTH(B775)&gt;=MONTH($F$3))),SUM($C$9:C775),0)*IF(OR(YEAR(B775)&gt;YEAR($F$3)+25,AND(YEAR(B775)=YEAR($F$3)+25,MONTH(B775)&gt;=MONTH($F$3))),2,1))</f>
        <v/>
      </c>
      <c r="E775" t="str">
        <f t="shared" si="34"/>
        <v/>
      </c>
      <c r="F775" t="str">
        <f>IF(D775="","",MIN(E775+F774,MAX(Gehaltstabelle_neu!Entlohnungs_Stufe)))</f>
        <v/>
      </c>
      <c r="G775" t="str">
        <f>IF(A775="","",HLOOKUP(D775,Gehaltstabelle_neu!$B$2:$AA$13,GEHALT_NEU_V2!F775+1,FALSE))</f>
        <v/>
      </c>
      <c r="H775" t="str">
        <f t="shared" si="35"/>
        <v/>
      </c>
    </row>
    <row r="776" spans="1:8" x14ac:dyDescent="0.25">
      <c r="A776" t="str">
        <f>IF(GEHALT_ALT_V2!A776="","",GEHALT_ALT_V2!A776)</f>
        <v/>
      </c>
      <c r="B776" s="18" t="str">
        <f>IF(GEHALT_ALT_V2!B776="","",GEHALT_ALT_V2!B776)</f>
        <v/>
      </c>
      <c r="C776" s="19" t="str">
        <f t="shared" si="33"/>
        <v/>
      </c>
      <c r="D776" t="str">
        <f>IF(B776="","",$I$3+IF(OR(YEAR(B776)&gt;YEAR($F$3)+10,AND(YEAR(B776)=YEAR($F$3)+10,MONTH(B776)&gt;=MONTH($F$3))),SUM($C$9:C776),0)*IF(OR(YEAR(B776)&gt;YEAR($F$3)+25,AND(YEAR(B776)=YEAR($F$3)+25,MONTH(B776)&gt;=MONTH($F$3))),2,1))</f>
        <v/>
      </c>
      <c r="E776" t="str">
        <f t="shared" si="34"/>
        <v/>
      </c>
      <c r="F776" t="str">
        <f>IF(D776="","",MIN(E776+F775,MAX(Gehaltstabelle_neu!Entlohnungs_Stufe)))</f>
        <v/>
      </c>
      <c r="G776" t="str">
        <f>IF(A776="","",HLOOKUP(D776,Gehaltstabelle_neu!$B$2:$AA$13,GEHALT_NEU_V2!F776+1,FALSE))</f>
        <v/>
      </c>
      <c r="H776" t="str">
        <f t="shared" si="35"/>
        <v/>
      </c>
    </row>
    <row r="777" spans="1:8" x14ac:dyDescent="0.25">
      <c r="A777" t="str">
        <f>IF(GEHALT_ALT_V2!A777="","",GEHALT_ALT_V2!A777)</f>
        <v/>
      </c>
      <c r="B777" s="18" t="str">
        <f>IF(GEHALT_ALT_V2!B777="","",GEHALT_ALT_V2!B777)</f>
        <v/>
      </c>
      <c r="C777" s="19" t="str">
        <f t="shared" si="33"/>
        <v/>
      </c>
      <c r="D777" t="str">
        <f>IF(B777="","",$I$3+IF(OR(YEAR(B777)&gt;YEAR($F$3)+10,AND(YEAR(B777)=YEAR($F$3)+10,MONTH(B777)&gt;=MONTH($F$3))),SUM($C$9:C777),0)*IF(OR(YEAR(B777)&gt;YEAR($F$3)+25,AND(YEAR(B777)=YEAR($F$3)+25,MONTH(B777)&gt;=MONTH($F$3))),2,1))</f>
        <v/>
      </c>
      <c r="E777" t="str">
        <f t="shared" si="34"/>
        <v/>
      </c>
      <c r="F777" t="str">
        <f>IF(D777="","",MIN(E777+F776,MAX(Gehaltstabelle_neu!Entlohnungs_Stufe)))</f>
        <v/>
      </c>
      <c r="G777" t="str">
        <f>IF(A777="","",HLOOKUP(D777,Gehaltstabelle_neu!$B$2:$AA$13,GEHALT_NEU_V2!F777+1,FALSE))</f>
        <v/>
      </c>
      <c r="H777" t="str">
        <f t="shared" si="35"/>
        <v/>
      </c>
    </row>
    <row r="778" spans="1:8" x14ac:dyDescent="0.25">
      <c r="A778" t="str">
        <f>IF(GEHALT_ALT_V2!A778="","",GEHALT_ALT_V2!A778)</f>
        <v/>
      </c>
      <c r="B778" s="18" t="str">
        <f>IF(GEHALT_ALT_V2!B778="","",GEHALT_ALT_V2!B778)</f>
        <v/>
      </c>
      <c r="C778" s="19" t="str">
        <f t="shared" ref="C778:C841" si="36">IF(A778="","",IF(AND($F$4,YEAR(B778)=YEAR($F$5),MONTH(B778)=MONTH($F$5)),1,0))</f>
        <v/>
      </c>
      <c r="D778" t="str">
        <f>IF(B778="","",$I$3+IF(OR(YEAR(B778)&gt;YEAR($F$3)+10,AND(YEAR(B778)=YEAR($F$3)+10,MONTH(B778)&gt;=MONTH($F$3))),SUM($C$9:C778),0)*IF(OR(YEAR(B778)&gt;YEAR($F$3)+25,AND(YEAR(B778)=YEAR($F$3)+25,MONTH(B778)&gt;=MONTH($F$3))),2,1))</f>
        <v/>
      </c>
      <c r="E778" t="str">
        <f t="shared" ref="E778:E841" si="37">IF(B778="","",IF(B778&lt;$F$6,0,IF(AND(MOD(YEAR(B778)-YEAR($F$6),2)=0,MONTH($F$6)=MONTH(B778)),1,0)))</f>
        <v/>
      </c>
      <c r="F778" t="str">
        <f>IF(D778="","",MIN(E778+F777,MAX(Gehaltstabelle_neu!Entlohnungs_Stufe)))</f>
        <v/>
      </c>
      <c r="G778" t="str">
        <f>IF(A778="","",HLOOKUP(D778,Gehaltstabelle_neu!$B$2:$AA$13,GEHALT_NEU_V2!F778+1,FALSE))</f>
        <v/>
      </c>
      <c r="H778" t="str">
        <f t="shared" ref="H778:H841" si="38">IF(G778="","",G778/12*14)</f>
        <v/>
      </c>
    </row>
    <row r="779" spans="1:8" x14ac:dyDescent="0.25">
      <c r="A779" t="str">
        <f>IF(GEHALT_ALT_V2!A779="","",GEHALT_ALT_V2!A779)</f>
        <v/>
      </c>
      <c r="B779" s="18" t="str">
        <f>IF(GEHALT_ALT_V2!B779="","",GEHALT_ALT_V2!B779)</f>
        <v/>
      </c>
      <c r="C779" s="19" t="str">
        <f t="shared" si="36"/>
        <v/>
      </c>
      <c r="D779" t="str">
        <f>IF(B779="","",$I$3+IF(OR(YEAR(B779)&gt;YEAR($F$3)+10,AND(YEAR(B779)=YEAR($F$3)+10,MONTH(B779)&gt;=MONTH($F$3))),SUM($C$9:C779),0)*IF(OR(YEAR(B779)&gt;YEAR($F$3)+25,AND(YEAR(B779)=YEAR($F$3)+25,MONTH(B779)&gt;=MONTH($F$3))),2,1))</f>
        <v/>
      </c>
      <c r="E779" t="str">
        <f t="shared" si="37"/>
        <v/>
      </c>
      <c r="F779" t="str">
        <f>IF(D779="","",MIN(E779+F778,MAX(Gehaltstabelle_neu!Entlohnungs_Stufe)))</f>
        <v/>
      </c>
      <c r="G779" t="str">
        <f>IF(A779="","",HLOOKUP(D779,Gehaltstabelle_neu!$B$2:$AA$13,GEHALT_NEU_V2!F779+1,FALSE))</f>
        <v/>
      </c>
      <c r="H779" t="str">
        <f t="shared" si="38"/>
        <v/>
      </c>
    </row>
    <row r="780" spans="1:8" x14ac:dyDescent="0.25">
      <c r="A780" t="str">
        <f>IF(GEHALT_ALT_V2!A780="","",GEHALT_ALT_V2!A780)</f>
        <v/>
      </c>
      <c r="B780" s="18" t="str">
        <f>IF(GEHALT_ALT_V2!B780="","",GEHALT_ALT_V2!B780)</f>
        <v/>
      </c>
      <c r="C780" s="19" t="str">
        <f t="shared" si="36"/>
        <v/>
      </c>
      <c r="D780" t="str">
        <f>IF(B780="","",$I$3+IF(OR(YEAR(B780)&gt;YEAR($F$3)+10,AND(YEAR(B780)=YEAR($F$3)+10,MONTH(B780)&gt;=MONTH($F$3))),SUM($C$9:C780),0)*IF(OR(YEAR(B780)&gt;YEAR($F$3)+25,AND(YEAR(B780)=YEAR($F$3)+25,MONTH(B780)&gt;=MONTH($F$3))),2,1))</f>
        <v/>
      </c>
      <c r="E780" t="str">
        <f t="shared" si="37"/>
        <v/>
      </c>
      <c r="F780" t="str">
        <f>IF(D780="","",MIN(E780+F779,MAX(Gehaltstabelle_neu!Entlohnungs_Stufe)))</f>
        <v/>
      </c>
      <c r="G780" t="str">
        <f>IF(A780="","",HLOOKUP(D780,Gehaltstabelle_neu!$B$2:$AA$13,GEHALT_NEU_V2!F780+1,FALSE))</f>
        <v/>
      </c>
      <c r="H780" t="str">
        <f t="shared" si="38"/>
        <v/>
      </c>
    </row>
    <row r="781" spans="1:8" x14ac:dyDescent="0.25">
      <c r="A781" t="str">
        <f>IF(GEHALT_ALT_V2!A781="","",GEHALT_ALT_V2!A781)</f>
        <v/>
      </c>
      <c r="B781" s="18" t="str">
        <f>IF(GEHALT_ALT_V2!B781="","",GEHALT_ALT_V2!B781)</f>
        <v/>
      </c>
      <c r="C781" s="19" t="str">
        <f t="shared" si="36"/>
        <v/>
      </c>
      <c r="D781" t="str">
        <f>IF(B781="","",$I$3+IF(OR(YEAR(B781)&gt;YEAR($F$3)+10,AND(YEAR(B781)=YEAR($F$3)+10,MONTH(B781)&gt;=MONTH($F$3))),SUM($C$9:C781),0)*IF(OR(YEAR(B781)&gt;YEAR($F$3)+25,AND(YEAR(B781)=YEAR($F$3)+25,MONTH(B781)&gt;=MONTH($F$3))),2,1))</f>
        <v/>
      </c>
      <c r="E781" t="str">
        <f t="shared" si="37"/>
        <v/>
      </c>
      <c r="F781" t="str">
        <f>IF(D781="","",MIN(E781+F780,MAX(Gehaltstabelle_neu!Entlohnungs_Stufe)))</f>
        <v/>
      </c>
      <c r="G781" t="str">
        <f>IF(A781="","",HLOOKUP(D781,Gehaltstabelle_neu!$B$2:$AA$13,GEHALT_NEU_V2!F781+1,FALSE))</f>
        <v/>
      </c>
      <c r="H781" t="str">
        <f t="shared" si="38"/>
        <v/>
      </c>
    </row>
    <row r="782" spans="1:8" x14ac:dyDescent="0.25">
      <c r="A782" t="str">
        <f>IF(GEHALT_ALT_V2!A782="","",GEHALT_ALT_V2!A782)</f>
        <v/>
      </c>
      <c r="B782" s="18" t="str">
        <f>IF(GEHALT_ALT_V2!B782="","",GEHALT_ALT_V2!B782)</f>
        <v/>
      </c>
      <c r="C782" s="19" t="str">
        <f t="shared" si="36"/>
        <v/>
      </c>
      <c r="D782" t="str">
        <f>IF(B782="","",$I$3+IF(OR(YEAR(B782)&gt;YEAR($F$3)+10,AND(YEAR(B782)=YEAR($F$3)+10,MONTH(B782)&gt;=MONTH($F$3))),SUM($C$9:C782),0)*IF(OR(YEAR(B782)&gt;YEAR($F$3)+25,AND(YEAR(B782)=YEAR($F$3)+25,MONTH(B782)&gt;=MONTH($F$3))),2,1))</f>
        <v/>
      </c>
      <c r="E782" t="str">
        <f t="shared" si="37"/>
        <v/>
      </c>
      <c r="F782" t="str">
        <f>IF(D782="","",MIN(E782+F781,MAX(Gehaltstabelle_neu!Entlohnungs_Stufe)))</f>
        <v/>
      </c>
      <c r="G782" t="str">
        <f>IF(A782="","",HLOOKUP(D782,Gehaltstabelle_neu!$B$2:$AA$13,GEHALT_NEU_V2!F782+1,FALSE))</f>
        <v/>
      </c>
      <c r="H782" t="str">
        <f t="shared" si="38"/>
        <v/>
      </c>
    </row>
    <row r="783" spans="1:8" x14ac:dyDescent="0.25">
      <c r="A783" t="str">
        <f>IF(GEHALT_ALT_V2!A783="","",GEHALT_ALT_V2!A783)</f>
        <v/>
      </c>
      <c r="B783" s="18" t="str">
        <f>IF(GEHALT_ALT_V2!B783="","",GEHALT_ALT_V2!B783)</f>
        <v/>
      </c>
      <c r="C783" s="19" t="str">
        <f t="shared" si="36"/>
        <v/>
      </c>
      <c r="D783" t="str">
        <f>IF(B783="","",$I$3+IF(OR(YEAR(B783)&gt;YEAR($F$3)+10,AND(YEAR(B783)=YEAR($F$3)+10,MONTH(B783)&gt;=MONTH($F$3))),SUM($C$9:C783),0)*IF(OR(YEAR(B783)&gt;YEAR($F$3)+25,AND(YEAR(B783)=YEAR($F$3)+25,MONTH(B783)&gt;=MONTH($F$3))),2,1))</f>
        <v/>
      </c>
      <c r="E783" t="str">
        <f t="shared" si="37"/>
        <v/>
      </c>
      <c r="F783" t="str">
        <f>IF(D783="","",MIN(E783+F782,MAX(Gehaltstabelle_neu!Entlohnungs_Stufe)))</f>
        <v/>
      </c>
      <c r="G783" t="str">
        <f>IF(A783="","",HLOOKUP(D783,Gehaltstabelle_neu!$B$2:$AA$13,GEHALT_NEU_V2!F783+1,FALSE))</f>
        <v/>
      </c>
      <c r="H783" t="str">
        <f t="shared" si="38"/>
        <v/>
      </c>
    </row>
    <row r="784" spans="1:8" x14ac:dyDescent="0.25">
      <c r="A784" t="str">
        <f>IF(GEHALT_ALT_V2!A784="","",GEHALT_ALT_V2!A784)</f>
        <v/>
      </c>
      <c r="B784" s="18" t="str">
        <f>IF(GEHALT_ALT_V2!B784="","",GEHALT_ALT_V2!B784)</f>
        <v/>
      </c>
      <c r="C784" s="19" t="str">
        <f t="shared" si="36"/>
        <v/>
      </c>
      <c r="D784" t="str">
        <f>IF(B784="","",$I$3+IF(OR(YEAR(B784)&gt;YEAR($F$3)+10,AND(YEAR(B784)=YEAR($F$3)+10,MONTH(B784)&gt;=MONTH($F$3))),SUM($C$9:C784),0)*IF(OR(YEAR(B784)&gt;YEAR($F$3)+25,AND(YEAR(B784)=YEAR($F$3)+25,MONTH(B784)&gt;=MONTH($F$3))),2,1))</f>
        <v/>
      </c>
      <c r="E784" t="str">
        <f t="shared" si="37"/>
        <v/>
      </c>
      <c r="F784" t="str">
        <f>IF(D784="","",MIN(E784+F783,MAX(Gehaltstabelle_neu!Entlohnungs_Stufe)))</f>
        <v/>
      </c>
      <c r="G784" t="str">
        <f>IF(A784="","",HLOOKUP(D784,Gehaltstabelle_neu!$B$2:$AA$13,GEHALT_NEU_V2!F784+1,FALSE))</f>
        <v/>
      </c>
      <c r="H784" t="str">
        <f t="shared" si="38"/>
        <v/>
      </c>
    </row>
    <row r="785" spans="1:8" x14ac:dyDescent="0.25">
      <c r="A785" t="str">
        <f>IF(GEHALT_ALT_V2!A785="","",GEHALT_ALT_V2!A785)</f>
        <v/>
      </c>
      <c r="B785" s="18" t="str">
        <f>IF(GEHALT_ALT_V2!B785="","",GEHALT_ALT_V2!B785)</f>
        <v/>
      </c>
      <c r="C785" s="19" t="str">
        <f t="shared" si="36"/>
        <v/>
      </c>
      <c r="D785" t="str">
        <f>IF(B785="","",$I$3+IF(OR(YEAR(B785)&gt;YEAR($F$3)+10,AND(YEAR(B785)=YEAR($F$3)+10,MONTH(B785)&gt;=MONTH($F$3))),SUM($C$9:C785),0)*IF(OR(YEAR(B785)&gt;YEAR($F$3)+25,AND(YEAR(B785)=YEAR($F$3)+25,MONTH(B785)&gt;=MONTH($F$3))),2,1))</f>
        <v/>
      </c>
      <c r="E785" t="str">
        <f t="shared" si="37"/>
        <v/>
      </c>
      <c r="F785" t="str">
        <f>IF(D785="","",MIN(E785+F784,MAX(Gehaltstabelle_neu!Entlohnungs_Stufe)))</f>
        <v/>
      </c>
      <c r="G785" t="str">
        <f>IF(A785="","",HLOOKUP(D785,Gehaltstabelle_neu!$B$2:$AA$13,GEHALT_NEU_V2!F785+1,FALSE))</f>
        <v/>
      </c>
      <c r="H785" t="str">
        <f t="shared" si="38"/>
        <v/>
      </c>
    </row>
    <row r="786" spans="1:8" x14ac:dyDescent="0.25">
      <c r="A786" t="str">
        <f>IF(GEHALT_ALT_V2!A786="","",GEHALT_ALT_V2!A786)</f>
        <v/>
      </c>
      <c r="B786" s="18" t="str">
        <f>IF(GEHALT_ALT_V2!B786="","",GEHALT_ALT_V2!B786)</f>
        <v/>
      </c>
      <c r="C786" s="19" t="str">
        <f t="shared" si="36"/>
        <v/>
      </c>
      <c r="D786" t="str">
        <f>IF(B786="","",$I$3+IF(OR(YEAR(B786)&gt;YEAR($F$3)+10,AND(YEAR(B786)=YEAR($F$3)+10,MONTH(B786)&gt;=MONTH($F$3))),SUM($C$9:C786),0)*IF(OR(YEAR(B786)&gt;YEAR($F$3)+25,AND(YEAR(B786)=YEAR($F$3)+25,MONTH(B786)&gt;=MONTH($F$3))),2,1))</f>
        <v/>
      </c>
      <c r="E786" t="str">
        <f t="shared" si="37"/>
        <v/>
      </c>
      <c r="F786" t="str">
        <f>IF(D786="","",MIN(E786+F785,MAX(Gehaltstabelle_neu!Entlohnungs_Stufe)))</f>
        <v/>
      </c>
      <c r="G786" t="str">
        <f>IF(A786="","",HLOOKUP(D786,Gehaltstabelle_neu!$B$2:$AA$13,GEHALT_NEU_V2!F786+1,FALSE))</f>
        <v/>
      </c>
      <c r="H786" t="str">
        <f t="shared" si="38"/>
        <v/>
      </c>
    </row>
    <row r="787" spans="1:8" x14ac:dyDescent="0.25">
      <c r="A787" t="str">
        <f>IF(GEHALT_ALT_V2!A787="","",GEHALT_ALT_V2!A787)</f>
        <v/>
      </c>
      <c r="B787" s="18" t="str">
        <f>IF(GEHALT_ALT_V2!B787="","",GEHALT_ALT_V2!B787)</f>
        <v/>
      </c>
      <c r="C787" s="19" t="str">
        <f t="shared" si="36"/>
        <v/>
      </c>
      <c r="D787" t="str">
        <f>IF(B787="","",$I$3+IF(OR(YEAR(B787)&gt;YEAR($F$3)+10,AND(YEAR(B787)=YEAR($F$3)+10,MONTH(B787)&gt;=MONTH($F$3))),SUM($C$9:C787),0)*IF(OR(YEAR(B787)&gt;YEAR($F$3)+25,AND(YEAR(B787)=YEAR($F$3)+25,MONTH(B787)&gt;=MONTH($F$3))),2,1))</f>
        <v/>
      </c>
      <c r="E787" t="str">
        <f t="shared" si="37"/>
        <v/>
      </c>
      <c r="F787" t="str">
        <f>IF(D787="","",MIN(E787+F786,MAX(Gehaltstabelle_neu!Entlohnungs_Stufe)))</f>
        <v/>
      </c>
      <c r="G787" t="str">
        <f>IF(A787="","",HLOOKUP(D787,Gehaltstabelle_neu!$B$2:$AA$13,GEHALT_NEU_V2!F787+1,FALSE))</f>
        <v/>
      </c>
      <c r="H787" t="str">
        <f t="shared" si="38"/>
        <v/>
      </c>
    </row>
    <row r="788" spans="1:8" x14ac:dyDescent="0.25">
      <c r="A788" t="str">
        <f>IF(GEHALT_ALT_V2!A788="","",GEHALT_ALT_V2!A788)</f>
        <v/>
      </c>
      <c r="B788" s="18" t="str">
        <f>IF(GEHALT_ALT_V2!B788="","",GEHALT_ALT_V2!B788)</f>
        <v/>
      </c>
      <c r="C788" s="19" t="str">
        <f t="shared" si="36"/>
        <v/>
      </c>
      <c r="D788" t="str">
        <f>IF(B788="","",$I$3+IF(OR(YEAR(B788)&gt;YEAR($F$3)+10,AND(YEAR(B788)=YEAR($F$3)+10,MONTH(B788)&gt;=MONTH($F$3))),SUM($C$9:C788),0)*IF(OR(YEAR(B788)&gt;YEAR($F$3)+25,AND(YEAR(B788)=YEAR($F$3)+25,MONTH(B788)&gt;=MONTH($F$3))),2,1))</f>
        <v/>
      </c>
      <c r="E788" t="str">
        <f t="shared" si="37"/>
        <v/>
      </c>
      <c r="F788" t="str">
        <f>IF(D788="","",MIN(E788+F787,MAX(Gehaltstabelle_neu!Entlohnungs_Stufe)))</f>
        <v/>
      </c>
      <c r="G788" t="str">
        <f>IF(A788="","",HLOOKUP(D788,Gehaltstabelle_neu!$B$2:$AA$13,GEHALT_NEU_V2!F788+1,FALSE))</f>
        <v/>
      </c>
      <c r="H788" t="str">
        <f t="shared" si="38"/>
        <v/>
      </c>
    </row>
    <row r="789" spans="1:8" x14ac:dyDescent="0.25">
      <c r="A789" t="str">
        <f>IF(GEHALT_ALT_V2!A789="","",GEHALT_ALT_V2!A789)</f>
        <v/>
      </c>
      <c r="B789" s="18" t="str">
        <f>IF(GEHALT_ALT_V2!B789="","",GEHALT_ALT_V2!B789)</f>
        <v/>
      </c>
      <c r="C789" s="19" t="str">
        <f t="shared" si="36"/>
        <v/>
      </c>
      <c r="D789" t="str">
        <f>IF(B789="","",$I$3+IF(OR(YEAR(B789)&gt;YEAR($F$3)+10,AND(YEAR(B789)=YEAR($F$3)+10,MONTH(B789)&gt;=MONTH($F$3))),SUM($C$9:C789),0)*IF(OR(YEAR(B789)&gt;YEAR($F$3)+25,AND(YEAR(B789)=YEAR($F$3)+25,MONTH(B789)&gt;=MONTH($F$3))),2,1))</f>
        <v/>
      </c>
      <c r="E789" t="str">
        <f t="shared" si="37"/>
        <v/>
      </c>
      <c r="F789" t="str">
        <f>IF(D789="","",MIN(E789+F788,MAX(Gehaltstabelle_neu!Entlohnungs_Stufe)))</f>
        <v/>
      </c>
      <c r="G789" t="str">
        <f>IF(A789="","",HLOOKUP(D789,Gehaltstabelle_neu!$B$2:$AA$13,GEHALT_NEU_V2!F789+1,FALSE))</f>
        <v/>
      </c>
      <c r="H789" t="str">
        <f t="shared" si="38"/>
        <v/>
      </c>
    </row>
    <row r="790" spans="1:8" x14ac:dyDescent="0.25">
      <c r="A790" t="str">
        <f>IF(GEHALT_ALT_V2!A790="","",GEHALT_ALT_V2!A790)</f>
        <v/>
      </c>
      <c r="B790" s="18" t="str">
        <f>IF(GEHALT_ALT_V2!B790="","",GEHALT_ALT_V2!B790)</f>
        <v/>
      </c>
      <c r="C790" s="19" t="str">
        <f t="shared" si="36"/>
        <v/>
      </c>
      <c r="D790" t="str">
        <f>IF(B790="","",$I$3+IF(OR(YEAR(B790)&gt;YEAR($F$3)+10,AND(YEAR(B790)=YEAR($F$3)+10,MONTH(B790)&gt;=MONTH($F$3))),SUM($C$9:C790),0)*IF(OR(YEAR(B790)&gt;YEAR($F$3)+25,AND(YEAR(B790)=YEAR($F$3)+25,MONTH(B790)&gt;=MONTH($F$3))),2,1))</f>
        <v/>
      </c>
      <c r="E790" t="str">
        <f t="shared" si="37"/>
        <v/>
      </c>
      <c r="F790" t="str">
        <f>IF(D790="","",MIN(E790+F789,MAX(Gehaltstabelle_neu!Entlohnungs_Stufe)))</f>
        <v/>
      </c>
      <c r="G790" t="str">
        <f>IF(A790="","",HLOOKUP(D790,Gehaltstabelle_neu!$B$2:$AA$13,GEHALT_NEU_V2!F790+1,FALSE))</f>
        <v/>
      </c>
      <c r="H790" t="str">
        <f t="shared" si="38"/>
        <v/>
      </c>
    </row>
    <row r="791" spans="1:8" x14ac:dyDescent="0.25">
      <c r="A791" t="str">
        <f>IF(GEHALT_ALT_V2!A791="","",GEHALT_ALT_V2!A791)</f>
        <v/>
      </c>
      <c r="B791" s="18" t="str">
        <f>IF(GEHALT_ALT_V2!B791="","",GEHALT_ALT_V2!B791)</f>
        <v/>
      </c>
      <c r="C791" s="19" t="str">
        <f t="shared" si="36"/>
        <v/>
      </c>
      <c r="D791" t="str">
        <f>IF(B791="","",$I$3+IF(OR(YEAR(B791)&gt;YEAR($F$3)+10,AND(YEAR(B791)=YEAR($F$3)+10,MONTH(B791)&gt;=MONTH($F$3))),SUM($C$9:C791),0)*IF(OR(YEAR(B791)&gt;YEAR($F$3)+25,AND(YEAR(B791)=YEAR($F$3)+25,MONTH(B791)&gt;=MONTH($F$3))),2,1))</f>
        <v/>
      </c>
      <c r="E791" t="str">
        <f t="shared" si="37"/>
        <v/>
      </c>
      <c r="F791" t="str">
        <f>IF(D791="","",MIN(E791+F790,MAX(Gehaltstabelle_neu!Entlohnungs_Stufe)))</f>
        <v/>
      </c>
      <c r="G791" t="str">
        <f>IF(A791="","",HLOOKUP(D791,Gehaltstabelle_neu!$B$2:$AA$13,GEHALT_NEU_V2!F791+1,FALSE))</f>
        <v/>
      </c>
      <c r="H791" t="str">
        <f t="shared" si="38"/>
        <v/>
      </c>
    </row>
    <row r="792" spans="1:8" x14ac:dyDescent="0.25">
      <c r="A792" t="str">
        <f>IF(GEHALT_ALT_V2!A792="","",GEHALT_ALT_V2!A792)</f>
        <v/>
      </c>
      <c r="B792" s="18" t="str">
        <f>IF(GEHALT_ALT_V2!B792="","",GEHALT_ALT_V2!B792)</f>
        <v/>
      </c>
      <c r="C792" s="19" t="str">
        <f t="shared" si="36"/>
        <v/>
      </c>
      <c r="D792" t="str">
        <f>IF(B792="","",$I$3+IF(OR(YEAR(B792)&gt;YEAR($F$3)+10,AND(YEAR(B792)=YEAR($F$3)+10,MONTH(B792)&gt;=MONTH($F$3))),SUM($C$9:C792),0)*IF(OR(YEAR(B792)&gt;YEAR($F$3)+25,AND(YEAR(B792)=YEAR($F$3)+25,MONTH(B792)&gt;=MONTH($F$3))),2,1))</f>
        <v/>
      </c>
      <c r="E792" t="str">
        <f t="shared" si="37"/>
        <v/>
      </c>
      <c r="F792" t="str">
        <f>IF(D792="","",MIN(E792+F791,MAX(Gehaltstabelle_neu!Entlohnungs_Stufe)))</f>
        <v/>
      </c>
      <c r="G792" t="str">
        <f>IF(A792="","",HLOOKUP(D792,Gehaltstabelle_neu!$B$2:$AA$13,GEHALT_NEU_V2!F792+1,FALSE))</f>
        <v/>
      </c>
      <c r="H792" t="str">
        <f t="shared" si="38"/>
        <v/>
      </c>
    </row>
    <row r="793" spans="1:8" x14ac:dyDescent="0.25">
      <c r="A793" t="str">
        <f>IF(GEHALT_ALT_V2!A793="","",GEHALT_ALT_V2!A793)</f>
        <v/>
      </c>
      <c r="B793" s="18" t="str">
        <f>IF(GEHALT_ALT_V2!B793="","",GEHALT_ALT_V2!B793)</f>
        <v/>
      </c>
      <c r="C793" s="19" t="str">
        <f t="shared" si="36"/>
        <v/>
      </c>
      <c r="D793" t="str">
        <f>IF(B793="","",$I$3+IF(OR(YEAR(B793)&gt;YEAR($F$3)+10,AND(YEAR(B793)=YEAR($F$3)+10,MONTH(B793)&gt;=MONTH($F$3))),SUM($C$9:C793),0)*IF(OR(YEAR(B793)&gt;YEAR($F$3)+25,AND(YEAR(B793)=YEAR($F$3)+25,MONTH(B793)&gt;=MONTH($F$3))),2,1))</f>
        <v/>
      </c>
      <c r="E793" t="str">
        <f t="shared" si="37"/>
        <v/>
      </c>
      <c r="F793" t="str">
        <f>IF(D793="","",MIN(E793+F792,MAX(Gehaltstabelle_neu!Entlohnungs_Stufe)))</f>
        <v/>
      </c>
      <c r="G793" t="str">
        <f>IF(A793="","",HLOOKUP(D793,Gehaltstabelle_neu!$B$2:$AA$13,GEHALT_NEU_V2!F793+1,FALSE))</f>
        <v/>
      </c>
      <c r="H793" t="str">
        <f t="shared" si="38"/>
        <v/>
      </c>
    </row>
    <row r="794" spans="1:8" x14ac:dyDescent="0.25">
      <c r="A794" t="str">
        <f>IF(GEHALT_ALT_V2!A794="","",GEHALT_ALT_V2!A794)</f>
        <v/>
      </c>
      <c r="B794" s="18" t="str">
        <f>IF(GEHALT_ALT_V2!B794="","",GEHALT_ALT_V2!B794)</f>
        <v/>
      </c>
      <c r="C794" s="19" t="str">
        <f t="shared" si="36"/>
        <v/>
      </c>
      <c r="D794" t="str">
        <f>IF(B794="","",$I$3+IF(OR(YEAR(B794)&gt;YEAR($F$3)+10,AND(YEAR(B794)=YEAR($F$3)+10,MONTH(B794)&gt;=MONTH($F$3))),SUM($C$9:C794),0)*IF(OR(YEAR(B794)&gt;YEAR($F$3)+25,AND(YEAR(B794)=YEAR($F$3)+25,MONTH(B794)&gt;=MONTH($F$3))),2,1))</f>
        <v/>
      </c>
      <c r="E794" t="str">
        <f t="shared" si="37"/>
        <v/>
      </c>
      <c r="F794" t="str">
        <f>IF(D794="","",MIN(E794+F793,MAX(Gehaltstabelle_neu!Entlohnungs_Stufe)))</f>
        <v/>
      </c>
      <c r="G794" t="str">
        <f>IF(A794="","",HLOOKUP(D794,Gehaltstabelle_neu!$B$2:$AA$13,GEHALT_NEU_V2!F794+1,FALSE))</f>
        <v/>
      </c>
      <c r="H794" t="str">
        <f t="shared" si="38"/>
        <v/>
      </c>
    </row>
    <row r="795" spans="1:8" x14ac:dyDescent="0.25">
      <c r="A795" t="str">
        <f>IF(GEHALT_ALT_V2!A795="","",GEHALT_ALT_V2!A795)</f>
        <v/>
      </c>
      <c r="B795" s="18" t="str">
        <f>IF(GEHALT_ALT_V2!B795="","",GEHALT_ALT_V2!B795)</f>
        <v/>
      </c>
      <c r="C795" s="19" t="str">
        <f t="shared" si="36"/>
        <v/>
      </c>
      <c r="D795" t="str">
        <f>IF(B795="","",$I$3+IF(OR(YEAR(B795)&gt;YEAR($F$3)+10,AND(YEAR(B795)=YEAR($F$3)+10,MONTH(B795)&gt;=MONTH($F$3))),SUM($C$9:C795),0)*IF(OR(YEAR(B795)&gt;YEAR($F$3)+25,AND(YEAR(B795)=YEAR($F$3)+25,MONTH(B795)&gt;=MONTH($F$3))),2,1))</f>
        <v/>
      </c>
      <c r="E795" t="str">
        <f t="shared" si="37"/>
        <v/>
      </c>
      <c r="F795" t="str">
        <f>IF(D795="","",MIN(E795+F794,MAX(Gehaltstabelle_neu!Entlohnungs_Stufe)))</f>
        <v/>
      </c>
      <c r="G795" t="str">
        <f>IF(A795="","",HLOOKUP(D795,Gehaltstabelle_neu!$B$2:$AA$13,GEHALT_NEU_V2!F795+1,FALSE))</f>
        <v/>
      </c>
      <c r="H795" t="str">
        <f t="shared" si="38"/>
        <v/>
      </c>
    </row>
    <row r="796" spans="1:8" x14ac:dyDescent="0.25">
      <c r="A796" t="str">
        <f>IF(GEHALT_ALT_V2!A796="","",GEHALT_ALT_V2!A796)</f>
        <v/>
      </c>
      <c r="B796" s="18" t="str">
        <f>IF(GEHALT_ALT_V2!B796="","",GEHALT_ALT_V2!B796)</f>
        <v/>
      </c>
      <c r="C796" s="19" t="str">
        <f t="shared" si="36"/>
        <v/>
      </c>
      <c r="D796" t="str">
        <f>IF(B796="","",$I$3+IF(OR(YEAR(B796)&gt;YEAR($F$3)+10,AND(YEAR(B796)=YEAR($F$3)+10,MONTH(B796)&gt;=MONTH($F$3))),SUM($C$9:C796),0)*IF(OR(YEAR(B796)&gt;YEAR($F$3)+25,AND(YEAR(B796)=YEAR($F$3)+25,MONTH(B796)&gt;=MONTH($F$3))),2,1))</f>
        <v/>
      </c>
      <c r="E796" t="str">
        <f t="shared" si="37"/>
        <v/>
      </c>
      <c r="F796" t="str">
        <f>IF(D796="","",MIN(E796+F795,MAX(Gehaltstabelle_neu!Entlohnungs_Stufe)))</f>
        <v/>
      </c>
      <c r="G796" t="str">
        <f>IF(A796="","",HLOOKUP(D796,Gehaltstabelle_neu!$B$2:$AA$13,GEHALT_NEU_V2!F796+1,FALSE))</f>
        <v/>
      </c>
      <c r="H796" t="str">
        <f t="shared" si="38"/>
        <v/>
      </c>
    </row>
    <row r="797" spans="1:8" x14ac:dyDescent="0.25">
      <c r="A797" t="str">
        <f>IF(GEHALT_ALT_V2!A797="","",GEHALT_ALT_V2!A797)</f>
        <v/>
      </c>
      <c r="B797" s="18" t="str">
        <f>IF(GEHALT_ALT_V2!B797="","",GEHALT_ALT_V2!B797)</f>
        <v/>
      </c>
      <c r="C797" s="19" t="str">
        <f t="shared" si="36"/>
        <v/>
      </c>
      <c r="D797" t="str">
        <f>IF(B797="","",$I$3+IF(OR(YEAR(B797)&gt;YEAR($F$3)+10,AND(YEAR(B797)=YEAR($F$3)+10,MONTH(B797)&gt;=MONTH($F$3))),SUM($C$9:C797),0)*IF(OR(YEAR(B797)&gt;YEAR($F$3)+25,AND(YEAR(B797)=YEAR($F$3)+25,MONTH(B797)&gt;=MONTH($F$3))),2,1))</f>
        <v/>
      </c>
      <c r="E797" t="str">
        <f t="shared" si="37"/>
        <v/>
      </c>
      <c r="F797" t="str">
        <f>IF(D797="","",MIN(E797+F796,MAX(Gehaltstabelle_neu!Entlohnungs_Stufe)))</f>
        <v/>
      </c>
      <c r="G797" t="str">
        <f>IF(A797="","",HLOOKUP(D797,Gehaltstabelle_neu!$B$2:$AA$13,GEHALT_NEU_V2!F797+1,FALSE))</f>
        <v/>
      </c>
      <c r="H797" t="str">
        <f t="shared" si="38"/>
        <v/>
      </c>
    </row>
    <row r="798" spans="1:8" x14ac:dyDescent="0.25">
      <c r="A798" t="str">
        <f>IF(GEHALT_ALT_V2!A798="","",GEHALT_ALT_V2!A798)</f>
        <v/>
      </c>
      <c r="B798" s="18" t="str">
        <f>IF(GEHALT_ALT_V2!B798="","",GEHALT_ALT_V2!B798)</f>
        <v/>
      </c>
      <c r="C798" s="19" t="str">
        <f t="shared" si="36"/>
        <v/>
      </c>
      <c r="D798" t="str">
        <f>IF(B798="","",$I$3+IF(OR(YEAR(B798)&gt;YEAR($F$3)+10,AND(YEAR(B798)=YEAR($F$3)+10,MONTH(B798)&gt;=MONTH($F$3))),SUM($C$9:C798),0)*IF(OR(YEAR(B798)&gt;YEAR($F$3)+25,AND(YEAR(B798)=YEAR($F$3)+25,MONTH(B798)&gt;=MONTH($F$3))),2,1))</f>
        <v/>
      </c>
      <c r="E798" t="str">
        <f t="shared" si="37"/>
        <v/>
      </c>
      <c r="F798" t="str">
        <f>IF(D798="","",MIN(E798+F797,MAX(Gehaltstabelle_neu!Entlohnungs_Stufe)))</f>
        <v/>
      </c>
      <c r="G798" t="str">
        <f>IF(A798="","",HLOOKUP(D798,Gehaltstabelle_neu!$B$2:$AA$13,GEHALT_NEU_V2!F798+1,FALSE))</f>
        <v/>
      </c>
      <c r="H798" t="str">
        <f t="shared" si="38"/>
        <v/>
      </c>
    </row>
    <row r="799" spans="1:8" x14ac:dyDescent="0.25">
      <c r="A799" t="str">
        <f>IF(GEHALT_ALT_V2!A799="","",GEHALT_ALT_V2!A799)</f>
        <v/>
      </c>
      <c r="B799" s="18" t="str">
        <f>IF(GEHALT_ALT_V2!B799="","",GEHALT_ALT_V2!B799)</f>
        <v/>
      </c>
      <c r="C799" s="19" t="str">
        <f t="shared" si="36"/>
        <v/>
      </c>
      <c r="D799" t="str">
        <f>IF(B799="","",$I$3+IF(OR(YEAR(B799)&gt;YEAR($F$3)+10,AND(YEAR(B799)=YEAR($F$3)+10,MONTH(B799)&gt;=MONTH($F$3))),SUM($C$9:C799),0)*IF(OR(YEAR(B799)&gt;YEAR($F$3)+25,AND(YEAR(B799)=YEAR($F$3)+25,MONTH(B799)&gt;=MONTH($F$3))),2,1))</f>
        <v/>
      </c>
      <c r="E799" t="str">
        <f t="shared" si="37"/>
        <v/>
      </c>
      <c r="F799" t="str">
        <f>IF(D799="","",MIN(E799+F798,MAX(Gehaltstabelle_neu!Entlohnungs_Stufe)))</f>
        <v/>
      </c>
      <c r="G799" t="str">
        <f>IF(A799="","",HLOOKUP(D799,Gehaltstabelle_neu!$B$2:$AA$13,GEHALT_NEU_V2!F799+1,FALSE))</f>
        <v/>
      </c>
      <c r="H799" t="str">
        <f t="shared" si="38"/>
        <v/>
      </c>
    </row>
    <row r="800" spans="1:8" x14ac:dyDescent="0.25">
      <c r="A800" t="str">
        <f>IF(GEHALT_ALT_V2!A800="","",GEHALT_ALT_V2!A800)</f>
        <v/>
      </c>
      <c r="B800" s="18" t="str">
        <f>IF(GEHALT_ALT_V2!B800="","",GEHALT_ALT_V2!B800)</f>
        <v/>
      </c>
      <c r="C800" s="19" t="str">
        <f t="shared" si="36"/>
        <v/>
      </c>
      <c r="D800" t="str">
        <f>IF(B800="","",$I$3+IF(OR(YEAR(B800)&gt;YEAR($F$3)+10,AND(YEAR(B800)=YEAR($F$3)+10,MONTH(B800)&gt;=MONTH($F$3))),SUM($C$9:C800),0)*IF(OR(YEAR(B800)&gt;YEAR($F$3)+25,AND(YEAR(B800)=YEAR($F$3)+25,MONTH(B800)&gt;=MONTH($F$3))),2,1))</f>
        <v/>
      </c>
      <c r="E800" t="str">
        <f t="shared" si="37"/>
        <v/>
      </c>
      <c r="F800" t="str">
        <f>IF(D800="","",MIN(E800+F799,MAX(Gehaltstabelle_neu!Entlohnungs_Stufe)))</f>
        <v/>
      </c>
      <c r="G800" t="str">
        <f>IF(A800="","",HLOOKUP(D800,Gehaltstabelle_neu!$B$2:$AA$13,GEHALT_NEU_V2!F800+1,FALSE))</f>
        <v/>
      </c>
      <c r="H800" t="str">
        <f t="shared" si="38"/>
        <v/>
      </c>
    </row>
    <row r="801" spans="1:8" x14ac:dyDescent="0.25">
      <c r="A801" t="str">
        <f>IF(GEHALT_ALT_V2!A801="","",GEHALT_ALT_V2!A801)</f>
        <v/>
      </c>
      <c r="B801" s="18" t="str">
        <f>IF(GEHALT_ALT_V2!B801="","",GEHALT_ALT_V2!B801)</f>
        <v/>
      </c>
      <c r="C801" s="19" t="str">
        <f t="shared" si="36"/>
        <v/>
      </c>
      <c r="D801" t="str">
        <f>IF(B801="","",$I$3+IF(OR(YEAR(B801)&gt;YEAR($F$3)+10,AND(YEAR(B801)=YEAR($F$3)+10,MONTH(B801)&gt;=MONTH($F$3))),SUM($C$9:C801),0)*IF(OR(YEAR(B801)&gt;YEAR($F$3)+25,AND(YEAR(B801)=YEAR($F$3)+25,MONTH(B801)&gt;=MONTH($F$3))),2,1))</f>
        <v/>
      </c>
      <c r="E801" t="str">
        <f t="shared" si="37"/>
        <v/>
      </c>
      <c r="F801" t="str">
        <f>IF(D801="","",MIN(E801+F800,MAX(Gehaltstabelle_neu!Entlohnungs_Stufe)))</f>
        <v/>
      </c>
      <c r="G801" t="str">
        <f>IF(A801="","",HLOOKUP(D801,Gehaltstabelle_neu!$B$2:$AA$13,GEHALT_NEU_V2!F801+1,FALSE))</f>
        <v/>
      </c>
      <c r="H801" t="str">
        <f t="shared" si="38"/>
        <v/>
      </c>
    </row>
    <row r="802" spans="1:8" x14ac:dyDescent="0.25">
      <c r="A802" t="str">
        <f>IF(GEHALT_ALT_V2!A802="","",GEHALT_ALT_V2!A802)</f>
        <v/>
      </c>
      <c r="B802" s="18" t="str">
        <f>IF(GEHALT_ALT_V2!B802="","",GEHALT_ALT_V2!B802)</f>
        <v/>
      </c>
      <c r="C802" s="19" t="str">
        <f t="shared" si="36"/>
        <v/>
      </c>
      <c r="D802" t="str">
        <f>IF(B802="","",$I$3+IF(OR(YEAR(B802)&gt;YEAR($F$3)+10,AND(YEAR(B802)=YEAR($F$3)+10,MONTH(B802)&gt;=MONTH($F$3))),SUM($C$9:C802),0)*IF(OR(YEAR(B802)&gt;YEAR($F$3)+25,AND(YEAR(B802)=YEAR($F$3)+25,MONTH(B802)&gt;=MONTH($F$3))),2,1))</f>
        <v/>
      </c>
      <c r="E802" t="str">
        <f t="shared" si="37"/>
        <v/>
      </c>
      <c r="F802" t="str">
        <f>IF(D802="","",MIN(E802+F801,MAX(Gehaltstabelle_neu!Entlohnungs_Stufe)))</f>
        <v/>
      </c>
      <c r="G802" t="str">
        <f>IF(A802="","",HLOOKUP(D802,Gehaltstabelle_neu!$B$2:$AA$13,GEHALT_NEU_V2!F802+1,FALSE))</f>
        <v/>
      </c>
      <c r="H802" t="str">
        <f t="shared" si="38"/>
        <v/>
      </c>
    </row>
    <row r="803" spans="1:8" x14ac:dyDescent="0.25">
      <c r="A803" t="str">
        <f>IF(GEHALT_ALT_V2!A803="","",GEHALT_ALT_V2!A803)</f>
        <v/>
      </c>
      <c r="B803" s="18" t="str">
        <f>IF(GEHALT_ALT_V2!B803="","",GEHALT_ALT_V2!B803)</f>
        <v/>
      </c>
      <c r="C803" s="19" t="str">
        <f t="shared" si="36"/>
        <v/>
      </c>
      <c r="D803" t="str">
        <f>IF(B803="","",$I$3+IF(OR(YEAR(B803)&gt;YEAR($F$3)+10,AND(YEAR(B803)=YEAR($F$3)+10,MONTH(B803)&gt;=MONTH($F$3))),SUM($C$9:C803),0)*IF(OR(YEAR(B803)&gt;YEAR($F$3)+25,AND(YEAR(B803)=YEAR($F$3)+25,MONTH(B803)&gt;=MONTH($F$3))),2,1))</f>
        <v/>
      </c>
      <c r="E803" t="str">
        <f t="shared" si="37"/>
        <v/>
      </c>
      <c r="F803" t="str">
        <f>IF(D803="","",MIN(E803+F802,MAX(Gehaltstabelle_neu!Entlohnungs_Stufe)))</f>
        <v/>
      </c>
      <c r="G803" t="str">
        <f>IF(A803="","",HLOOKUP(D803,Gehaltstabelle_neu!$B$2:$AA$13,GEHALT_NEU_V2!F803+1,FALSE))</f>
        <v/>
      </c>
      <c r="H803" t="str">
        <f t="shared" si="38"/>
        <v/>
      </c>
    </row>
    <row r="804" spans="1:8" x14ac:dyDescent="0.25">
      <c r="A804" t="str">
        <f>IF(GEHALT_ALT_V2!A804="","",GEHALT_ALT_V2!A804)</f>
        <v/>
      </c>
      <c r="B804" s="18" t="str">
        <f>IF(GEHALT_ALT_V2!B804="","",GEHALT_ALT_V2!B804)</f>
        <v/>
      </c>
      <c r="C804" s="19" t="str">
        <f t="shared" si="36"/>
        <v/>
      </c>
      <c r="D804" t="str">
        <f>IF(B804="","",$I$3+IF(OR(YEAR(B804)&gt;YEAR($F$3)+10,AND(YEAR(B804)=YEAR($F$3)+10,MONTH(B804)&gt;=MONTH($F$3))),SUM($C$9:C804),0)*IF(OR(YEAR(B804)&gt;YEAR($F$3)+25,AND(YEAR(B804)=YEAR($F$3)+25,MONTH(B804)&gt;=MONTH($F$3))),2,1))</f>
        <v/>
      </c>
      <c r="E804" t="str">
        <f t="shared" si="37"/>
        <v/>
      </c>
      <c r="F804" t="str">
        <f>IF(D804="","",MIN(E804+F803,MAX(Gehaltstabelle_neu!Entlohnungs_Stufe)))</f>
        <v/>
      </c>
      <c r="G804" t="str">
        <f>IF(A804="","",HLOOKUP(D804,Gehaltstabelle_neu!$B$2:$AA$13,GEHALT_NEU_V2!F804+1,FALSE))</f>
        <v/>
      </c>
      <c r="H804" t="str">
        <f t="shared" si="38"/>
        <v/>
      </c>
    </row>
    <row r="805" spans="1:8" x14ac:dyDescent="0.25">
      <c r="A805" t="str">
        <f>IF(GEHALT_ALT_V2!A805="","",GEHALT_ALT_V2!A805)</f>
        <v/>
      </c>
      <c r="B805" s="18" t="str">
        <f>IF(GEHALT_ALT_V2!B805="","",GEHALT_ALT_V2!B805)</f>
        <v/>
      </c>
      <c r="C805" s="19" t="str">
        <f t="shared" si="36"/>
        <v/>
      </c>
      <c r="D805" t="str">
        <f>IF(B805="","",$I$3+IF(OR(YEAR(B805)&gt;YEAR($F$3)+10,AND(YEAR(B805)=YEAR($F$3)+10,MONTH(B805)&gt;=MONTH($F$3))),SUM($C$9:C805),0)*IF(OR(YEAR(B805)&gt;YEAR($F$3)+25,AND(YEAR(B805)=YEAR($F$3)+25,MONTH(B805)&gt;=MONTH($F$3))),2,1))</f>
        <v/>
      </c>
      <c r="E805" t="str">
        <f t="shared" si="37"/>
        <v/>
      </c>
      <c r="F805" t="str">
        <f>IF(D805="","",MIN(E805+F804,MAX(Gehaltstabelle_neu!Entlohnungs_Stufe)))</f>
        <v/>
      </c>
      <c r="G805" t="str">
        <f>IF(A805="","",HLOOKUP(D805,Gehaltstabelle_neu!$B$2:$AA$13,GEHALT_NEU_V2!F805+1,FALSE))</f>
        <v/>
      </c>
      <c r="H805" t="str">
        <f t="shared" si="38"/>
        <v/>
      </c>
    </row>
    <row r="806" spans="1:8" x14ac:dyDescent="0.25">
      <c r="A806" t="str">
        <f>IF(GEHALT_ALT_V2!A806="","",GEHALT_ALT_V2!A806)</f>
        <v/>
      </c>
      <c r="B806" s="18" t="str">
        <f>IF(GEHALT_ALT_V2!B806="","",GEHALT_ALT_V2!B806)</f>
        <v/>
      </c>
      <c r="C806" s="19" t="str">
        <f t="shared" si="36"/>
        <v/>
      </c>
      <c r="D806" t="str">
        <f>IF(B806="","",$I$3+IF(OR(YEAR(B806)&gt;YEAR($F$3)+10,AND(YEAR(B806)=YEAR($F$3)+10,MONTH(B806)&gt;=MONTH($F$3))),SUM($C$9:C806),0)*IF(OR(YEAR(B806)&gt;YEAR($F$3)+25,AND(YEAR(B806)=YEAR($F$3)+25,MONTH(B806)&gt;=MONTH($F$3))),2,1))</f>
        <v/>
      </c>
      <c r="E806" t="str">
        <f t="shared" si="37"/>
        <v/>
      </c>
      <c r="F806" t="str">
        <f>IF(D806="","",MIN(E806+F805,MAX(Gehaltstabelle_neu!Entlohnungs_Stufe)))</f>
        <v/>
      </c>
      <c r="G806" t="str">
        <f>IF(A806="","",HLOOKUP(D806,Gehaltstabelle_neu!$B$2:$AA$13,GEHALT_NEU_V2!F806+1,FALSE))</f>
        <v/>
      </c>
      <c r="H806" t="str">
        <f t="shared" si="38"/>
        <v/>
      </c>
    </row>
    <row r="807" spans="1:8" x14ac:dyDescent="0.25">
      <c r="A807" t="str">
        <f>IF(GEHALT_ALT_V2!A807="","",GEHALT_ALT_V2!A807)</f>
        <v/>
      </c>
      <c r="B807" s="18" t="str">
        <f>IF(GEHALT_ALT_V2!B807="","",GEHALT_ALT_V2!B807)</f>
        <v/>
      </c>
      <c r="C807" s="19" t="str">
        <f t="shared" si="36"/>
        <v/>
      </c>
      <c r="D807" t="str">
        <f>IF(B807="","",$I$3+IF(OR(YEAR(B807)&gt;YEAR($F$3)+10,AND(YEAR(B807)=YEAR($F$3)+10,MONTH(B807)&gt;=MONTH($F$3))),SUM($C$9:C807),0)*IF(OR(YEAR(B807)&gt;YEAR($F$3)+25,AND(YEAR(B807)=YEAR($F$3)+25,MONTH(B807)&gt;=MONTH($F$3))),2,1))</f>
        <v/>
      </c>
      <c r="E807" t="str">
        <f t="shared" si="37"/>
        <v/>
      </c>
      <c r="F807" t="str">
        <f>IF(D807="","",MIN(E807+F806,MAX(Gehaltstabelle_neu!Entlohnungs_Stufe)))</f>
        <v/>
      </c>
      <c r="G807" t="str">
        <f>IF(A807="","",HLOOKUP(D807,Gehaltstabelle_neu!$B$2:$AA$13,GEHALT_NEU_V2!F807+1,FALSE))</f>
        <v/>
      </c>
      <c r="H807" t="str">
        <f t="shared" si="38"/>
        <v/>
      </c>
    </row>
    <row r="808" spans="1:8" x14ac:dyDescent="0.25">
      <c r="A808" t="str">
        <f>IF(GEHALT_ALT_V2!A808="","",GEHALT_ALT_V2!A808)</f>
        <v/>
      </c>
      <c r="B808" s="18" t="str">
        <f>IF(GEHALT_ALT_V2!B808="","",GEHALT_ALT_V2!B808)</f>
        <v/>
      </c>
      <c r="C808" s="19" t="str">
        <f t="shared" si="36"/>
        <v/>
      </c>
      <c r="D808" t="str">
        <f>IF(B808="","",$I$3+IF(OR(YEAR(B808)&gt;YEAR($F$3)+10,AND(YEAR(B808)=YEAR($F$3)+10,MONTH(B808)&gt;=MONTH($F$3))),SUM($C$9:C808),0)*IF(OR(YEAR(B808)&gt;YEAR($F$3)+25,AND(YEAR(B808)=YEAR($F$3)+25,MONTH(B808)&gt;=MONTH($F$3))),2,1))</f>
        <v/>
      </c>
      <c r="E808" t="str">
        <f t="shared" si="37"/>
        <v/>
      </c>
      <c r="F808" t="str">
        <f>IF(D808="","",MIN(E808+F807,MAX(Gehaltstabelle_neu!Entlohnungs_Stufe)))</f>
        <v/>
      </c>
      <c r="G808" t="str">
        <f>IF(A808="","",HLOOKUP(D808,Gehaltstabelle_neu!$B$2:$AA$13,GEHALT_NEU_V2!F808+1,FALSE))</f>
        <v/>
      </c>
      <c r="H808" t="str">
        <f t="shared" si="38"/>
        <v/>
      </c>
    </row>
    <row r="809" spans="1:8" x14ac:dyDescent="0.25">
      <c r="A809" t="str">
        <f>IF(GEHALT_ALT_V2!A809="","",GEHALT_ALT_V2!A809)</f>
        <v/>
      </c>
      <c r="B809" s="18" t="str">
        <f>IF(GEHALT_ALT_V2!B809="","",GEHALT_ALT_V2!B809)</f>
        <v/>
      </c>
      <c r="C809" s="19" t="str">
        <f t="shared" si="36"/>
        <v/>
      </c>
      <c r="D809" t="str">
        <f>IF(B809="","",$I$3+IF(OR(YEAR(B809)&gt;YEAR($F$3)+10,AND(YEAR(B809)=YEAR($F$3)+10,MONTH(B809)&gt;=MONTH($F$3))),SUM($C$9:C809),0)*IF(OR(YEAR(B809)&gt;YEAR($F$3)+25,AND(YEAR(B809)=YEAR($F$3)+25,MONTH(B809)&gt;=MONTH($F$3))),2,1))</f>
        <v/>
      </c>
      <c r="E809" t="str">
        <f t="shared" si="37"/>
        <v/>
      </c>
      <c r="F809" t="str">
        <f>IF(D809="","",MIN(E809+F808,MAX(Gehaltstabelle_neu!Entlohnungs_Stufe)))</f>
        <v/>
      </c>
      <c r="G809" t="str">
        <f>IF(A809="","",HLOOKUP(D809,Gehaltstabelle_neu!$B$2:$AA$13,GEHALT_NEU_V2!F809+1,FALSE))</f>
        <v/>
      </c>
      <c r="H809" t="str">
        <f t="shared" si="38"/>
        <v/>
      </c>
    </row>
    <row r="810" spans="1:8" x14ac:dyDescent="0.25">
      <c r="A810" t="str">
        <f>IF(GEHALT_ALT_V2!A810="","",GEHALT_ALT_V2!A810)</f>
        <v/>
      </c>
      <c r="B810" s="18" t="str">
        <f>IF(GEHALT_ALT_V2!B810="","",GEHALT_ALT_V2!B810)</f>
        <v/>
      </c>
      <c r="C810" s="19" t="str">
        <f t="shared" si="36"/>
        <v/>
      </c>
      <c r="D810" t="str">
        <f>IF(B810="","",$I$3+IF(OR(YEAR(B810)&gt;YEAR($F$3)+10,AND(YEAR(B810)=YEAR($F$3)+10,MONTH(B810)&gt;=MONTH($F$3))),SUM($C$9:C810),0)*IF(OR(YEAR(B810)&gt;YEAR($F$3)+25,AND(YEAR(B810)=YEAR($F$3)+25,MONTH(B810)&gt;=MONTH($F$3))),2,1))</f>
        <v/>
      </c>
      <c r="E810" t="str">
        <f t="shared" si="37"/>
        <v/>
      </c>
      <c r="F810" t="str">
        <f>IF(D810="","",MIN(E810+F809,MAX(Gehaltstabelle_neu!Entlohnungs_Stufe)))</f>
        <v/>
      </c>
      <c r="G810" t="str">
        <f>IF(A810="","",HLOOKUP(D810,Gehaltstabelle_neu!$B$2:$AA$13,GEHALT_NEU_V2!F810+1,FALSE))</f>
        <v/>
      </c>
      <c r="H810" t="str">
        <f t="shared" si="38"/>
        <v/>
      </c>
    </row>
    <row r="811" spans="1:8" x14ac:dyDescent="0.25">
      <c r="A811" t="str">
        <f>IF(GEHALT_ALT_V2!A811="","",GEHALT_ALT_V2!A811)</f>
        <v/>
      </c>
      <c r="B811" s="18" t="str">
        <f>IF(GEHALT_ALT_V2!B811="","",GEHALT_ALT_V2!B811)</f>
        <v/>
      </c>
      <c r="C811" s="19" t="str">
        <f t="shared" si="36"/>
        <v/>
      </c>
      <c r="D811" t="str">
        <f>IF(B811="","",$I$3+IF(OR(YEAR(B811)&gt;YEAR($F$3)+10,AND(YEAR(B811)=YEAR($F$3)+10,MONTH(B811)&gt;=MONTH($F$3))),SUM($C$9:C811),0)*IF(OR(YEAR(B811)&gt;YEAR($F$3)+25,AND(YEAR(B811)=YEAR($F$3)+25,MONTH(B811)&gt;=MONTH($F$3))),2,1))</f>
        <v/>
      </c>
      <c r="E811" t="str">
        <f t="shared" si="37"/>
        <v/>
      </c>
      <c r="F811" t="str">
        <f>IF(D811="","",MIN(E811+F810,MAX(Gehaltstabelle_neu!Entlohnungs_Stufe)))</f>
        <v/>
      </c>
      <c r="G811" t="str">
        <f>IF(A811="","",HLOOKUP(D811,Gehaltstabelle_neu!$B$2:$AA$13,GEHALT_NEU_V2!F811+1,FALSE))</f>
        <v/>
      </c>
      <c r="H811" t="str">
        <f t="shared" si="38"/>
        <v/>
      </c>
    </row>
    <row r="812" spans="1:8" x14ac:dyDescent="0.25">
      <c r="A812" t="str">
        <f>IF(GEHALT_ALT_V2!A812="","",GEHALT_ALT_V2!A812)</f>
        <v/>
      </c>
      <c r="B812" s="18" t="str">
        <f>IF(GEHALT_ALT_V2!B812="","",GEHALT_ALT_V2!B812)</f>
        <v/>
      </c>
      <c r="C812" s="19" t="str">
        <f t="shared" si="36"/>
        <v/>
      </c>
      <c r="D812" t="str">
        <f>IF(B812="","",$I$3+IF(OR(YEAR(B812)&gt;YEAR($F$3)+10,AND(YEAR(B812)=YEAR($F$3)+10,MONTH(B812)&gt;=MONTH($F$3))),SUM($C$9:C812),0)*IF(OR(YEAR(B812)&gt;YEAR($F$3)+25,AND(YEAR(B812)=YEAR($F$3)+25,MONTH(B812)&gt;=MONTH($F$3))),2,1))</f>
        <v/>
      </c>
      <c r="E812" t="str">
        <f t="shared" si="37"/>
        <v/>
      </c>
      <c r="F812" t="str">
        <f>IF(D812="","",MIN(E812+F811,MAX(Gehaltstabelle_neu!Entlohnungs_Stufe)))</f>
        <v/>
      </c>
      <c r="G812" t="str">
        <f>IF(A812="","",HLOOKUP(D812,Gehaltstabelle_neu!$B$2:$AA$13,GEHALT_NEU_V2!F812+1,FALSE))</f>
        <v/>
      </c>
      <c r="H812" t="str">
        <f t="shared" si="38"/>
        <v/>
      </c>
    </row>
    <row r="813" spans="1:8" x14ac:dyDescent="0.25">
      <c r="A813" t="str">
        <f>IF(GEHALT_ALT_V2!A813="","",GEHALT_ALT_V2!A813)</f>
        <v/>
      </c>
      <c r="B813" s="18" t="str">
        <f>IF(GEHALT_ALT_V2!B813="","",GEHALT_ALT_V2!B813)</f>
        <v/>
      </c>
      <c r="C813" s="19" t="str">
        <f t="shared" si="36"/>
        <v/>
      </c>
      <c r="D813" t="str">
        <f>IF(B813="","",$I$3+IF(OR(YEAR(B813)&gt;YEAR($F$3)+10,AND(YEAR(B813)=YEAR($F$3)+10,MONTH(B813)&gt;=MONTH($F$3))),SUM($C$9:C813),0)*IF(OR(YEAR(B813)&gt;YEAR($F$3)+25,AND(YEAR(B813)=YEAR($F$3)+25,MONTH(B813)&gt;=MONTH($F$3))),2,1))</f>
        <v/>
      </c>
      <c r="E813" t="str">
        <f t="shared" si="37"/>
        <v/>
      </c>
      <c r="F813" t="str">
        <f>IF(D813="","",MIN(E813+F812,MAX(Gehaltstabelle_neu!Entlohnungs_Stufe)))</f>
        <v/>
      </c>
      <c r="G813" t="str">
        <f>IF(A813="","",HLOOKUP(D813,Gehaltstabelle_neu!$B$2:$AA$13,GEHALT_NEU_V2!F813+1,FALSE))</f>
        <v/>
      </c>
      <c r="H813" t="str">
        <f t="shared" si="38"/>
        <v/>
      </c>
    </row>
    <row r="814" spans="1:8" x14ac:dyDescent="0.25">
      <c r="A814" t="str">
        <f>IF(GEHALT_ALT_V2!A814="","",GEHALT_ALT_V2!A814)</f>
        <v/>
      </c>
      <c r="B814" s="18" t="str">
        <f>IF(GEHALT_ALT_V2!B814="","",GEHALT_ALT_V2!B814)</f>
        <v/>
      </c>
      <c r="C814" s="19" t="str">
        <f t="shared" si="36"/>
        <v/>
      </c>
      <c r="D814" t="str">
        <f>IF(B814="","",$I$3+IF(OR(YEAR(B814)&gt;YEAR($F$3)+10,AND(YEAR(B814)=YEAR($F$3)+10,MONTH(B814)&gt;=MONTH($F$3))),SUM($C$9:C814),0)*IF(OR(YEAR(B814)&gt;YEAR($F$3)+25,AND(YEAR(B814)=YEAR($F$3)+25,MONTH(B814)&gt;=MONTH($F$3))),2,1))</f>
        <v/>
      </c>
      <c r="E814" t="str">
        <f t="shared" si="37"/>
        <v/>
      </c>
      <c r="F814" t="str">
        <f>IF(D814="","",MIN(E814+F813,MAX(Gehaltstabelle_neu!Entlohnungs_Stufe)))</f>
        <v/>
      </c>
      <c r="G814" t="str">
        <f>IF(A814="","",HLOOKUP(D814,Gehaltstabelle_neu!$B$2:$AA$13,GEHALT_NEU_V2!F814+1,FALSE))</f>
        <v/>
      </c>
      <c r="H814" t="str">
        <f t="shared" si="38"/>
        <v/>
      </c>
    </row>
    <row r="815" spans="1:8" x14ac:dyDescent="0.25">
      <c r="A815" t="str">
        <f>IF(GEHALT_ALT_V2!A815="","",GEHALT_ALT_V2!A815)</f>
        <v/>
      </c>
      <c r="B815" s="18" t="str">
        <f>IF(GEHALT_ALT_V2!B815="","",GEHALT_ALT_V2!B815)</f>
        <v/>
      </c>
      <c r="C815" s="19" t="str">
        <f t="shared" si="36"/>
        <v/>
      </c>
      <c r="D815" t="str">
        <f>IF(B815="","",$I$3+IF(OR(YEAR(B815)&gt;YEAR($F$3)+10,AND(YEAR(B815)=YEAR($F$3)+10,MONTH(B815)&gt;=MONTH($F$3))),SUM($C$9:C815),0)*IF(OR(YEAR(B815)&gt;YEAR($F$3)+25,AND(YEAR(B815)=YEAR($F$3)+25,MONTH(B815)&gt;=MONTH($F$3))),2,1))</f>
        <v/>
      </c>
      <c r="E815" t="str">
        <f t="shared" si="37"/>
        <v/>
      </c>
      <c r="F815" t="str">
        <f>IF(D815="","",MIN(E815+F814,MAX(Gehaltstabelle_neu!Entlohnungs_Stufe)))</f>
        <v/>
      </c>
      <c r="G815" t="str">
        <f>IF(A815="","",HLOOKUP(D815,Gehaltstabelle_neu!$B$2:$AA$13,GEHALT_NEU_V2!F815+1,FALSE))</f>
        <v/>
      </c>
      <c r="H815" t="str">
        <f t="shared" si="38"/>
        <v/>
      </c>
    </row>
    <row r="816" spans="1:8" x14ac:dyDescent="0.25">
      <c r="A816" t="str">
        <f>IF(GEHALT_ALT_V2!A816="","",GEHALT_ALT_V2!A816)</f>
        <v/>
      </c>
      <c r="B816" s="18" t="str">
        <f>IF(GEHALT_ALT_V2!B816="","",GEHALT_ALT_V2!B816)</f>
        <v/>
      </c>
      <c r="C816" s="19" t="str">
        <f t="shared" si="36"/>
        <v/>
      </c>
      <c r="D816" t="str">
        <f>IF(B816="","",$I$3+IF(OR(YEAR(B816)&gt;YEAR($F$3)+10,AND(YEAR(B816)=YEAR($F$3)+10,MONTH(B816)&gt;=MONTH($F$3))),SUM($C$9:C816),0)*IF(OR(YEAR(B816)&gt;YEAR($F$3)+25,AND(YEAR(B816)=YEAR($F$3)+25,MONTH(B816)&gt;=MONTH($F$3))),2,1))</f>
        <v/>
      </c>
      <c r="E816" t="str">
        <f t="shared" si="37"/>
        <v/>
      </c>
      <c r="F816" t="str">
        <f>IF(D816="","",MIN(E816+F815,MAX(Gehaltstabelle_neu!Entlohnungs_Stufe)))</f>
        <v/>
      </c>
      <c r="G816" t="str">
        <f>IF(A816="","",HLOOKUP(D816,Gehaltstabelle_neu!$B$2:$AA$13,GEHALT_NEU_V2!F816+1,FALSE))</f>
        <v/>
      </c>
      <c r="H816" t="str">
        <f t="shared" si="38"/>
        <v/>
      </c>
    </row>
    <row r="817" spans="1:8" x14ac:dyDescent="0.25">
      <c r="A817" t="str">
        <f>IF(GEHALT_ALT_V2!A817="","",GEHALT_ALT_V2!A817)</f>
        <v/>
      </c>
      <c r="B817" s="18" t="str">
        <f>IF(GEHALT_ALT_V2!B817="","",GEHALT_ALT_V2!B817)</f>
        <v/>
      </c>
      <c r="C817" s="19" t="str">
        <f t="shared" si="36"/>
        <v/>
      </c>
      <c r="D817" t="str">
        <f>IF(B817="","",$I$3+IF(OR(YEAR(B817)&gt;YEAR($F$3)+10,AND(YEAR(B817)=YEAR($F$3)+10,MONTH(B817)&gt;=MONTH($F$3))),SUM($C$9:C817),0)*IF(OR(YEAR(B817)&gt;YEAR($F$3)+25,AND(YEAR(B817)=YEAR($F$3)+25,MONTH(B817)&gt;=MONTH($F$3))),2,1))</f>
        <v/>
      </c>
      <c r="E817" t="str">
        <f t="shared" si="37"/>
        <v/>
      </c>
      <c r="F817" t="str">
        <f>IF(D817="","",MIN(E817+F816,MAX(Gehaltstabelle_neu!Entlohnungs_Stufe)))</f>
        <v/>
      </c>
      <c r="G817" t="str">
        <f>IF(A817="","",HLOOKUP(D817,Gehaltstabelle_neu!$B$2:$AA$13,GEHALT_NEU_V2!F817+1,FALSE))</f>
        <v/>
      </c>
      <c r="H817" t="str">
        <f t="shared" si="38"/>
        <v/>
      </c>
    </row>
    <row r="818" spans="1:8" x14ac:dyDescent="0.25">
      <c r="A818" t="str">
        <f>IF(GEHALT_ALT_V2!A818="","",GEHALT_ALT_V2!A818)</f>
        <v/>
      </c>
      <c r="B818" s="18" t="str">
        <f>IF(GEHALT_ALT_V2!B818="","",GEHALT_ALT_V2!B818)</f>
        <v/>
      </c>
      <c r="C818" s="19" t="str">
        <f t="shared" si="36"/>
        <v/>
      </c>
      <c r="D818" t="str">
        <f>IF(B818="","",$I$3+IF(OR(YEAR(B818)&gt;YEAR($F$3)+10,AND(YEAR(B818)=YEAR($F$3)+10,MONTH(B818)&gt;=MONTH($F$3))),SUM($C$9:C818),0)*IF(OR(YEAR(B818)&gt;YEAR($F$3)+25,AND(YEAR(B818)=YEAR($F$3)+25,MONTH(B818)&gt;=MONTH($F$3))),2,1))</f>
        <v/>
      </c>
      <c r="E818" t="str">
        <f t="shared" si="37"/>
        <v/>
      </c>
      <c r="F818" t="str">
        <f>IF(D818="","",MIN(E818+F817,MAX(Gehaltstabelle_neu!Entlohnungs_Stufe)))</f>
        <v/>
      </c>
      <c r="G818" t="str">
        <f>IF(A818="","",HLOOKUP(D818,Gehaltstabelle_neu!$B$2:$AA$13,GEHALT_NEU_V2!F818+1,FALSE))</f>
        <v/>
      </c>
      <c r="H818" t="str">
        <f t="shared" si="38"/>
        <v/>
      </c>
    </row>
    <row r="819" spans="1:8" x14ac:dyDescent="0.25">
      <c r="A819" t="str">
        <f>IF(GEHALT_ALT_V2!A819="","",GEHALT_ALT_V2!A819)</f>
        <v/>
      </c>
      <c r="B819" s="18" t="str">
        <f>IF(GEHALT_ALT_V2!B819="","",GEHALT_ALT_V2!B819)</f>
        <v/>
      </c>
      <c r="C819" s="19" t="str">
        <f t="shared" si="36"/>
        <v/>
      </c>
      <c r="D819" t="str">
        <f>IF(B819="","",$I$3+IF(OR(YEAR(B819)&gt;YEAR($F$3)+10,AND(YEAR(B819)=YEAR($F$3)+10,MONTH(B819)&gt;=MONTH($F$3))),SUM($C$9:C819),0)*IF(OR(YEAR(B819)&gt;YEAR($F$3)+25,AND(YEAR(B819)=YEAR($F$3)+25,MONTH(B819)&gt;=MONTH($F$3))),2,1))</f>
        <v/>
      </c>
      <c r="E819" t="str">
        <f t="shared" si="37"/>
        <v/>
      </c>
      <c r="F819" t="str">
        <f>IF(D819="","",MIN(E819+F818,MAX(Gehaltstabelle_neu!Entlohnungs_Stufe)))</f>
        <v/>
      </c>
      <c r="G819" t="str">
        <f>IF(A819="","",HLOOKUP(D819,Gehaltstabelle_neu!$B$2:$AA$13,GEHALT_NEU_V2!F819+1,FALSE))</f>
        <v/>
      </c>
      <c r="H819" t="str">
        <f t="shared" si="38"/>
        <v/>
      </c>
    </row>
    <row r="820" spans="1:8" x14ac:dyDescent="0.25">
      <c r="A820" t="str">
        <f>IF(GEHALT_ALT_V2!A820="","",GEHALT_ALT_V2!A820)</f>
        <v/>
      </c>
      <c r="B820" s="18" t="str">
        <f>IF(GEHALT_ALT_V2!B820="","",GEHALT_ALT_V2!B820)</f>
        <v/>
      </c>
      <c r="C820" s="19" t="str">
        <f t="shared" si="36"/>
        <v/>
      </c>
      <c r="D820" t="str">
        <f>IF(B820="","",$I$3+IF(OR(YEAR(B820)&gt;YEAR($F$3)+10,AND(YEAR(B820)=YEAR($F$3)+10,MONTH(B820)&gt;=MONTH($F$3))),SUM($C$9:C820),0)*IF(OR(YEAR(B820)&gt;YEAR($F$3)+25,AND(YEAR(B820)=YEAR($F$3)+25,MONTH(B820)&gt;=MONTH($F$3))),2,1))</f>
        <v/>
      </c>
      <c r="E820" t="str">
        <f t="shared" si="37"/>
        <v/>
      </c>
      <c r="F820" t="str">
        <f>IF(D820="","",MIN(E820+F819,MAX(Gehaltstabelle_neu!Entlohnungs_Stufe)))</f>
        <v/>
      </c>
      <c r="G820" t="str">
        <f>IF(A820="","",HLOOKUP(D820,Gehaltstabelle_neu!$B$2:$AA$13,GEHALT_NEU_V2!F820+1,FALSE))</f>
        <v/>
      </c>
      <c r="H820" t="str">
        <f t="shared" si="38"/>
        <v/>
      </c>
    </row>
    <row r="821" spans="1:8" x14ac:dyDescent="0.25">
      <c r="A821" t="str">
        <f>IF(GEHALT_ALT_V2!A821="","",GEHALT_ALT_V2!A821)</f>
        <v/>
      </c>
      <c r="B821" s="18" t="str">
        <f>IF(GEHALT_ALT_V2!B821="","",GEHALT_ALT_V2!B821)</f>
        <v/>
      </c>
      <c r="C821" s="19" t="str">
        <f t="shared" si="36"/>
        <v/>
      </c>
      <c r="D821" t="str">
        <f>IF(B821="","",$I$3+IF(OR(YEAR(B821)&gt;YEAR($F$3)+10,AND(YEAR(B821)=YEAR($F$3)+10,MONTH(B821)&gt;=MONTH($F$3))),SUM($C$9:C821),0)*IF(OR(YEAR(B821)&gt;YEAR($F$3)+25,AND(YEAR(B821)=YEAR($F$3)+25,MONTH(B821)&gt;=MONTH($F$3))),2,1))</f>
        <v/>
      </c>
      <c r="E821" t="str">
        <f t="shared" si="37"/>
        <v/>
      </c>
      <c r="F821" t="str">
        <f>IF(D821="","",MIN(E821+F820,MAX(Gehaltstabelle_neu!Entlohnungs_Stufe)))</f>
        <v/>
      </c>
      <c r="G821" t="str">
        <f>IF(A821="","",HLOOKUP(D821,Gehaltstabelle_neu!$B$2:$AA$13,GEHALT_NEU_V2!F821+1,FALSE))</f>
        <v/>
      </c>
      <c r="H821" t="str">
        <f t="shared" si="38"/>
        <v/>
      </c>
    </row>
    <row r="822" spans="1:8" x14ac:dyDescent="0.25">
      <c r="A822" t="str">
        <f>IF(GEHALT_ALT_V2!A822="","",GEHALT_ALT_V2!A822)</f>
        <v/>
      </c>
      <c r="B822" s="18" t="str">
        <f>IF(GEHALT_ALT_V2!B822="","",GEHALT_ALT_V2!B822)</f>
        <v/>
      </c>
      <c r="C822" s="19" t="str">
        <f t="shared" si="36"/>
        <v/>
      </c>
      <c r="D822" t="str">
        <f>IF(B822="","",$I$3+IF(OR(YEAR(B822)&gt;YEAR($F$3)+10,AND(YEAR(B822)=YEAR($F$3)+10,MONTH(B822)&gt;=MONTH($F$3))),SUM($C$9:C822),0)*IF(OR(YEAR(B822)&gt;YEAR($F$3)+25,AND(YEAR(B822)=YEAR($F$3)+25,MONTH(B822)&gt;=MONTH($F$3))),2,1))</f>
        <v/>
      </c>
      <c r="E822" t="str">
        <f t="shared" si="37"/>
        <v/>
      </c>
      <c r="F822" t="str">
        <f>IF(D822="","",MIN(E822+F821,MAX(Gehaltstabelle_neu!Entlohnungs_Stufe)))</f>
        <v/>
      </c>
      <c r="G822" t="str">
        <f>IF(A822="","",HLOOKUP(D822,Gehaltstabelle_neu!$B$2:$AA$13,GEHALT_NEU_V2!F822+1,FALSE))</f>
        <v/>
      </c>
      <c r="H822" t="str">
        <f t="shared" si="38"/>
        <v/>
      </c>
    </row>
    <row r="823" spans="1:8" x14ac:dyDescent="0.25">
      <c r="A823" t="str">
        <f>IF(GEHALT_ALT_V2!A823="","",GEHALT_ALT_V2!A823)</f>
        <v/>
      </c>
      <c r="B823" s="18" t="str">
        <f>IF(GEHALT_ALT_V2!B823="","",GEHALT_ALT_V2!B823)</f>
        <v/>
      </c>
      <c r="C823" s="19" t="str">
        <f t="shared" si="36"/>
        <v/>
      </c>
      <c r="D823" t="str">
        <f>IF(B823="","",$I$3+IF(OR(YEAR(B823)&gt;YEAR($F$3)+10,AND(YEAR(B823)=YEAR($F$3)+10,MONTH(B823)&gt;=MONTH($F$3))),SUM($C$9:C823),0)*IF(OR(YEAR(B823)&gt;YEAR($F$3)+25,AND(YEAR(B823)=YEAR($F$3)+25,MONTH(B823)&gt;=MONTH($F$3))),2,1))</f>
        <v/>
      </c>
      <c r="E823" t="str">
        <f t="shared" si="37"/>
        <v/>
      </c>
      <c r="F823" t="str">
        <f>IF(D823="","",MIN(E823+F822,MAX(Gehaltstabelle_neu!Entlohnungs_Stufe)))</f>
        <v/>
      </c>
      <c r="G823" t="str">
        <f>IF(A823="","",HLOOKUP(D823,Gehaltstabelle_neu!$B$2:$AA$13,GEHALT_NEU_V2!F823+1,FALSE))</f>
        <v/>
      </c>
      <c r="H823" t="str">
        <f t="shared" si="38"/>
        <v/>
      </c>
    </row>
    <row r="824" spans="1:8" x14ac:dyDescent="0.25">
      <c r="A824" t="str">
        <f>IF(GEHALT_ALT_V2!A824="","",GEHALT_ALT_V2!A824)</f>
        <v/>
      </c>
      <c r="B824" s="18" t="str">
        <f>IF(GEHALT_ALT_V2!B824="","",GEHALT_ALT_V2!B824)</f>
        <v/>
      </c>
      <c r="C824" s="19" t="str">
        <f t="shared" si="36"/>
        <v/>
      </c>
      <c r="D824" t="str">
        <f>IF(B824="","",$I$3+IF(OR(YEAR(B824)&gt;YEAR($F$3)+10,AND(YEAR(B824)=YEAR($F$3)+10,MONTH(B824)&gt;=MONTH($F$3))),SUM($C$9:C824),0)*IF(OR(YEAR(B824)&gt;YEAR($F$3)+25,AND(YEAR(B824)=YEAR($F$3)+25,MONTH(B824)&gt;=MONTH($F$3))),2,1))</f>
        <v/>
      </c>
      <c r="E824" t="str">
        <f t="shared" si="37"/>
        <v/>
      </c>
      <c r="F824" t="str">
        <f>IF(D824="","",MIN(E824+F823,MAX(Gehaltstabelle_neu!Entlohnungs_Stufe)))</f>
        <v/>
      </c>
      <c r="G824" t="str">
        <f>IF(A824="","",HLOOKUP(D824,Gehaltstabelle_neu!$B$2:$AA$13,GEHALT_NEU_V2!F824+1,FALSE))</f>
        <v/>
      </c>
      <c r="H824" t="str">
        <f t="shared" si="38"/>
        <v/>
      </c>
    </row>
    <row r="825" spans="1:8" x14ac:dyDescent="0.25">
      <c r="A825" t="str">
        <f>IF(GEHALT_ALT_V2!A825="","",GEHALT_ALT_V2!A825)</f>
        <v/>
      </c>
      <c r="B825" s="18" t="str">
        <f>IF(GEHALT_ALT_V2!B825="","",GEHALT_ALT_V2!B825)</f>
        <v/>
      </c>
      <c r="C825" s="19" t="str">
        <f t="shared" si="36"/>
        <v/>
      </c>
      <c r="D825" t="str">
        <f>IF(B825="","",$I$3+IF(OR(YEAR(B825)&gt;YEAR($F$3)+10,AND(YEAR(B825)=YEAR($F$3)+10,MONTH(B825)&gt;=MONTH($F$3))),SUM($C$9:C825),0)*IF(OR(YEAR(B825)&gt;YEAR($F$3)+25,AND(YEAR(B825)=YEAR($F$3)+25,MONTH(B825)&gt;=MONTH($F$3))),2,1))</f>
        <v/>
      </c>
      <c r="E825" t="str">
        <f t="shared" si="37"/>
        <v/>
      </c>
      <c r="F825" t="str">
        <f>IF(D825="","",MIN(E825+F824,MAX(Gehaltstabelle_neu!Entlohnungs_Stufe)))</f>
        <v/>
      </c>
      <c r="G825" t="str">
        <f>IF(A825="","",HLOOKUP(D825,Gehaltstabelle_neu!$B$2:$AA$13,GEHALT_NEU_V2!F825+1,FALSE))</f>
        <v/>
      </c>
      <c r="H825" t="str">
        <f t="shared" si="38"/>
        <v/>
      </c>
    </row>
    <row r="826" spans="1:8" x14ac:dyDescent="0.25">
      <c r="A826" t="str">
        <f>IF(GEHALT_ALT_V2!A826="","",GEHALT_ALT_V2!A826)</f>
        <v/>
      </c>
      <c r="B826" s="18" t="str">
        <f>IF(GEHALT_ALT_V2!B826="","",GEHALT_ALT_V2!B826)</f>
        <v/>
      </c>
      <c r="C826" s="19" t="str">
        <f t="shared" si="36"/>
        <v/>
      </c>
      <c r="D826" t="str">
        <f>IF(B826="","",$I$3+IF(OR(YEAR(B826)&gt;YEAR($F$3)+10,AND(YEAR(B826)=YEAR($F$3)+10,MONTH(B826)&gt;=MONTH($F$3))),SUM($C$9:C826),0)*IF(OR(YEAR(B826)&gt;YEAR($F$3)+25,AND(YEAR(B826)=YEAR($F$3)+25,MONTH(B826)&gt;=MONTH($F$3))),2,1))</f>
        <v/>
      </c>
      <c r="E826" t="str">
        <f t="shared" si="37"/>
        <v/>
      </c>
      <c r="F826" t="str">
        <f>IF(D826="","",MIN(E826+F825,MAX(Gehaltstabelle_neu!Entlohnungs_Stufe)))</f>
        <v/>
      </c>
      <c r="G826" t="str">
        <f>IF(A826="","",HLOOKUP(D826,Gehaltstabelle_neu!$B$2:$AA$13,GEHALT_NEU_V2!F826+1,FALSE))</f>
        <v/>
      </c>
      <c r="H826" t="str">
        <f t="shared" si="38"/>
        <v/>
      </c>
    </row>
    <row r="827" spans="1:8" x14ac:dyDescent="0.25">
      <c r="A827" t="str">
        <f>IF(GEHALT_ALT_V2!A827="","",GEHALT_ALT_V2!A827)</f>
        <v/>
      </c>
      <c r="B827" s="18" t="str">
        <f>IF(GEHALT_ALT_V2!B827="","",GEHALT_ALT_V2!B827)</f>
        <v/>
      </c>
      <c r="C827" s="19" t="str">
        <f t="shared" si="36"/>
        <v/>
      </c>
      <c r="D827" t="str">
        <f>IF(B827="","",$I$3+IF(OR(YEAR(B827)&gt;YEAR($F$3)+10,AND(YEAR(B827)=YEAR($F$3)+10,MONTH(B827)&gt;=MONTH($F$3))),SUM($C$9:C827),0)*IF(OR(YEAR(B827)&gt;YEAR($F$3)+25,AND(YEAR(B827)=YEAR($F$3)+25,MONTH(B827)&gt;=MONTH($F$3))),2,1))</f>
        <v/>
      </c>
      <c r="E827" t="str">
        <f t="shared" si="37"/>
        <v/>
      </c>
      <c r="F827" t="str">
        <f>IF(D827="","",MIN(E827+F826,MAX(Gehaltstabelle_neu!Entlohnungs_Stufe)))</f>
        <v/>
      </c>
      <c r="G827" t="str">
        <f>IF(A827="","",HLOOKUP(D827,Gehaltstabelle_neu!$B$2:$AA$13,GEHALT_NEU_V2!F827+1,FALSE))</f>
        <v/>
      </c>
      <c r="H827" t="str">
        <f t="shared" si="38"/>
        <v/>
      </c>
    </row>
    <row r="828" spans="1:8" x14ac:dyDescent="0.25">
      <c r="A828" t="str">
        <f>IF(GEHALT_ALT_V2!A828="","",GEHALT_ALT_V2!A828)</f>
        <v/>
      </c>
      <c r="B828" s="18" t="str">
        <f>IF(GEHALT_ALT_V2!B828="","",GEHALT_ALT_V2!B828)</f>
        <v/>
      </c>
      <c r="C828" s="19" t="str">
        <f t="shared" si="36"/>
        <v/>
      </c>
      <c r="D828" t="str">
        <f>IF(B828="","",$I$3+IF(OR(YEAR(B828)&gt;YEAR($F$3)+10,AND(YEAR(B828)=YEAR($F$3)+10,MONTH(B828)&gt;=MONTH($F$3))),SUM($C$9:C828),0)*IF(OR(YEAR(B828)&gt;YEAR($F$3)+25,AND(YEAR(B828)=YEAR($F$3)+25,MONTH(B828)&gt;=MONTH($F$3))),2,1))</f>
        <v/>
      </c>
      <c r="E828" t="str">
        <f t="shared" si="37"/>
        <v/>
      </c>
      <c r="F828" t="str">
        <f>IF(D828="","",MIN(E828+F827,MAX(Gehaltstabelle_neu!Entlohnungs_Stufe)))</f>
        <v/>
      </c>
      <c r="G828" t="str">
        <f>IF(A828="","",HLOOKUP(D828,Gehaltstabelle_neu!$B$2:$AA$13,GEHALT_NEU_V2!F828+1,FALSE))</f>
        <v/>
      </c>
      <c r="H828" t="str">
        <f t="shared" si="38"/>
        <v/>
      </c>
    </row>
    <row r="829" spans="1:8" x14ac:dyDescent="0.25">
      <c r="A829" t="str">
        <f>IF(GEHALT_ALT_V2!A829="","",GEHALT_ALT_V2!A829)</f>
        <v/>
      </c>
      <c r="B829" s="18" t="str">
        <f>IF(GEHALT_ALT_V2!B829="","",GEHALT_ALT_V2!B829)</f>
        <v/>
      </c>
      <c r="C829" s="19" t="str">
        <f t="shared" si="36"/>
        <v/>
      </c>
      <c r="D829" t="str">
        <f>IF(B829="","",$I$3+IF(OR(YEAR(B829)&gt;YEAR($F$3)+10,AND(YEAR(B829)=YEAR($F$3)+10,MONTH(B829)&gt;=MONTH($F$3))),SUM($C$9:C829),0)*IF(OR(YEAR(B829)&gt;YEAR($F$3)+25,AND(YEAR(B829)=YEAR($F$3)+25,MONTH(B829)&gt;=MONTH($F$3))),2,1))</f>
        <v/>
      </c>
      <c r="E829" t="str">
        <f t="shared" si="37"/>
        <v/>
      </c>
      <c r="F829" t="str">
        <f>IF(D829="","",MIN(E829+F828,MAX(Gehaltstabelle_neu!Entlohnungs_Stufe)))</f>
        <v/>
      </c>
      <c r="G829" t="str">
        <f>IF(A829="","",HLOOKUP(D829,Gehaltstabelle_neu!$B$2:$AA$13,GEHALT_NEU_V2!F829+1,FALSE))</f>
        <v/>
      </c>
      <c r="H829" t="str">
        <f t="shared" si="38"/>
        <v/>
      </c>
    </row>
    <row r="830" spans="1:8" x14ac:dyDescent="0.25">
      <c r="A830" t="str">
        <f>IF(GEHALT_ALT_V2!A830="","",GEHALT_ALT_V2!A830)</f>
        <v/>
      </c>
      <c r="B830" s="18" t="str">
        <f>IF(GEHALT_ALT_V2!B830="","",GEHALT_ALT_V2!B830)</f>
        <v/>
      </c>
      <c r="C830" s="19" t="str">
        <f t="shared" si="36"/>
        <v/>
      </c>
      <c r="D830" t="str">
        <f>IF(B830="","",$I$3+IF(OR(YEAR(B830)&gt;YEAR($F$3)+10,AND(YEAR(B830)=YEAR($F$3)+10,MONTH(B830)&gt;=MONTH($F$3))),SUM($C$9:C830),0)*IF(OR(YEAR(B830)&gt;YEAR($F$3)+25,AND(YEAR(B830)=YEAR($F$3)+25,MONTH(B830)&gt;=MONTH($F$3))),2,1))</f>
        <v/>
      </c>
      <c r="E830" t="str">
        <f t="shared" si="37"/>
        <v/>
      </c>
      <c r="F830" t="str">
        <f>IF(D830="","",MIN(E830+F829,MAX(Gehaltstabelle_neu!Entlohnungs_Stufe)))</f>
        <v/>
      </c>
      <c r="G830" t="str">
        <f>IF(A830="","",HLOOKUP(D830,Gehaltstabelle_neu!$B$2:$AA$13,GEHALT_NEU_V2!F830+1,FALSE))</f>
        <v/>
      </c>
      <c r="H830" t="str">
        <f t="shared" si="38"/>
        <v/>
      </c>
    </row>
    <row r="831" spans="1:8" x14ac:dyDescent="0.25">
      <c r="A831" t="str">
        <f>IF(GEHALT_ALT_V2!A831="","",GEHALT_ALT_V2!A831)</f>
        <v/>
      </c>
      <c r="B831" s="18" t="str">
        <f>IF(GEHALT_ALT_V2!B831="","",GEHALT_ALT_V2!B831)</f>
        <v/>
      </c>
      <c r="C831" s="19" t="str">
        <f t="shared" si="36"/>
        <v/>
      </c>
      <c r="D831" t="str">
        <f>IF(B831="","",$I$3+IF(OR(YEAR(B831)&gt;YEAR($F$3)+10,AND(YEAR(B831)=YEAR($F$3)+10,MONTH(B831)&gt;=MONTH($F$3))),SUM($C$9:C831),0)*IF(OR(YEAR(B831)&gt;YEAR($F$3)+25,AND(YEAR(B831)=YEAR($F$3)+25,MONTH(B831)&gt;=MONTH($F$3))),2,1))</f>
        <v/>
      </c>
      <c r="E831" t="str">
        <f t="shared" si="37"/>
        <v/>
      </c>
      <c r="F831" t="str">
        <f>IF(D831="","",MIN(E831+F830,MAX(Gehaltstabelle_neu!Entlohnungs_Stufe)))</f>
        <v/>
      </c>
      <c r="G831" t="str">
        <f>IF(A831="","",HLOOKUP(D831,Gehaltstabelle_neu!$B$2:$AA$13,GEHALT_NEU_V2!F831+1,FALSE))</f>
        <v/>
      </c>
      <c r="H831" t="str">
        <f t="shared" si="38"/>
        <v/>
      </c>
    </row>
    <row r="832" spans="1:8" x14ac:dyDescent="0.25">
      <c r="A832" t="str">
        <f>IF(GEHALT_ALT_V2!A832="","",GEHALT_ALT_V2!A832)</f>
        <v/>
      </c>
      <c r="B832" s="18" t="str">
        <f>IF(GEHALT_ALT_V2!B832="","",GEHALT_ALT_V2!B832)</f>
        <v/>
      </c>
      <c r="C832" s="19" t="str">
        <f t="shared" si="36"/>
        <v/>
      </c>
      <c r="D832" t="str">
        <f>IF(B832="","",$I$3+IF(OR(YEAR(B832)&gt;YEAR($F$3)+10,AND(YEAR(B832)=YEAR($F$3)+10,MONTH(B832)&gt;=MONTH($F$3))),SUM($C$9:C832),0)*IF(OR(YEAR(B832)&gt;YEAR($F$3)+25,AND(YEAR(B832)=YEAR($F$3)+25,MONTH(B832)&gt;=MONTH($F$3))),2,1))</f>
        <v/>
      </c>
      <c r="E832" t="str">
        <f t="shared" si="37"/>
        <v/>
      </c>
      <c r="F832" t="str">
        <f>IF(D832="","",MIN(E832+F831,MAX(Gehaltstabelle_neu!Entlohnungs_Stufe)))</f>
        <v/>
      </c>
      <c r="G832" t="str">
        <f>IF(A832="","",HLOOKUP(D832,Gehaltstabelle_neu!$B$2:$AA$13,GEHALT_NEU_V2!F832+1,FALSE))</f>
        <v/>
      </c>
      <c r="H832" t="str">
        <f t="shared" si="38"/>
        <v/>
      </c>
    </row>
    <row r="833" spans="1:8" x14ac:dyDescent="0.25">
      <c r="A833" t="str">
        <f>IF(GEHALT_ALT_V2!A833="","",GEHALT_ALT_V2!A833)</f>
        <v/>
      </c>
      <c r="B833" s="18" t="str">
        <f>IF(GEHALT_ALT_V2!B833="","",GEHALT_ALT_V2!B833)</f>
        <v/>
      </c>
      <c r="C833" s="19" t="str">
        <f t="shared" si="36"/>
        <v/>
      </c>
      <c r="D833" t="str">
        <f>IF(B833="","",$I$3+IF(OR(YEAR(B833)&gt;YEAR($F$3)+10,AND(YEAR(B833)=YEAR($F$3)+10,MONTH(B833)&gt;=MONTH($F$3))),SUM($C$9:C833),0)*IF(OR(YEAR(B833)&gt;YEAR($F$3)+25,AND(YEAR(B833)=YEAR($F$3)+25,MONTH(B833)&gt;=MONTH($F$3))),2,1))</f>
        <v/>
      </c>
      <c r="E833" t="str">
        <f t="shared" si="37"/>
        <v/>
      </c>
      <c r="F833" t="str">
        <f>IF(D833="","",MIN(E833+F832,MAX(Gehaltstabelle_neu!Entlohnungs_Stufe)))</f>
        <v/>
      </c>
      <c r="G833" t="str">
        <f>IF(A833="","",HLOOKUP(D833,Gehaltstabelle_neu!$B$2:$AA$13,GEHALT_NEU_V2!F833+1,FALSE))</f>
        <v/>
      </c>
      <c r="H833" t="str">
        <f t="shared" si="38"/>
        <v/>
      </c>
    </row>
    <row r="834" spans="1:8" x14ac:dyDescent="0.25">
      <c r="A834" t="str">
        <f>IF(GEHALT_ALT_V2!A834="","",GEHALT_ALT_V2!A834)</f>
        <v/>
      </c>
      <c r="B834" s="18" t="str">
        <f>IF(GEHALT_ALT_V2!B834="","",GEHALT_ALT_V2!B834)</f>
        <v/>
      </c>
      <c r="C834" s="19" t="str">
        <f t="shared" si="36"/>
        <v/>
      </c>
      <c r="D834" t="str">
        <f>IF(B834="","",$I$3+IF(OR(YEAR(B834)&gt;YEAR($F$3)+10,AND(YEAR(B834)=YEAR($F$3)+10,MONTH(B834)&gt;=MONTH($F$3))),SUM($C$9:C834),0)*IF(OR(YEAR(B834)&gt;YEAR($F$3)+25,AND(YEAR(B834)=YEAR($F$3)+25,MONTH(B834)&gt;=MONTH($F$3))),2,1))</f>
        <v/>
      </c>
      <c r="E834" t="str">
        <f t="shared" si="37"/>
        <v/>
      </c>
      <c r="F834" t="str">
        <f>IF(D834="","",MIN(E834+F833,MAX(Gehaltstabelle_neu!Entlohnungs_Stufe)))</f>
        <v/>
      </c>
      <c r="G834" t="str">
        <f>IF(A834="","",HLOOKUP(D834,Gehaltstabelle_neu!$B$2:$AA$13,GEHALT_NEU_V2!F834+1,FALSE))</f>
        <v/>
      </c>
      <c r="H834" t="str">
        <f t="shared" si="38"/>
        <v/>
      </c>
    </row>
    <row r="835" spans="1:8" x14ac:dyDescent="0.25">
      <c r="A835" t="str">
        <f>IF(GEHALT_ALT_V2!A835="","",GEHALT_ALT_V2!A835)</f>
        <v/>
      </c>
      <c r="B835" s="18" t="str">
        <f>IF(GEHALT_ALT_V2!B835="","",GEHALT_ALT_V2!B835)</f>
        <v/>
      </c>
      <c r="C835" s="19" t="str">
        <f t="shared" si="36"/>
        <v/>
      </c>
      <c r="D835" t="str">
        <f>IF(B835="","",$I$3+IF(OR(YEAR(B835)&gt;YEAR($F$3)+10,AND(YEAR(B835)=YEAR($F$3)+10,MONTH(B835)&gt;=MONTH($F$3))),SUM($C$9:C835),0)*IF(OR(YEAR(B835)&gt;YEAR($F$3)+25,AND(YEAR(B835)=YEAR($F$3)+25,MONTH(B835)&gt;=MONTH($F$3))),2,1))</f>
        <v/>
      </c>
      <c r="E835" t="str">
        <f t="shared" si="37"/>
        <v/>
      </c>
      <c r="F835" t="str">
        <f>IF(D835="","",MIN(E835+F834,MAX(Gehaltstabelle_neu!Entlohnungs_Stufe)))</f>
        <v/>
      </c>
      <c r="G835" t="str">
        <f>IF(A835="","",HLOOKUP(D835,Gehaltstabelle_neu!$B$2:$AA$13,GEHALT_NEU_V2!F835+1,FALSE))</f>
        <v/>
      </c>
      <c r="H835" t="str">
        <f t="shared" si="38"/>
        <v/>
      </c>
    </row>
    <row r="836" spans="1:8" x14ac:dyDescent="0.25">
      <c r="A836" t="str">
        <f>IF(GEHALT_ALT_V2!A836="","",GEHALT_ALT_V2!A836)</f>
        <v/>
      </c>
      <c r="B836" s="18" t="str">
        <f>IF(GEHALT_ALT_V2!B836="","",GEHALT_ALT_V2!B836)</f>
        <v/>
      </c>
      <c r="C836" s="19" t="str">
        <f t="shared" si="36"/>
        <v/>
      </c>
      <c r="D836" t="str">
        <f>IF(B836="","",$I$3+IF(OR(YEAR(B836)&gt;YEAR($F$3)+10,AND(YEAR(B836)=YEAR($F$3)+10,MONTH(B836)&gt;=MONTH($F$3))),SUM($C$9:C836),0)*IF(OR(YEAR(B836)&gt;YEAR($F$3)+25,AND(YEAR(B836)=YEAR($F$3)+25,MONTH(B836)&gt;=MONTH($F$3))),2,1))</f>
        <v/>
      </c>
      <c r="E836" t="str">
        <f t="shared" si="37"/>
        <v/>
      </c>
      <c r="F836" t="str">
        <f>IF(D836="","",MIN(E836+F835,MAX(Gehaltstabelle_neu!Entlohnungs_Stufe)))</f>
        <v/>
      </c>
      <c r="G836" t="str">
        <f>IF(A836="","",HLOOKUP(D836,Gehaltstabelle_neu!$B$2:$AA$13,GEHALT_NEU_V2!F836+1,FALSE))</f>
        <v/>
      </c>
      <c r="H836" t="str">
        <f t="shared" si="38"/>
        <v/>
      </c>
    </row>
    <row r="837" spans="1:8" x14ac:dyDescent="0.25">
      <c r="A837" t="str">
        <f>IF(GEHALT_ALT_V2!A837="","",GEHALT_ALT_V2!A837)</f>
        <v/>
      </c>
      <c r="B837" s="18" t="str">
        <f>IF(GEHALT_ALT_V2!B837="","",GEHALT_ALT_V2!B837)</f>
        <v/>
      </c>
      <c r="C837" s="19" t="str">
        <f t="shared" si="36"/>
        <v/>
      </c>
      <c r="D837" t="str">
        <f>IF(B837="","",$I$3+IF(OR(YEAR(B837)&gt;YEAR($F$3)+10,AND(YEAR(B837)=YEAR($F$3)+10,MONTH(B837)&gt;=MONTH($F$3))),SUM($C$9:C837),0)*IF(OR(YEAR(B837)&gt;YEAR($F$3)+25,AND(YEAR(B837)=YEAR($F$3)+25,MONTH(B837)&gt;=MONTH($F$3))),2,1))</f>
        <v/>
      </c>
      <c r="E837" t="str">
        <f t="shared" si="37"/>
        <v/>
      </c>
      <c r="F837" t="str">
        <f>IF(D837="","",MIN(E837+F836,MAX(Gehaltstabelle_neu!Entlohnungs_Stufe)))</f>
        <v/>
      </c>
      <c r="G837" t="str">
        <f>IF(A837="","",HLOOKUP(D837,Gehaltstabelle_neu!$B$2:$AA$13,GEHALT_NEU_V2!F837+1,FALSE))</f>
        <v/>
      </c>
      <c r="H837" t="str">
        <f t="shared" si="38"/>
        <v/>
      </c>
    </row>
    <row r="838" spans="1:8" x14ac:dyDescent="0.25">
      <c r="A838" t="str">
        <f>IF(GEHALT_ALT_V2!A838="","",GEHALT_ALT_V2!A838)</f>
        <v/>
      </c>
      <c r="B838" s="18" t="str">
        <f>IF(GEHALT_ALT_V2!B838="","",GEHALT_ALT_V2!B838)</f>
        <v/>
      </c>
      <c r="C838" s="19" t="str">
        <f t="shared" si="36"/>
        <v/>
      </c>
      <c r="D838" t="str">
        <f>IF(B838="","",$I$3+IF(OR(YEAR(B838)&gt;YEAR($F$3)+10,AND(YEAR(B838)=YEAR($F$3)+10,MONTH(B838)&gt;=MONTH($F$3))),SUM($C$9:C838),0)*IF(OR(YEAR(B838)&gt;YEAR($F$3)+25,AND(YEAR(B838)=YEAR($F$3)+25,MONTH(B838)&gt;=MONTH($F$3))),2,1))</f>
        <v/>
      </c>
      <c r="E838" t="str">
        <f t="shared" si="37"/>
        <v/>
      </c>
      <c r="F838" t="str">
        <f>IF(D838="","",MIN(E838+F837,MAX(Gehaltstabelle_neu!Entlohnungs_Stufe)))</f>
        <v/>
      </c>
      <c r="G838" t="str">
        <f>IF(A838="","",HLOOKUP(D838,Gehaltstabelle_neu!$B$2:$AA$13,GEHALT_NEU_V2!F838+1,FALSE))</f>
        <v/>
      </c>
      <c r="H838" t="str">
        <f t="shared" si="38"/>
        <v/>
      </c>
    </row>
    <row r="839" spans="1:8" x14ac:dyDescent="0.25">
      <c r="A839" t="str">
        <f>IF(GEHALT_ALT_V2!A839="","",GEHALT_ALT_V2!A839)</f>
        <v/>
      </c>
      <c r="B839" s="18" t="str">
        <f>IF(GEHALT_ALT_V2!B839="","",GEHALT_ALT_V2!B839)</f>
        <v/>
      </c>
      <c r="C839" s="19" t="str">
        <f t="shared" si="36"/>
        <v/>
      </c>
      <c r="D839" t="str">
        <f>IF(B839="","",$I$3+IF(OR(YEAR(B839)&gt;YEAR($F$3)+10,AND(YEAR(B839)=YEAR($F$3)+10,MONTH(B839)&gt;=MONTH($F$3))),SUM($C$9:C839),0)*IF(OR(YEAR(B839)&gt;YEAR($F$3)+25,AND(YEAR(B839)=YEAR($F$3)+25,MONTH(B839)&gt;=MONTH($F$3))),2,1))</f>
        <v/>
      </c>
      <c r="E839" t="str">
        <f t="shared" si="37"/>
        <v/>
      </c>
      <c r="F839" t="str">
        <f>IF(D839="","",MIN(E839+F838,MAX(Gehaltstabelle_neu!Entlohnungs_Stufe)))</f>
        <v/>
      </c>
      <c r="G839" t="str">
        <f>IF(A839="","",HLOOKUP(D839,Gehaltstabelle_neu!$B$2:$AA$13,GEHALT_NEU_V2!F839+1,FALSE))</f>
        <v/>
      </c>
      <c r="H839" t="str">
        <f t="shared" si="38"/>
        <v/>
      </c>
    </row>
    <row r="840" spans="1:8" x14ac:dyDescent="0.25">
      <c r="A840" t="str">
        <f>IF(GEHALT_ALT_V2!A840="","",GEHALT_ALT_V2!A840)</f>
        <v/>
      </c>
      <c r="B840" s="18" t="str">
        <f>IF(GEHALT_ALT_V2!B840="","",GEHALT_ALT_V2!B840)</f>
        <v/>
      </c>
      <c r="C840" s="19" t="str">
        <f t="shared" si="36"/>
        <v/>
      </c>
      <c r="D840" t="str">
        <f>IF(B840="","",$I$3+IF(OR(YEAR(B840)&gt;YEAR($F$3)+10,AND(YEAR(B840)=YEAR($F$3)+10,MONTH(B840)&gt;=MONTH($F$3))),SUM($C$9:C840),0)*IF(OR(YEAR(B840)&gt;YEAR($F$3)+25,AND(YEAR(B840)=YEAR($F$3)+25,MONTH(B840)&gt;=MONTH($F$3))),2,1))</f>
        <v/>
      </c>
      <c r="E840" t="str">
        <f t="shared" si="37"/>
        <v/>
      </c>
      <c r="F840" t="str">
        <f>IF(D840="","",MIN(E840+F839,MAX(Gehaltstabelle_neu!Entlohnungs_Stufe)))</f>
        <v/>
      </c>
      <c r="G840" t="str">
        <f>IF(A840="","",HLOOKUP(D840,Gehaltstabelle_neu!$B$2:$AA$13,GEHALT_NEU_V2!F840+1,FALSE))</f>
        <v/>
      </c>
      <c r="H840" t="str">
        <f t="shared" si="38"/>
        <v/>
      </c>
    </row>
    <row r="841" spans="1:8" x14ac:dyDescent="0.25">
      <c r="A841" t="str">
        <f>IF(GEHALT_ALT_V2!A841="","",GEHALT_ALT_V2!A841)</f>
        <v/>
      </c>
      <c r="B841" s="18" t="str">
        <f>IF(GEHALT_ALT_V2!B841="","",GEHALT_ALT_V2!B841)</f>
        <v/>
      </c>
      <c r="C841" s="19" t="str">
        <f t="shared" si="36"/>
        <v/>
      </c>
      <c r="D841" t="str">
        <f>IF(B841="","",$I$3+IF(OR(YEAR(B841)&gt;YEAR($F$3)+10,AND(YEAR(B841)=YEAR($F$3)+10,MONTH(B841)&gt;=MONTH($F$3))),SUM($C$9:C841),0)*IF(OR(YEAR(B841)&gt;YEAR($F$3)+25,AND(YEAR(B841)=YEAR($F$3)+25,MONTH(B841)&gt;=MONTH($F$3))),2,1))</f>
        <v/>
      </c>
      <c r="E841" t="str">
        <f t="shared" si="37"/>
        <v/>
      </c>
      <c r="F841" t="str">
        <f>IF(D841="","",MIN(E841+F840,MAX(Gehaltstabelle_neu!Entlohnungs_Stufe)))</f>
        <v/>
      </c>
      <c r="G841" t="str">
        <f>IF(A841="","",HLOOKUP(D841,Gehaltstabelle_neu!$B$2:$AA$13,GEHALT_NEU_V2!F841+1,FALSE))</f>
        <v/>
      </c>
      <c r="H841" t="str">
        <f t="shared" si="38"/>
        <v/>
      </c>
    </row>
    <row r="842" spans="1:8" x14ac:dyDescent="0.25">
      <c r="A842" t="str">
        <f>IF(GEHALT_ALT_V2!A842="","",GEHALT_ALT_V2!A842)</f>
        <v/>
      </c>
      <c r="B842" s="18" t="str">
        <f>IF(GEHALT_ALT_V2!B842="","",GEHALT_ALT_V2!B842)</f>
        <v/>
      </c>
      <c r="C842" s="19" t="str">
        <f t="shared" ref="C842:C905" si="39">IF(A842="","",IF(AND($F$4,YEAR(B842)=YEAR($F$5),MONTH(B842)=MONTH($F$5)),1,0))</f>
        <v/>
      </c>
      <c r="D842" t="str">
        <f>IF(B842="","",$I$3+IF(OR(YEAR(B842)&gt;YEAR($F$3)+10,AND(YEAR(B842)=YEAR($F$3)+10,MONTH(B842)&gt;=MONTH($F$3))),SUM($C$9:C842),0)*IF(OR(YEAR(B842)&gt;YEAR($F$3)+25,AND(YEAR(B842)=YEAR($F$3)+25,MONTH(B842)&gt;=MONTH($F$3))),2,1))</f>
        <v/>
      </c>
      <c r="E842" t="str">
        <f t="shared" ref="E842:E905" si="40">IF(B842="","",IF(B842&lt;$F$6,0,IF(AND(MOD(YEAR(B842)-YEAR($F$6),2)=0,MONTH($F$6)=MONTH(B842)),1,0)))</f>
        <v/>
      </c>
      <c r="F842" t="str">
        <f>IF(D842="","",MIN(E842+F841,MAX(Gehaltstabelle_neu!Entlohnungs_Stufe)))</f>
        <v/>
      </c>
      <c r="G842" t="str">
        <f>IF(A842="","",HLOOKUP(D842,Gehaltstabelle_neu!$B$2:$AA$13,GEHALT_NEU_V2!F842+1,FALSE))</f>
        <v/>
      </c>
      <c r="H842" t="str">
        <f t="shared" ref="H842:H905" si="41">IF(G842="","",G842/12*14)</f>
        <v/>
      </c>
    </row>
    <row r="843" spans="1:8" x14ac:dyDescent="0.25">
      <c r="A843" t="str">
        <f>IF(GEHALT_ALT_V2!A843="","",GEHALT_ALT_V2!A843)</f>
        <v/>
      </c>
      <c r="B843" s="18" t="str">
        <f>IF(GEHALT_ALT_V2!B843="","",GEHALT_ALT_V2!B843)</f>
        <v/>
      </c>
      <c r="C843" s="19" t="str">
        <f t="shared" si="39"/>
        <v/>
      </c>
      <c r="D843" t="str">
        <f>IF(B843="","",$I$3+IF(OR(YEAR(B843)&gt;YEAR($F$3)+10,AND(YEAR(B843)=YEAR($F$3)+10,MONTH(B843)&gt;=MONTH($F$3))),SUM($C$9:C843),0)*IF(OR(YEAR(B843)&gt;YEAR($F$3)+25,AND(YEAR(B843)=YEAR($F$3)+25,MONTH(B843)&gt;=MONTH($F$3))),2,1))</f>
        <v/>
      </c>
      <c r="E843" t="str">
        <f t="shared" si="40"/>
        <v/>
      </c>
      <c r="F843" t="str">
        <f>IF(D843="","",MIN(E843+F842,MAX(Gehaltstabelle_neu!Entlohnungs_Stufe)))</f>
        <v/>
      </c>
      <c r="G843" t="str">
        <f>IF(A843="","",HLOOKUP(D843,Gehaltstabelle_neu!$B$2:$AA$13,GEHALT_NEU_V2!F843+1,FALSE))</f>
        <v/>
      </c>
      <c r="H843" t="str">
        <f t="shared" si="41"/>
        <v/>
      </c>
    </row>
    <row r="844" spans="1:8" x14ac:dyDescent="0.25">
      <c r="A844" t="str">
        <f>IF(GEHALT_ALT_V2!A844="","",GEHALT_ALT_V2!A844)</f>
        <v/>
      </c>
      <c r="B844" s="18" t="str">
        <f>IF(GEHALT_ALT_V2!B844="","",GEHALT_ALT_V2!B844)</f>
        <v/>
      </c>
      <c r="C844" s="19" t="str">
        <f t="shared" si="39"/>
        <v/>
      </c>
      <c r="D844" t="str">
        <f>IF(B844="","",$I$3+IF(OR(YEAR(B844)&gt;YEAR($F$3)+10,AND(YEAR(B844)=YEAR($F$3)+10,MONTH(B844)&gt;=MONTH($F$3))),SUM($C$9:C844),0)*IF(OR(YEAR(B844)&gt;YEAR($F$3)+25,AND(YEAR(B844)=YEAR($F$3)+25,MONTH(B844)&gt;=MONTH($F$3))),2,1))</f>
        <v/>
      </c>
      <c r="E844" t="str">
        <f t="shared" si="40"/>
        <v/>
      </c>
      <c r="F844" t="str">
        <f>IF(D844="","",MIN(E844+F843,MAX(Gehaltstabelle_neu!Entlohnungs_Stufe)))</f>
        <v/>
      </c>
      <c r="G844" t="str">
        <f>IF(A844="","",HLOOKUP(D844,Gehaltstabelle_neu!$B$2:$AA$13,GEHALT_NEU_V2!F844+1,FALSE))</f>
        <v/>
      </c>
      <c r="H844" t="str">
        <f t="shared" si="41"/>
        <v/>
      </c>
    </row>
    <row r="845" spans="1:8" x14ac:dyDescent="0.25">
      <c r="A845" t="str">
        <f>IF(GEHALT_ALT_V2!A845="","",GEHALT_ALT_V2!A845)</f>
        <v/>
      </c>
      <c r="B845" s="18" t="str">
        <f>IF(GEHALT_ALT_V2!B845="","",GEHALT_ALT_V2!B845)</f>
        <v/>
      </c>
      <c r="C845" s="19" t="str">
        <f t="shared" si="39"/>
        <v/>
      </c>
      <c r="D845" t="str">
        <f>IF(B845="","",$I$3+IF(OR(YEAR(B845)&gt;YEAR($F$3)+10,AND(YEAR(B845)=YEAR($F$3)+10,MONTH(B845)&gt;=MONTH($F$3))),SUM($C$9:C845),0)*IF(OR(YEAR(B845)&gt;YEAR($F$3)+25,AND(YEAR(B845)=YEAR($F$3)+25,MONTH(B845)&gt;=MONTH($F$3))),2,1))</f>
        <v/>
      </c>
      <c r="E845" t="str">
        <f t="shared" si="40"/>
        <v/>
      </c>
      <c r="F845" t="str">
        <f>IF(D845="","",MIN(E845+F844,MAX(Gehaltstabelle_neu!Entlohnungs_Stufe)))</f>
        <v/>
      </c>
      <c r="G845" t="str">
        <f>IF(A845="","",HLOOKUP(D845,Gehaltstabelle_neu!$B$2:$AA$13,GEHALT_NEU_V2!F845+1,FALSE))</f>
        <v/>
      </c>
      <c r="H845" t="str">
        <f t="shared" si="41"/>
        <v/>
      </c>
    </row>
    <row r="846" spans="1:8" x14ac:dyDescent="0.25">
      <c r="A846" t="str">
        <f>IF(GEHALT_ALT_V2!A846="","",GEHALT_ALT_V2!A846)</f>
        <v/>
      </c>
      <c r="B846" s="18" t="str">
        <f>IF(GEHALT_ALT_V2!B846="","",GEHALT_ALT_V2!B846)</f>
        <v/>
      </c>
      <c r="C846" s="19" t="str">
        <f t="shared" si="39"/>
        <v/>
      </c>
      <c r="D846" t="str">
        <f>IF(B846="","",$I$3+IF(OR(YEAR(B846)&gt;YEAR($F$3)+10,AND(YEAR(B846)=YEAR($F$3)+10,MONTH(B846)&gt;=MONTH($F$3))),SUM($C$9:C846),0)*IF(OR(YEAR(B846)&gt;YEAR($F$3)+25,AND(YEAR(B846)=YEAR($F$3)+25,MONTH(B846)&gt;=MONTH($F$3))),2,1))</f>
        <v/>
      </c>
      <c r="E846" t="str">
        <f t="shared" si="40"/>
        <v/>
      </c>
      <c r="F846" t="str">
        <f>IF(D846="","",MIN(E846+F845,MAX(Gehaltstabelle_neu!Entlohnungs_Stufe)))</f>
        <v/>
      </c>
      <c r="G846" t="str">
        <f>IF(A846="","",HLOOKUP(D846,Gehaltstabelle_neu!$B$2:$AA$13,GEHALT_NEU_V2!F846+1,FALSE))</f>
        <v/>
      </c>
      <c r="H846" t="str">
        <f t="shared" si="41"/>
        <v/>
      </c>
    </row>
    <row r="847" spans="1:8" x14ac:dyDescent="0.25">
      <c r="A847" t="str">
        <f>IF(GEHALT_ALT_V2!A847="","",GEHALT_ALT_V2!A847)</f>
        <v/>
      </c>
      <c r="B847" s="18" t="str">
        <f>IF(GEHALT_ALT_V2!B847="","",GEHALT_ALT_V2!B847)</f>
        <v/>
      </c>
      <c r="C847" s="19" t="str">
        <f t="shared" si="39"/>
        <v/>
      </c>
      <c r="D847" t="str">
        <f>IF(B847="","",$I$3+IF(OR(YEAR(B847)&gt;YEAR($F$3)+10,AND(YEAR(B847)=YEAR($F$3)+10,MONTH(B847)&gt;=MONTH($F$3))),SUM($C$9:C847),0)*IF(OR(YEAR(B847)&gt;YEAR($F$3)+25,AND(YEAR(B847)=YEAR($F$3)+25,MONTH(B847)&gt;=MONTH($F$3))),2,1))</f>
        <v/>
      </c>
      <c r="E847" t="str">
        <f t="shared" si="40"/>
        <v/>
      </c>
      <c r="F847" t="str">
        <f>IF(D847="","",MIN(E847+F846,MAX(Gehaltstabelle_neu!Entlohnungs_Stufe)))</f>
        <v/>
      </c>
      <c r="G847" t="str">
        <f>IF(A847="","",HLOOKUP(D847,Gehaltstabelle_neu!$B$2:$AA$13,GEHALT_NEU_V2!F847+1,FALSE))</f>
        <v/>
      </c>
      <c r="H847" t="str">
        <f t="shared" si="41"/>
        <v/>
      </c>
    </row>
    <row r="848" spans="1:8" x14ac:dyDescent="0.25">
      <c r="A848" t="str">
        <f>IF(GEHALT_ALT_V2!A848="","",GEHALT_ALT_V2!A848)</f>
        <v/>
      </c>
      <c r="B848" s="18" t="str">
        <f>IF(GEHALT_ALT_V2!B848="","",GEHALT_ALT_V2!B848)</f>
        <v/>
      </c>
      <c r="C848" s="19" t="str">
        <f t="shared" si="39"/>
        <v/>
      </c>
      <c r="D848" t="str">
        <f>IF(B848="","",$I$3+IF(OR(YEAR(B848)&gt;YEAR($F$3)+10,AND(YEAR(B848)=YEAR($F$3)+10,MONTH(B848)&gt;=MONTH($F$3))),SUM($C$9:C848),0)*IF(OR(YEAR(B848)&gt;YEAR($F$3)+25,AND(YEAR(B848)=YEAR($F$3)+25,MONTH(B848)&gt;=MONTH($F$3))),2,1))</f>
        <v/>
      </c>
      <c r="E848" t="str">
        <f t="shared" si="40"/>
        <v/>
      </c>
      <c r="F848" t="str">
        <f>IF(D848="","",MIN(E848+F847,MAX(Gehaltstabelle_neu!Entlohnungs_Stufe)))</f>
        <v/>
      </c>
      <c r="G848" t="str">
        <f>IF(A848="","",HLOOKUP(D848,Gehaltstabelle_neu!$B$2:$AA$13,GEHALT_NEU_V2!F848+1,FALSE))</f>
        <v/>
      </c>
      <c r="H848" t="str">
        <f t="shared" si="41"/>
        <v/>
      </c>
    </row>
    <row r="849" spans="1:8" x14ac:dyDescent="0.25">
      <c r="A849" t="str">
        <f>IF(GEHALT_ALT_V2!A849="","",GEHALT_ALT_V2!A849)</f>
        <v/>
      </c>
      <c r="B849" s="18" t="str">
        <f>IF(GEHALT_ALT_V2!B849="","",GEHALT_ALT_V2!B849)</f>
        <v/>
      </c>
      <c r="C849" s="19" t="str">
        <f t="shared" si="39"/>
        <v/>
      </c>
      <c r="D849" t="str">
        <f>IF(B849="","",$I$3+IF(OR(YEAR(B849)&gt;YEAR($F$3)+10,AND(YEAR(B849)=YEAR($F$3)+10,MONTH(B849)&gt;=MONTH($F$3))),SUM($C$9:C849),0)*IF(OR(YEAR(B849)&gt;YEAR($F$3)+25,AND(YEAR(B849)=YEAR($F$3)+25,MONTH(B849)&gt;=MONTH($F$3))),2,1))</f>
        <v/>
      </c>
      <c r="E849" t="str">
        <f t="shared" si="40"/>
        <v/>
      </c>
      <c r="F849" t="str">
        <f>IF(D849="","",MIN(E849+F848,MAX(Gehaltstabelle_neu!Entlohnungs_Stufe)))</f>
        <v/>
      </c>
      <c r="G849" t="str">
        <f>IF(A849="","",HLOOKUP(D849,Gehaltstabelle_neu!$B$2:$AA$13,GEHALT_NEU_V2!F849+1,FALSE))</f>
        <v/>
      </c>
      <c r="H849" t="str">
        <f t="shared" si="41"/>
        <v/>
      </c>
    </row>
    <row r="850" spans="1:8" x14ac:dyDescent="0.25">
      <c r="A850" t="str">
        <f>IF(GEHALT_ALT_V2!A850="","",GEHALT_ALT_V2!A850)</f>
        <v/>
      </c>
      <c r="B850" s="18" t="str">
        <f>IF(GEHALT_ALT_V2!B850="","",GEHALT_ALT_V2!B850)</f>
        <v/>
      </c>
      <c r="C850" s="19" t="str">
        <f t="shared" si="39"/>
        <v/>
      </c>
      <c r="D850" t="str">
        <f>IF(B850="","",$I$3+IF(OR(YEAR(B850)&gt;YEAR($F$3)+10,AND(YEAR(B850)=YEAR($F$3)+10,MONTH(B850)&gt;=MONTH($F$3))),SUM($C$9:C850),0)*IF(OR(YEAR(B850)&gt;YEAR($F$3)+25,AND(YEAR(B850)=YEAR($F$3)+25,MONTH(B850)&gt;=MONTH($F$3))),2,1))</f>
        <v/>
      </c>
      <c r="E850" t="str">
        <f t="shared" si="40"/>
        <v/>
      </c>
      <c r="F850" t="str">
        <f>IF(D850="","",MIN(E850+F849,MAX(Gehaltstabelle_neu!Entlohnungs_Stufe)))</f>
        <v/>
      </c>
      <c r="G850" t="str">
        <f>IF(A850="","",HLOOKUP(D850,Gehaltstabelle_neu!$B$2:$AA$13,GEHALT_NEU_V2!F850+1,FALSE))</f>
        <v/>
      </c>
      <c r="H850" t="str">
        <f t="shared" si="41"/>
        <v/>
      </c>
    </row>
    <row r="851" spans="1:8" x14ac:dyDescent="0.25">
      <c r="A851" t="str">
        <f>IF(GEHALT_ALT_V2!A851="","",GEHALT_ALT_V2!A851)</f>
        <v/>
      </c>
      <c r="B851" s="18" t="str">
        <f>IF(GEHALT_ALT_V2!B851="","",GEHALT_ALT_V2!B851)</f>
        <v/>
      </c>
      <c r="C851" s="19" t="str">
        <f t="shared" si="39"/>
        <v/>
      </c>
      <c r="D851" t="str">
        <f>IF(B851="","",$I$3+IF(OR(YEAR(B851)&gt;YEAR($F$3)+10,AND(YEAR(B851)=YEAR($F$3)+10,MONTH(B851)&gt;=MONTH($F$3))),SUM($C$9:C851),0)*IF(OR(YEAR(B851)&gt;YEAR($F$3)+25,AND(YEAR(B851)=YEAR($F$3)+25,MONTH(B851)&gt;=MONTH($F$3))),2,1))</f>
        <v/>
      </c>
      <c r="E851" t="str">
        <f t="shared" si="40"/>
        <v/>
      </c>
      <c r="F851" t="str">
        <f>IF(D851="","",MIN(E851+F850,MAX(Gehaltstabelle_neu!Entlohnungs_Stufe)))</f>
        <v/>
      </c>
      <c r="G851" t="str">
        <f>IF(A851="","",HLOOKUP(D851,Gehaltstabelle_neu!$B$2:$AA$13,GEHALT_NEU_V2!F851+1,FALSE))</f>
        <v/>
      </c>
      <c r="H851" t="str">
        <f t="shared" si="41"/>
        <v/>
      </c>
    </row>
    <row r="852" spans="1:8" x14ac:dyDescent="0.25">
      <c r="A852" t="str">
        <f>IF(GEHALT_ALT_V2!A852="","",GEHALT_ALT_V2!A852)</f>
        <v/>
      </c>
      <c r="B852" s="18" t="str">
        <f>IF(GEHALT_ALT_V2!B852="","",GEHALT_ALT_V2!B852)</f>
        <v/>
      </c>
      <c r="C852" s="19" t="str">
        <f t="shared" si="39"/>
        <v/>
      </c>
      <c r="D852" t="str">
        <f>IF(B852="","",$I$3+IF(OR(YEAR(B852)&gt;YEAR($F$3)+10,AND(YEAR(B852)=YEAR($F$3)+10,MONTH(B852)&gt;=MONTH($F$3))),SUM($C$9:C852),0)*IF(OR(YEAR(B852)&gt;YEAR($F$3)+25,AND(YEAR(B852)=YEAR($F$3)+25,MONTH(B852)&gt;=MONTH($F$3))),2,1))</f>
        <v/>
      </c>
      <c r="E852" t="str">
        <f t="shared" si="40"/>
        <v/>
      </c>
      <c r="F852" t="str">
        <f>IF(D852="","",MIN(E852+F851,MAX(Gehaltstabelle_neu!Entlohnungs_Stufe)))</f>
        <v/>
      </c>
      <c r="G852" t="str">
        <f>IF(A852="","",HLOOKUP(D852,Gehaltstabelle_neu!$B$2:$AA$13,GEHALT_NEU_V2!F852+1,FALSE))</f>
        <v/>
      </c>
      <c r="H852" t="str">
        <f t="shared" si="41"/>
        <v/>
      </c>
    </row>
    <row r="853" spans="1:8" x14ac:dyDescent="0.25">
      <c r="A853" t="str">
        <f>IF(GEHALT_ALT_V2!A853="","",GEHALT_ALT_V2!A853)</f>
        <v/>
      </c>
      <c r="B853" s="18" t="str">
        <f>IF(GEHALT_ALT_V2!B853="","",GEHALT_ALT_V2!B853)</f>
        <v/>
      </c>
      <c r="C853" s="19" t="str">
        <f t="shared" si="39"/>
        <v/>
      </c>
      <c r="D853" t="str">
        <f>IF(B853="","",$I$3+IF(OR(YEAR(B853)&gt;YEAR($F$3)+10,AND(YEAR(B853)=YEAR($F$3)+10,MONTH(B853)&gt;=MONTH($F$3))),SUM($C$9:C853),0)*IF(OR(YEAR(B853)&gt;YEAR($F$3)+25,AND(YEAR(B853)=YEAR($F$3)+25,MONTH(B853)&gt;=MONTH($F$3))),2,1))</f>
        <v/>
      </c>
      <c r="E853" t="str">
        <f t="shared" si="40"/>
        <v/>
      </c>
      <c r="F853" t="str">
        <f>IF(D853="","",MIN(E853+F852,MAX(Gehaltstabelle_neu!Entlohnungs_Stufe)))</f>
        <v/>
      </c>
      <c r="G853" t="str">
        <f>IF(A853="","",HLOOKUP(D853,Gehaltstabelle_neu!$B$2:$AA$13,GEHALT_NEU_V2!F853+1,FALSE))</f>
        <v/>
      </c>
      <c r="H853" t="str">
        <f t="shared" si="41"/>
        <v/>
      </c>
    </row>
    <row r="854" spans="1:8" x14ac:dyDescent="0.25">
      <c r="A854" t="str">
        <f>IF(GEHALT_ALT_V2!A854="","",GEHALT_ALT_V2!A854)</f>
        <v/>
      </c>
      <c r="B854" s="18" t="str">
        <f>IF(GEHALT_ALT_V2!B854="","",GEHALT_ALT_V2!B854)</f>
        <v/>
      </c>
      <c r="C854" s="19" t="str">
        <f t="shared" si="39"/>
        <v/>
      </c>
      <c r="D854" t="str">
        <f>IF(B854="","",$I$3+IF(OR(YEAR(B854)&gt;YEAR($F$3)+10,AND(YEAR(B854)=YEAR($F$3)+10,MONTH(B854)&gt;=MONTH($F$3))),SUM($C$9:C854),0)*IF(OR(YEAR(B854)&gt;YEAR($F$3)+25,AND(YEAR(B854)=YEAR($F$3)+25,MONTH(B854)&gt;=MONTH($F$3))),2,1))</f>
        <v/>
      </c>
      <c r="E854" t="str">
        <f t="shared" si="40"/>
        <v/>
      </c>
      <c r="F854" t="str">
        <f>IF(D854="","",MIN(E854+F853,MAX(Gehaltstabelle_neu!Entlohnungs_Stufe)))</f>
        <v/>
      </c>
      <c r="G854" t="str">
        <f>IF(A854="","",HLOOKUP(D854,Gehaltstabelle_neu!$B$2:$AA$13,GEHALT_NEU_V2!F854+1,FALSE))</f>
        <v/>
      </c>
      <c r="H854" t="str">
        <f t="shared" si="41"/>
        <v/>
      </c>
    </row>
    <row r="855" spans="1:8" x14ac:dyDescent="0.25">
      <c r="A855" t="str">
        <f>IF(GEHALT_ALT_V2!A855="","",GEHALT_ALT_V2!A855)</f>
        <v/>
      </c>
      <c r="B855" s="18" t="str">
        <f>IF(GEHALT_ALT_V2!B855="","",GEHALT_ALT_V2!B855)</f>
        <v/>
      </c>
      <c r="C855" s="19" t="str">
        <f t="shared" si="39"/>
        <v/>
      </c>
      <c r="D855" t="str">
        <f>IF(B855="","",$I$3+IF(OR(YEAR(B855)&gt;YEAR($F$3)+10,AND(YEAR(B855)=YEAR($F$3)+10,MONTH(B855)&gt;=MONTH($F$3))),SUM($C$9:C855),0)*IF(OR(YEAR(B855)&gt;YEAR($F$3)+25,AND(YEAR(B855)=YEAR($F$3)+25,MONTH(B855)&gt;=MONTH($F$3))),2,1))</f>
        <v/>
      </c>
      <c r="E855" t="str">
        <f t="shared" si="40"/>
        <v/>
      </c>
      <c r="F855" t="str">
        <f>IF(D855="","",MIN(E855+F854,MAX(Gehaltstabelle_neu!Entlohnungs_Stufe)))</f>
        <v/>
      </c>
      <c r="G855" t="str">
        <f>IF(A855="","",HLOOKUP(D855,Gehaltstabelle_neu!$B$2:$AA$13,GEHALT_NEU_V2!F855+1,FALSE))</f>
        <v/>
      </c>
      <c r="H855" t="str">
        <f t="shared" si="41"/>
        <v/>
      </c>
    </row>
    <row r="856" spans="1:8" x14ac:dyDescent="0.25">
      <c r="A856" t="str">
        <f>IF(GEHALT_ALT_V2!A856="","",GEHALT_ALT_V2!A856)</f>
        <v/>
      </c>
      <c r="B856" s="18" t="str">
        <f>IF(GEHALT_ALT_V2!B856="","",GEHALT_ALT_V2!B856)</f>
        <v/>
      </c>
      <c r="C856" s="19" t="str">
        <f t="shared" si="39"/>
        <v/>
      </c>
      <c r="D856" t="str">
        <f>IF(B856="","",$I$3+IF(OR(YEAR(B856)&gt;YEAR($F$3)+10,AND(YEAR(B856)=YEAR($F$3)+10,MONTH(B856)&gt;=MONTH($F$3))),SUM($C$9:C856),0)*IF(OR(YEAR(B856)&gt;YEAR($F$3)+25,AND(YEAR(B856)=YEAR($F$3)+25,MONTH(B856)&gt;=MONTH($F$3))),2,1))</f>
        <v/>
      </c>
      <c r="E856" t="str">
        <f t="shared" si="40"/>
        <v/>
      </c>
      <c r="F856" t="str">
        <f>IF(D856="","",MIN(E856+F855,MAX(Gehaltstabelle_neu!Entlohnungs_Stufe)))</f>
        <v/>
      </c>
      <c r="G856" t="str">
        <f>IF(A856="","",HLOOKUP(D856,Gehaltstabelle_neu!$B$2:$AA$13,GEHALT_NEU_V2!F856+1,FALSE))</f>
        <v/>
      </c>
      <c r="H856" t="str">
        <f t="shared" si="41"/>
        <v/>
      </c>
    </row>
    <row r="857" spans="1:8" x14ac:dyDescent="0.25">
      <c r="A857" t="str">
        <f>IF(GEHALT_ALT_V2!A857="","",GEHALT_ALT_V2!A857)</f>
        <v/>
      </c>
      <c r="B857" s="18" t="str">
        <f>IF(GEHALT_ALT_V2!B857="","",GEHALT_ALT_V2!B857)</f>
        <v/>
      </c>
      <c r="C857" s="19" t="str">
        <f t="shared" si="39"/>
        <v/>
      </c>
      <c r="D857" t="str">
        <f>IF(B857="","",$I$3+IF(OR(YEAR(B857)&gt;YEAR($F$3)+10,AND(YEAR(B857)=YEAR($F$3)+10,MONTH(B857)&gt;=MONTH($F$3))),SUM($C$9:C857),0)*IF(OR(YEAR(B857)&gt;YEAR($F$3)+25,AND(YEAR(B857)=YEAR($F$3)+25,MONTH(B857)&gt;=MONTH($F$3))),2,1))</f>
        <v/>
      </c>
      <c r="E857" t="str">
        <f t="shared" si="40"/>
        <v/>
      </c>
      <c r="F857" t="str">
        <f>IF(D857="","",MIN(E857+F856,MAX(Gehaltstabelle_neu!Entlohnungs_Stufe)))</f>
        <v/>
      </c>
      <c r="G857" t="str">
        <f>IF(A857="","",HLOOKUP(D857,Gehaltstabelle_neu!$B$2:$AA$13,GEHALT_NEU_V2!F857+1,FALSE))</f>
        <v/>
      </c>
      <c r="H857" t="str">
        <f t="shared" si="41"/>
        <v/>
      </c>
    </row>
    <row r="858" spans="1:8" x14ac:dyDescent="0.25">
      <c r="A858" t="str">
        <f>IF(GEHALT_ALT_V2!A858="","",GEHALT_ALT_V2!A858)</f>
        <v/>
      </c>
      <c r="B858" s="18" t="str">
        <f>IF(GEHALT_ALT_V2!B858="","",GEHALT_ALT_V2!B858)</f>
        <v/>
      </c>
      <c r="C858" s="19" t="str">
        <f t="shared" si="39"/>
        <v/>
      </c>
      <c r="D858" t="str">
        <f>IF(B858="","",$I$3+IF(OR(YEAR(B858)&gt;YEAR($F$3)+10,AND(YEAR(B858)=YEAR($F$3)+10,MONTH(B858)&gt;=MONTH($F$3))),SUM($C$9:C858),0)*IF(OR(YEAR(B858)&gt;YEAR($F$3)+25,AND(YEAR(B858)=YEAR($F$3)+25,MONTH(B858)&gt;=MONTH($F$3))),2,1))</f>
        <v/>
      </c>
      <c r="E858" t="str">
        <f t="shared" si="40"/>
        <v/>
      </c>
      <c r="F858" t="str">
        <f>IF(D858="","",MIN(E858+F857,MAX(Gehaltstabelle_neu!Entlohnungs_Stufe)))</f>
        <v/>
      </c>
      <c r="G858" t="str">
        <f>IF(A858="","",HLOOKUP(D858,Gehaltstabelle_neu!$B$2:$AA$13,GEHALT_NEU_V2!F858+1,FALSE))</f>
        <v/>
      </c>
      <c r="H858" t="str">
        <f t="shared" si="41"/>
        <v/>
      </c>
    </row>
    <row r="859" spans="1:8" x14ac:dyDescent="0.25">
      <c r="A859" t="str">
        <f>IF(GEHALT_ALT_V2!A859="","",GEHALT_ALT_V2!A859)</f>
        <v/>
      </c>
      <c r="B859" s="18" t="str">
        <f>IF(GEHALT_ALT_V2!B859="","",GEHALT_ALT_V2!B859)</f>
        <v/>
      </c>
      <c r="C859" s="19" t="str">
        <f t="shared" si="39"/>
        <v/>
      </c>
      <c r="D859" t="str">
        <f>IF(B859="","",$I$3+IF(OR(YEAR(B859)&gt;YEAR($F$3)+10,AND(YEAR(B859)=YEAR($F$3)+10,MONTH(B859)&gt;=MONTH($F$3))),SUM($C$9:C859),0)*IF(OR(YEAR(B859)&gt;YEAR($F$3)+25,AND(YEAR(B859)=YEAR($F$3)+25,MONTH(B859)&gt;=MONTH($F$3))),2,1))</f>
        <v/>
      </c>
      <c r="E859" t="str">
        <f t="shared" si="40"/>
        <v/>
      </c>
      <c r="F859" t="str">
        <f>IF(D859="","",MIN(E859+F858,MAX(Gehaltstabelle_neu!Entlohnungs_Stufe)))</f>
        <v/>
      </c>
      <c r="G859" t="str">
        <f>IF(A859="","",HLOOKUP(D859,Gehaltstabelle_neu!$B$2:$AA$13,GEHALT_NEU_V2!F859+1,FALSE))</f>
        <v/>
      </c>
      <c r="H859" t="str">
        <f t="shared" si="41"/>
        <v/>
      </c>
    </row>
    <row r="860" spans="1:8" x14ac:dyDescent="0.25">
      <c r="A860" t="str">
        <f>IF(GEHALT_ALT_V2!A860="","",GEHALT_ALT_V2!A860)</f>
        <v/>
      </c>
      <c r="B860" s="18" t="str">
        <f>IF(GEHALT_ALT_V2!B860="","",GEHALT_ALT_V2!B860)</f>
        <v/>
      </c>
      <c r="C860" s="19" t="str">
        <f t="shared" si="39"/>
        <v/>
      </c>
      <c r="D860" t="str">
        <f>IF(B860="","",$I$3+IF(OR(YEAR(B860)&gt;YEAR($F$3)+10,AND(YEAR(B860)=YEAR($F$3)+10,MONTH(B860)&gt;=MONTH($F$3))),SUM($C$9:C860),0)*IF(OR(YEAR(B860)&gt;YEAR($F$3)+25,AND(YEAR(B860)=YEAR($F$3)+25,MONTH(B860)&gt;=MONTH($F$3))),2,1))</f>
        <v/>
      </c>
      <c r="E860" t="str">
        <f t="shared" si="40"/>
        <v/>
      </c>
      <c r="F860" t="str">
        <f>IF(D860="","",MIN(E860+F859,MAX(Gehaltstabelle_neu!Entlohnungs_Stufe)))</f>
        <v/>
      </c>
      <c r="G860" t="str">
        <f>IF(A860="","",HLOOKUP(D860,Gehaltstabelle_neu!$B$2:$AA$13,GEHALT_NEU_V2!F860+1,FALSE))</f>
        <v/>
      </c>
      <c r="H860" t="str">
        <f t="shared" si="41"/>
        <v/>
      </c>
    </row>
    <row r="861" spans="1:8" x14ac:dyDescent="0.25">
      <c r="A861" t="str">
        <f>IF(GEHALT_ALT_V2!A861="","",GEHALT_ALT_V2!A861)</f>
        <v/>
      </c>
      <c r="B861" s="18" t="str">
        <f>IF(GEHALT_ALT_V2!B861="","",GEHALT_ALT_V2!B861)</f>
        <v/>
      </c>
      <c r="C861" s="19" t="str">
        <f t="shared" si="39"/>
        <v/>
      </c>
      <c r="D861" t="str">
        <f>IF(B861="","",$I$3+IF(OR(YEAR(B861)&gt;YEAR($F$3)+10,AND(YEAR(B861)=YEAR($F$3)+10,MONTH(B861)&gt;=MONTH($F$3))),SUM($C$9:C861),0)*IF(OR(YEAR(B861)&gt;YEAR($F$3)+25,AND(YEAR(B861)=YEAR($F$3)+25,MONTH(B861)&gt;=MONTH($F$3))),2,1))</f>
        <v/>
      </c>
      <c r="E861" t="str">
        <f t="shared" si="40"/>
        <v/>
      </c>
      <c r="F861" t="str">
        <f>IF(D861="","",MIN(E861+F860,MAX(Gehaltstabelle_neu!Entlohnungs_Stufe)))</f>
        <v/>
      </c>
      <c r="G861" t="str">
        <f>IF(A861="","",HLOOKUP(D861,Gehaltstabelle_neu!$B$2:$AA$13,GEHALT_NEU_V2!F861+1,FALSE))</f>
        <v/>
      </c>
      <c r="H861" t="str">
        <f t="shared" si="41"/>
        <v/>
      </c>
    </row>
    <row r="862" spans="1:8" x14ac:dyDescent="0.25">
      <c r="A862" t="str">
        <f>IF(GEHALT_ALT_V2!A862="","",GEHALT_ALT_V2!A862)</f>
        <v/>
      </c>
      <c r="B862" s="18" t="str">
        <f>IF(GEHALT_ALT_V2!B862="","",GEHALT_ALT_V2!B862)</f>
        <v/>
      </c>
      <c r="C862" s="19" t="str">
        <f t="shared" si="39"/>
        <v/>
      </c>
      <c r="D862" t="str">
        <f>IF(B862="","",$I$3+IF(OR(YEAR(B862)&gt;YEAR($F$3)+10,AND(YEAR(B862)=YEAR($F$3)+10,MONTH(B862)&gt;=MONTH($F$3))),SUM($C$9:C862),0)*IF(OR(YEAR(B862)&gt;YEAR($F$3)+25,AND(YEAR(B862)=YEAR($F$3)+25,MONTH(B862)&gt;=MONTH($F$3))),2,1))</f>
        <v/>
      </c>
      <c r="E862" t="str">
        <f t="shared" si="40"/>
        <v/>
      </c>
      <c r="F862" t="str">
        <f>IF(D862="","",MIN(E862+F861,MAX(Gehaltstabelle_neu!Entlohnungs_Stufe)))</f>
        <v/>
      </c>
      <c r="G862" t="str">
        <f>IF(A862="","",HLOOKUP(D862,Gehaltstabelle_neu!$B$2:$AA$13,GEHALT_NEU_V2!F862+1,FALSE))</f>
        <v/>
      </c>
      <c r="H862" t="str">
        <f t="shared" si="41"/>
        <v/>
      </c>
    </row>
    <row r="863" spans="1:8" x14ac:dyDescent="0.25">
      <c r="A863" t="str">
        <f>IF(GEHALT_ALT_V2!A863="","",GEHALT_ALT_V2!A863)</f>
        <v/>
      </c>
      <c r="B863" s="18" t="str">
        <f>IF(GEHALT_ALT_V2!B863="","",GEHALT_ALT_V2!B863)</f>
        <v/>
      </c>
      <c r="C863" s="19" t="str">
        <f t="shared" si="39"/>
        <v/>
      </c>
      <c r="D863" t="str">
        <f>IF(B863="","",$I$3+IF(OR(YEAR(B863)&gt;YEAR($F$3)+10,AND(YEAR(B863)=YEAR($F$3)+10,MONTH(B863)&gt;=MONTH($F$3))),SUM($C$9:C863),0)*IF(OR(YEAR(B863)&gt;YEAR($F$3)+25,AND(YEAR(B863)=YEAR($F$3)+25,MONTH(B863)&gt;=MONTH($F$3))),2,1))</f>
        <v/>
      </c>
      <c r="E863" t="str">
        <f t="shared" si="40"/>
        <v/>
      </c>
      <c r="F863" t="str">
        <f>IF(D863="","",MIN(E863+F862,MAX(Gehaltstabelle_neu!Entlohnungs_Stufe)))</f>
        <v/>
      </c>
      <c r="G863" t="str">
        <f>IF(A863="","",HLOOKUP(D863,Gehaltstabelle_neu!$B$2:$AA$13,GEHALT_NEU_V2!F863+1,FALSE))</f>
        <v/>
      </c>
      <c r="H863" t="str">
        <f t="shared" si="41"/>
        <v/>
      </c>
    </row>
    <row r="864" spans="1:8" x14ac:dyDescent="0.25">
      <c r="A864" t="str">
        <f>IF(GEHALT_ALT_V2!A864="","",GEHALT_ALT_V2!A864)</f>
        <v/>
      </c>
      <c r="B864" s="18" t="str">
        <f>IF(GEHALT_ALT_V2!B864="","",GEHALT_ALT_V2!B864)</f>
        <v/>
      </c>
      <c r="C864" s="19" t="str">
        <f t="shared" si="39"/>
        <v/>
      </c>
      <c r="D864" t="str">
        <f>IF(B864="","",$I$3+IF(OR(YEAR(B864)&gt;YEAR($F$3)+10,AND(YEAR(B864)=YEAR($F$3)+10,MONTH(B864)&gt;=MONTH($F$3))),SUM($C$9:C864),0)*IF(OR(YEAR(B864)&gt;YEAR($F$3)+25,AND(YEAR(B864)=YEAR($F$3)+25,MONTH(B864)&gt;=MONTH($F$3))),2,1))</f>
        <v/>
      </c>
      <c r="E864" t="str">
        <f t="shared" si="40"/>
        <v/>
      </c>
      <c r="F864" t="str">
        <f>IF(D864="","",MIN(E864+F863,MAX(Gehaltstabelle_neu!Entlohnungs_Stufe)))</f>
        <v/>
      </c>
      <c r="G864" t="str">
        <f>IF(A864="","",HLOOKUP(D864,Gehaltstabelle_neu!$B$2:$AA$13,GEHALT_NEU_V2!F864+1,FALSE))</f>
        <v/>
      </c>
      <c r="H864" t="str">
        <f t="shared" si="41"/>
        <v/>
      </c>
    </row>
    <row r="865" spans="1:8" x14ac:dyDescent="0.25">
      <c r="A865" t="str">
        <f>IF(GEHALT_ALT_V2!A865="","",GEHALT_ALT_V2!A865)</f>
        <v/>
      </c>
      <c r="B865" s="18" t="str">
        <f>IF(GEHALT_ALT_V2!B865="","",GEHALT_ALT_V2!B865)</f>
        <v/>
      </c>
      <c r="C865" s="19" t="str">
        <f t="shared" si="39"/>
        <v/>
      </c>
      <c r="D865" t="str">
        <f>IF(B865="","",$I$3+IF(OR(YEAR(B865)&gt;YEAR($F$3)+10,AND(YEAR(B865)=YEAR($F$3)+10,MONTH(B865)&gt;=MONTH($F$3))),SUM($C$9:C865),0)*IF(OR(YEAR(B865)&gt;YEAR($F$3)+25,AND(YEAR(B865)=YEAR($F$3)+25,MONTH(B865)&gt;=MONTH($F$3))),2,1))</f>
        <v/>
      </c>
      <c r="E865" t="str">
        <f t="shared" si="40"/>
        <v/>
      </c>
      <c r="F865" t="str">
        <f>IF(D865="","",MIN(E865+F864,MAX(Gehaltstabelle_neu!Entlohnungs_Stufe)))</f>
        <v/>
      </c>
      <c r="G865" t="str">
        <f>IF(A865="","",HLOOKUP(D865,Gehaltstabelle_neu!$B$2:$AA$13,GEHALT_NEU_V2!F865+1,FALSE))</f>
        <v/>
      </c>
      <c r="H865" t="str">
        <f t="shared" si="41"/>
        <v/>
      </c>
    </row>
    <row r="866" spans="1:8" x14ac:dyDescent="0.25">
      <c r="A866" t="str">
        <f>IF(GEHALT_ALT_V2!A866="","",GEHALT_ALT_V2!A866)</f>
        <v/>
      </c>
      <c r="B866" s="18" t="str">
        <f>IF(GEHALT_ALT_V2!B866="","",GEHALT_ALT_V2!B866)</f>
        <v/>
      </c>
      <c r="C866" s="19" t="str">
        <f t="shared" si="39"/>
        <v/>
      </c>
      <c r="D866" t="str">
        <f>IF(B866="","",$I$3+IF(OR(YEAR(B866)&gt;YEAR($F$3)+10,AND(YEAR(B866)=YEAR($F$3)+10,MONTH(B866)&gt;=MONTH($F$3))),SUM($C$9:C866),0)*IF(OR(YEAR(B866)&gt;YEAR($F$3)+25,AND(YEAR(B866)=YEAR($F$3)+25,MONTH(B866)&gt;=MONTH($F$3))),2,1))</f>
        <v/>
      </c>
      <c r="E866" t="str">
        <f t="shared" si="40"/>
        <v/>
      </c>
      <c r="F866" t="str">
        <f>IF(D866="","",MIN(E866+F865,MAX(Gehaltstabelle_neu!Entlohnungs_Stufe)))</f>
        <v/>
      </c>
      <c r="G866" t="str">
        <f>IF(A866="","",HLOOKUP(D866,Gehaltstabelle_neu!$B$2:$AA$13,GEHALT_NEU_V2!F866+1,FALSE))</f>
        <v/>
      </c>
      <c r="H866" t="str">
        <f t="shared" si="41"/>
        <v/>
      </c>
    </row>
    <row r="867" spans="1:8" x14ac:dyDescent="0.25">
      <c r="A867" t="str">
        <f>IF(GEHALT_ALT_V2!A867="","",GEHALT_ALT_V2!A867)</f>
        <v/>
      </c>
      <c r="B867" s="18" t="str">
        <f>IF(GEHALT_ALT_V2!B867="","",GEHALT_ALT_V2!B867)</f>
        <v/>
      </c>
      <c r="C867" s="19" t="str">
        <f t="shared" si="39"/>
        <v/>
      </c>
      <c r="D867" t="str">
        <f>IF(B867="","",$I$3+IF(OR(YEAR(B867)&gt;YEAR($F$3)+10,AND(YEAR(B867)=YEAR($F$3)+10,MONTH(B867)&gt;=MONTH($F$3))),SUM($C$9:C867),0)*IF(OR(YEAR(B867)&gt;YEAR($F$3)+25,AND(YEAR(B867)=YEAR($F$3)+25,MONTH(B867)&gt;=MONTH($F$3))),2,1))</f>
        <v/>
      </c>
      <c r="E867" t="str">
        <f t="shared" si="40"/>
        <v/>
      </c>
      <c r="F867" t="str">
        <f>IF(D867="","",MIN(E867+F866,MAX(Gehaltstabelle_neu!Entlohnungs_Stufe)))</f>
        <v/>
      </c>
      <c r="G867" t="str">
        <f>IF(A867="","",HLOOKUP(D867,Gehaltstabelle_neu!$B$2:$AA$13,GEHALT_NEU_V2!F867+1,FALSE))</f>
        <v/>
      </c>
      <c r="H867" t="str">
        <f t="shared" si="41"/>
        <v/>
      </c>
    </row>
    <row r="868" spans="1:8" x14ac:dyDescent="0.25">
      <c r="A868" t="str">
        <f>IF(GEHALT_ALT_V2!A868="","",GEHALT_ALT_V2!A868)</f>
        <v/>
      </c>
      <c r="B868" s="18" t="str">
        <f>IF(GEHALT_ALT_V2!B868="","",GEHALT_ALT_V2!B868)</f>
        <v/>
      </c>
      <c r="C868" s="19" t="str">
        <f t="shared" si="39"/>
        <v/>
      </c>
      <c r="D868" t="str">
        <f>IF(B868="","",$I$3+IF(OR(YEAR(B868)&gt;YEAR($F$3)+10,AND(YEAR(B868)=YEAR($F$3)+10,MONTH(B868)&gt;=MONTH($F$3))),SUM($C$9:C868),0)*IF(OR(YEAR(B868)&gt;YEAR($F$3)+25,AND(YEAR(B868)=YEAR($F$3)+25,MONTH(B868)&gt;=MONTH($F$3))),2,1))</f>
        <v/>
      </c>
      <c r="E868" t="str">
        <f t="shared" si="40"/>
        <v/>
      </c>
      <c r="F868" t="str">
        <f>IF(D868="","",MIN(E868+F867,MAX(Gehaltstabelle_neu!Entlohnungs_Stufe)))</f>
        <v/>
      </c>
      <c r="G868" t="str">
        <f>IF(A868="","",HLOOKUP(D868,Gehaltstabelle_neu!$B$2:$AA$13,GEHALT_NEU_V2!F868+1,FALSE))</f>
        <v/>
      </c>
      <c r="H868" t="str">
        <f t="shared" si="41"/>
        <v/>
      </c>
    </row>
    <row r="869" spans="1:8" x14ac:dyDescent="0.25">
      <c r="A869" t="str">
        <f>IF(GEHALT_ALT_V2!A869="","",GEHALT_ALT_V2!A869)</f>
        <v/>
      </c>
      <c r="B869" s="18" t="str">
        <f>IF(GEHALT_ALT_V2!B869="","",GEHALT_ALT_V2!B869)</f>
        <v/>
      </c>
      <c r="C869" s="19" t="str">
        <f t="shared" si="39"/>
        <v/>
      </c>
      <c r="D869" t="str">
        <f>IF(B869="","",$I$3+IF(OR(YEAR(B869)&gt;YEAR($F$3)+10,AND(YEAR(B869)=YEAR($F$3)+10,MONTH(B869)&gt;=MONTH($F$3))),SUM($C$9:C869),0)*IF(OR(YEAR(B869)&gt;YEAR($F$3)+25,AND(YEAR(B869)=YEAR($F$3)+25,MONTH(B869)&gt;=MONTH($F$3))),2,1))</f>
        <v/>
      </c>
      <c r="E869" t="str">
        <f t="shared" si="40"/>
        <v/>
      </c>
      <c r="F869" t="str">
        <f>IF(D869="","",MIN(E869+F868,MAX(Gehaltstabelle_neu!Entlohnungs_Stufe)))</f>
        <v/>
      </c>
      <c r="G869" t="str">
        <f>IF(A869="","",HLOOKUP(D869,Gehaltstabelle_neu!$B$2:$AA$13,GEHALT_NEU_V2!F869+1,FALSE))</f>
        <v/>
      </c>
      <c r="H869" t="str">
        <f t="shared" si="41"/>
        <v/>
      </c>
    </row>
    <row r="870" spans="1:8" x14ac:dyDescent="0.25">
      <c r="A870" t="str">
        <f>IF(GEHALT_ALT_V2!A870="","",GEHALT_ALT_V2!A870)</f>
        <v/>
      </c>
      <c r="B870" s="18" t="str">
        <f>IF(GEHALT_ALT_V2!B870="","",GEHALT_ALT_V2!B870)</f>
        <v/>
      </c>
      <c r="C870" s="19" t="str">
        <f t="shared" si="39"/>
        <v/>
      </c>
      <c r="D870" t="str">
        <f>IF(B870="","",$I$3+IF(OR(YEAR(B870)&gt;YEAR($F$3)+10,AND(YEAR(B870)=YEAR($F$3)+10,MONTH(B870)&gt;=MONTH($F$3))),SUM($C$9:C870),0)*IF(OR(YEAR(B870)&gt;YEAR($F$3)+25,AND(YEAR(B870)=YEAR($F$3)+25,MONTH(B870)&gt;=MONTH($F$3))),2,1))</f>
        <v/>
      </c>
      <c r="E870" t="str">
        <f t="shared" si="40"/>
        <v/>
      </c>
      <c r="F870" t="str">
        <f>IF(D870="","",MIN(E870+F869,MAX(Gehaltstabelle_neu!Entlohnungs_Stufe)))</f>
        <v/>
      </c>
      <c r="G870" t="str">
        <f>IF(A870="","",HLOOKUP(D870,Gehaltstabelle_neu!$B$2:$AA$13,GEHALT_NEU_V2!F870+1,FALSE))</f>
        <v/>
      </c>
      <c r="H870" t="str">
        <f t="shared" si="41"/>
        <v/>
      </c>
    </row>
    <row r="871" spans="1:8" x14ac:dyDescent="0.25">
      <c r="A871" t="str">
        <f>IF(GEHALT_ALT_V2!A871="","",GEHALT_ALT_V2!A871)</f>
        <v/>
      </c>
      <c r="B871" s="18" t="str">
        <f>IF(GEHALT_ALT_V2!B871="","",GEHALT_ALT_V2!B871)</f>
        <v/>
      </c>
      <c r="C871" s="19" t="str">
        <f t="shared" si="39"/>
        <v/>
      </c>
      <c r="D871" t="str">
        <f>IF(B871="","",$I$3+IF(OR(YEAR(B871)&gt;YEAR($F$3)+10,AND(YEAR(B871)=YEAR($F$3)+10,MONTH(B871)&gt;=MONTH($F$3))),SUM($C$9:C871),0)*IF(OR(YEAR(B871)&gt;YEAR($F$3)+25,AND(YEAR(B871)=YEAR($F$3)+25,MONTH(B871)&gt;=MONTH($F$3))),2,1))</f>
        <v/>
      </c>
      <c r="E871" t="str">
        <f t="shared" si="40"/>
        <v/>
      </c>
      <c r="F871" t="str">
        <f>IF(D871="","",MIN(E871+F870,MAX(Gehaltstabelle_neu!Entlohnungs_Stufe)))</f>
        <v/>
      </c>
      <c r="G871" t="str">
        <f>IF(A871="","",HLOOKUP(D871,Gehaltstabelle_neu!$B$2:$AA$13,GEHALT_NEU_V2!F871+1,FALSE))</f>
        <v/>
      </c>
      <c r="H871" t="str">
        <f t="shared" si="41"/>
        <v/>
      </c>
    </row>
    <row r="872" spans="1:8" x14ac:dyDescent="0.25">
      <c r="A872" t="str">
        <f>IF(GEHALT_ALT_V2!A872="","",GEHALT_ALT_V2!A872)</f>
        <v/>
      </c>
      <c r="B872" s="18" t="str">
        <f>IF(GEHALT_ALT_V2!B872="","",GEHALT_ALT_V2!B872)</f>
        <v/>
      </c>
      <c r="C872" s="19" t="str">
        <f t="shared" si="39"/>
        <v/>
      </c>
      <c r="D872" t="str">
        <f>IF(B872="","",$I$3+IF(OR(YEAR(B872)&gt;YEAR($F$3)+10,AND(YEAR(B872)=YEAR($F$3)+10,MONTH(B872)&gt;=MONTH($F$3))),SUM($C$9:C872),0)*IF(OR(YEAR(B872)&gt;YEAR($F$3)+25,AND(YEAR(B872)=YEAR($F$3)+25,MONTH(B872)&gt;=MONTH($F$3))),2,1))</f>
        <v/>
      </c>
      <c r="E872" t="str">
        <f t="shared" si="40"/>
        <v/>
      </c>
      <c r="F872" t="str">
        <f>IF(D872="","",MIN(E872+F871,MAX(Gehaltstabelle_neu!Entlohnungs_Stufe)))</f>
        <v/>
      </c>
      <c r="G872" t="str">
        <f>IF(A872="","",HLOOKUP(D872,Gehaltstabelle_neu!$B$2:$AA$13,GEHALT_NEU_V2!F872+1,FALSE))</f>
        <v/>
      </c>
      <c r="H872" t="str">
        <f t="shared" si="41"/>
        <v/>
      </c>
    </row>
    <row r="873" spans="1:8" x14ac:dyDescent="0.25">
      <c r="A873" t="str">
        <f>IF(GEHALT_ALT_V2!A873="","",GEHALT_ALT_V2!A873)</f>
        <v/>
      </c>
      <c r="B873" s="18" t="str">
        <f>IF(GEHALT_ALT_V2!B873="","",GEHALT_ALT_V2!B873)</f>
        <v/>
      </c>
      <c r="C873" s="19" t="str">
        <f t="shared" si="39"/>
        <v/>
      </c>
      <c r="D873" t="str">
        <f>IF(B873="","",$I$3+IF(OR(YEAR(B873)&gt;YEAR($F$3)+10,AND(YEAR(B873)=YEAR($F$3)+10,MONTH(B873)&gt;=MONTH($F$3))),SUM($C$9:C873),0)*IF(OR(YEAR(B873)&gt;YEAR($F$3)+25,AND(YEAR(B873)=YEAR($F$3)+25,MONTH(B873)&gt;=MONTH($F$3))),2,1))</f>
        <v/>
      </c>
      <c r="E873" t="str">
        <f t="shared" si="40"/>
        <v/>
      </c>
      <c r="F873" t="str">
        <f>IF(D873="","",MIN(E873+F872,MAX(Gehaltstabelle_neu!Entlohnungs_Stufe)))</f>
        <v/>
      </c>
      <c r="G873" t="str">
        <f>IF(A873="","",HLOOKUP(D873,Gehaltstabelle_neu!$B$2:$AA$13,GEHALT_NEU_V2!F873+1,FALSE))</f>
        <v/>
      </c>
      <c r="H873" t="str">
        <f t="shared" si="41"/>
        <v/>
      </c>
    </row>
    <row r="874" spans="1:8" x14ac:dyDescent="0.25">
      <c r="A874" t="str">
        <f>IF(GEHALT_ALT_V2!A874="","",GEHALT_ALT_V2!A874)</f>
        <v/>
      </c>
      <c r="B874" s="18" t="str">
        <f>IF(GEHALT_ALT_V2!B874="","",GEHALT_ALT_V2!B874)</f>
        <v/>
      </c>
      <c r="C874" s="19" t="str">
        <f t="shared" si="39"/>
        <v/>
      </c>
      <c r="D874" t="str">
        <f>IF(B874="","",$I$3+IF(OR(YEAR(B874)&gt;YEAR($F$3)+10,AND(YEAR(B874)=YEAR($F$3)+10,MONTH(B874)&gt;=MONTH($F$3))),SUM($C$9:C874),0)*IF(OR(YEAR(B874)&gt;YEAR($F$3)+25,AND(YEAR(B874)=YEAR($F$3)+25,MONTH(B874)&gt;=MONTH($F$3))),2,1))</f>
        <v/>
      </c>
      <c r="E874" t="str">
        <f t="shared" si="40"/>
        <v/>
      </c>
      <c r="F874" t="str">
        <f>IF(D874="","",MIN(E874+F873,MAX(Gehaltstabelle_neu!Entlohnungs_Stufe)))</f>
        <v/>
      </c>
      <c r="G874" t="str">
        <f>IF(A874="","",HLOOKUP(D874,Gehaltstabelle_neu!$B$2:$AA$13,GEHALT_NEU_V2!F874+1,FALSE))</f>
        <v/>
      </c>
      <c r="H874" t="str">
        <f t="shared" si="41"/>
        <v/>
      </c>
    </row>
    <row r="875" spans="1:8" x14ac:dyDescent="0.25">
      <c r="A875" t="str">
        <f>IF(GEHALT_ALT_V2!A875="","",GEHALT_ALT_V2!A875)</f>
        <v/>
      </c>
      <c r="B875" s="18" t="str">
        <f>IF(GEHALT_ALT_V2!B875="","",GEHALT_ALT_V2!B875)</f>
        <v/>
      </c>
      <c r="C875" s="19" t="str">
        <f t="shared" si="39"/>
        <v/>
      </c>
      <c r="D875" t="str">
        <f>IF(B875="","",$I$3+IF(OR(YEAR(B875)&gt;YEAR($F$3)+10,AND(YEAR(B875)=YEAR($F$3)+10,MONTH(B875)&gt;=MONTH($F$3))),SUM($C$9:C875),0)*IF(OR(YEAR(B875)&gt;YEAR($F$3)+25,AND(YEAR(B875)=YEAR($F$3)+25,MONTH(B875)&gt;=MONTH($F$3))),2,1))</f>
        <v/>
      </c>
      <c r="E875" t="str">
        <f t="shared" si="40"/>
        <v/>
      </c>
      <c r="F875" t="str">
        <f>IF(D875="","",MIN(E875+F874,MAX(Gehaltstabelle_neu!Entlohnungs_Stufe)))</f>
        <v/>
      </c>
      <c r="G875" t="str">
        <f>IF(A875="","",HLOOKUP(D875,Gehaltstabelle_neu!$B$2:$AA$13,GEHALT_NEU_V2!F875+1,FALSE))</f>
        <v/>
      </c>
      <c r="H875" t="str">
        <f t="shared" si="41"/>
        <v/>
      </c>
    </row>
    <row r="876" spans="1:8" x14ac:dyDescent="0.25">
      <c r="A876" t="str">
        <f>IF(GEHALT_ALT_V2!A876="","",GEHALT_ALT_V2!A876)</f>
        <v/>
      </c>
      <c r="B876" s="18" t="str">
        <f>IF(GEHALT_ALT_V2!B876="","",GEHALT_ALT_V2!B876)</f>
        <v/>
      </c>
      <c r="C876" s="19" t="str">
        <f t="shared" si="39"/>
        <v/>
      </c>
      <c r="D876" t="str">
        <f>IF(B876="","",$I$3+IF(OR(YEAR(B876)&gt;YEAR($F$3)+10,AND(YEAR(B876)=YEAR($F$3)+10,MONTH(B876)&gt;=MONTH($F$3))),SUM($C$9:C876),0)*IF(OR(YEAR(B876)&gt;YEAR($F$3)+25,AND(YEAR(B876)=YEAR($F$3)+25,MONTH(B876)&gt;=MONTH($F$3))),2,1))</f>
        <v/>
      </c>
      <c r="E876" t="str">
        <f t="shared" si="40"/>
        <v/>
      </c>
      <c r="F876" t="str">
        <f>IF(D876="","",MIN(E876+F875,MAX(Gehaltstabelle_neu!Entlohnungs_Stufe)))</f>
        <v/>
      </c>
      <c r="G876" t="str">
        <f>IF(A876="","",HLOOKUP(D876,Gehaltstabelle_neu!$B$2:$AA$13,GEHALT_NEU_V2!F876+1,FALSE))</f>
        <v/>
      </c>
      <c r="H876" t="str">
        <f t="shared" si="41"/>
        <v/>
      </c>
    </row>
    <row r="877" spans="1:8" x14ac:dyDescent="0.25">
      <c r="A877" t="str">
        <f>IF(GEHALT_ALT_V2!A877="","",GEHALT_ALT_V2!A877)</f>
        <v/>
      </c>
      <c r="B877" s="18" t="str">
        <f>IF(GEHALT_ALT_V2!B877="","",GEHALT_ALT_V2!B877)</f>
        <v/>
      </c>
      <c r="C877" s="19" t="str">
        <f t="shared" si="39"/>
        <v/>
      </c>
      <c r="D877" t="str">
        <f>IF(B877="","",$I$3+IF(OR(YEAR(B877)&gt;YEAR($F$3)+10,AND(YEAR(B877)=YEAR($F$3)+10,MONTH(B877)&gt;=MONTH($F$3))),SUM($C$9:C877),0)*IF(OR(YEAR(B877)&gt;YEAR($F$3)+25,AND(YEAR(B877)=YEAR($F$3)+25,MONTH(B877)&gt;=MONTH($F$3))),2,1))</f>
        <v/>
      </c>
      <c r="E877" t="str">
        <f t="shared" si="40"/>
        <v/>
      </c>
      <c r="F877" t="str">
        <f>IF(D877="","",MIN(E877+F876,MAX(Gehaltstabelle_neu!Entlohnungs_Stufe)))</f>
        <v/>
      </c>
      <c r="G877" t="str">
        <f>IF(A877="","",HLOOKUP(D877,Gehaltstabelle_neu!$B$2:$AA$13,GEHALT_NEU_V2!F877+1,FALSE))</f>
        <v/>
      </c>
      <c r="H877" t="str">
        <f t="shared" si="41"/>
        <v/>
      </c>
    </row>
    <row r="878" spans="1:8" x14ac:dyDescent="0.25">
      <c r="A878" t="str">
        <f>IF(GEHALT_ALT_V2!A878="","",GEHALT_ALT_V2!A878)</f>
        <v/>
      </c>
      <c r="B878" s="18" t="str">
        <f>IF(GEHALT_ALT_V2!B878="","",GEHALT_ALT_V2!B878)</f>
        <v/>
      </c>
      <c r="C878" s="19" t="str">
        <f t="shared" si="39"/>
        <v/>
      </c>
      <c r="D878" t="str">
        <f>IF(B878="","",$I$3+IF(OR(YEAR(B878)&gt;YEAR($F$3)+10,AND(YEAR(B878)=YEAR($F$3)+10,MONTH(B878)&gt;=MONTH($F$3))),SUM($C$9:C878),0)*IF(OR(YEAR(B878)&gt;YEAR($F$3)+25,AND(YEAR(B878)=YEAR($F$3)+25,MONTH(B878)&gt;=MONTH($F$3))),2,1))</f>
        <v/>
      </c>
      <c r="E878" t="str">
        <f t="shared" si="40"/>
        <v/>
      </c>
      <c r="F878" t="str">
        <f>IF(D878="","",MIN(E878+F877,MAX(Gehaltstabelle_neu!Entlohnungs_Stufe)))</f>
        <v/>
      </c>
      <c r="G878" t="str">
        <f>IF(A878="","",HLOOKUP(D878,Gehaltstabelle_neu!$B$2:$AA$13,GEHALT_NEU_V2!F878+1,FALSE))</f>
        <v/>
      </c>
      <c r="H878" t="str">
        <f t="shared" si="41"/>
        <v/>
      </c>
    </row>
    <row r="879" spans="1:8" x14ac:dyDescent="0.25">
      <c r="A879" t="str">
        <f>IF(GEHALT_ALT_V2!A879="","",GEHALT_ALT_V2!A879)</f>
        <v/>
      </c>
      <c r="B879" s="18" t="str">
        <f>IF(GEHALT_ALT_V2!B879="","",GEHALT_ALT_V2!B879)</f>
        <v/>
      </c>
      <c r="C879" s="19" t="str">
        <f t="shared" si="39"/>
        <v/>
      </c>
      <c r="D879" t="str">
        <f>IF(B879="","",$I$3+IF(OR(YEAR(B879)&gt;YEAR($F$3)+10,AND(YEAR(B879)=YEAR($F$3)+10,MONTH(B879)&gt;=MONTH($F$3))),SUM($C$9:C879),0)*IF(OR(YEAR(B879)&gt;YEAR($F$3)+25,AND(YEAR(B879)=YEAR($F$3)+25,MONTH(B879)&gt;=MONTH($F$3))),2,1))</f>
        <v/>
      </c>
      <c r="E879" t="str">
        <f t="shared" si="40"/>
        <v/>
      </c>
      <c r="F879" t="str">
        <f>IF(D879="","",MIN(E879+F878,MAX(Gehaltstabelle_neu!Entlohnungs_Stufe)))</f>
        <v/>
      </c>
      <c r="G879" t="str">
        <f>IF(A879="","",HLOOKUP(D879,Gehaltstabelle_neu!$B$2:$AA$13,GEHALT_NEU_V2!F879+1,FALSE))</f>
        <v/>
      </c>
      <c r="H879" t="str">
        <f t="shared" si="41"/>
        <v/>
      </c>
    </row>
    <row r="880" spans="1:8" x14ac:dyDescent="0.25">
      <c r="A880" t="str">
        <f>IF(GEHALT_ALT_V2!A880="","",GEHALT_ALT_V2!A880)</f>
        <v/>
      </c>
      <c r="B880" s="18" t="str">
        <f>IF(GEHALT_ALT_V2!B880="","",GEHALT_ALT_V2!B880)</f>
        <v/>
      </c>
      <c r="C880" s="19" t="str">
        <f t="shared" si="39"/>
        <v/>
      </c>
      <c r="D880" t="str">
        <f>IF(B880="","",$I$3+IF(OR(YEAR(B880)&gt;YEAR($F$3)+10,AND(YEAR(B880)=YEAR($F$3)+10,MONTH(B880)&gt;=MONTH($F$3))),SUM($C$9:C880),0)*IF(OR(YEAR(B880)&gt;YEAR($F$3)+25,AND(YEAR(B880)=YEAR($F$3)+25,MONTH(B880)&gt;=MONTH($F$3))),2,1))</f>
        <v/>
      </c>
      <c r="E880" t="str">
        <f t="shared" si="40"/>
        <v/>
      </c>
      <c r="F880" t="str">
        <f>IF(D880="","",MIN(E880+F879,MAX(Gehaltstabelle_neu!Entlohnungs_Stufe)))</f>
        <v/>
      </c>
      <c r="G880" t="str">
        <f>IF(A880="","",HLOOKUP(D880,Gehaltstabelle_neu!$B$2:$AA$13,GEHALT_NEU_V2!F880+1,FALSE))</f>
        <v/>
      </c>
      <c r="H880" t="str">
        <f t="shared" si="41"/>
        <v/>
      </c>
    </row>
    <row r="881" spans="1:8" x14ac:dyDescent="0.25">
      <c r="A881" t="str">
        <f>IF(GEHALT_ALT_V2!A881="","",GEHALT_ALT_V2!A881)</f>
        <v/>
      </c>
      <c r="B881" s="18" t="str">
        <f>IF(GEHALT_ALT_V2!B881="","",GEHALT_ALT_V2!B881)</f>
        <v/>
      </c>
      <c r="C881" s="19" t="str">
        <f t="shared" si="39"/>
        <v/>
      </c>
      <c r="D881" t="str">
        <f>IF(B881="","",$I$3+IF(OR(YEAR(B881)&gt;YEAR($F$3)+10,AND(YEAR(B881)=YEAR($F$3)+10,MONTH(B881)&gt;=MONTH($F$3))),SUM($C$9:C881),0)*IF(OR(YEAR(B881)&gt;YEAR($F$3)+25,AND(YEAR(B881)=YEAR($F$3)+25,MONTH(B881)&gt;=MONTH($F$3))),2,1))</f>
        <v/>
      </c>
      <c r="E881" t="str">
        <f t="shared" si="40"/>
        <v/>
      </c>
      <c r="F881" t="str">
        <f>IF(D881="","",MIN(E881+F880,MAX(Gehaltstabelle_neu!Entlohnungs_Stufe)))</f>
        <v/>
      </c>
      <c r="G881" t="str">
        <f>IF(A881="","",HLOOKUP(D881,Gehaltstabelle_neu!$B$2:$AA$13,GEHALT_NEU_V2!F881+1,FALSE))</f>
        <v/>
      </c>
      <c r="H881" t="str">
        <f t="shared" si="41"/>
        <v/>
      </c>
    </row>
    <row r="882" spans="1:8" x14ac:dyDescent="0.25">
      <c r="A882" t="str">
        <f>IF(GEHALT_ALT_V2!A882="","",GEHALT_ALT_V2!A882)</f>
        <v/>
      </c>
      <c r="B882" s="18" t="str">
        <f>IF(GEHALT_ALT_V2!B882="","",GEHALT_ALT_V2!B882)</f>
        <v/>
      </c>
      <c r="C882" s="19" t="str">
        <f t="shared" si="39"/>
        <v/>
      </c>
      <c r="D882" t="str">
        <f>IF(B882="","",$I$3+IF(OR(YEAR(B882)&gt;YEAR($F$3)+10,AND(YEAR(B882)=YEAR($F$3)+10,MONTH(B882)&gt;=MONTH($F$3))),SUM($C$9:C882),0)*IF(OR(YEAR(B882)&gt;YEAR($F$3)+25,AND(YEAR(B882)=YEAR($F$3)+25,MONTH(B882)&gt;=MONTH($F$3))),2,1))</f>
        <v/>
      </c>
      <c r="E882" t="str">
        <f t="shared" si="40"/>
        <v/>
      </c>
      <c r="F882" t="str">
        <f>IF(D882="","",MIN(E882+F881,MAX(Gehaltstabelle_neu!Entlohnungs_Stufe)))</f>
        <v/>
      </c>
      <c r="G882" t="str">
        <f>IF(A882="","",HLOOKUP(D882,Gehaltstabelle_neu!$B$2:$AA$13,GEHALT_NEU_V2!F882+1,FALSE))</f>
        <v/>
      </c>
      <c r="H882" t="str">
        <f t="shared" si="41"/>
        <v/>
      </c>
    </row>
    <row r="883" spans="1:8" x14ac:dyDescent="0.25">
      <c r="A883" t="str">
        <f>IF(GEHALT_ALT_V2!A883="","",GEHALT_ALT_V2!A883)</f>
        <v/>
      </c>
      <c r="B883" s="18" t="str">
        <f>IF(GEHALT_ALT_V2!B883="","",GEHALT_ALT_V2!B883)</f>
        <v/>
      </c>
      <c r="C883" s="19" t="str">
        <f t="shared" si="39"/>
        <v/>
      </c>
      <c r="D883" t="str">
        <f>IF(B883="","",$I$3+IF(OR(YEAR(B883)&gt;YEAR($F$3)+10,AND(YEAR(B883)=YEAR($F$3)+10,MONTH(B883)&gt;=MONTH($F$3))),SUM($C$9:C883),0)*IF(OR(YEAR(B883)&gt;YEAR($F$3)+25,AND(YEAR(B883)=YEAR($F$3)+25,MONTH(B883)&gt;=MONTH($F$3))),2,1))</f>
        <v/>
      </c>
      <c r="E883" t="str">
        <f t="shared" si="40"/>
        <v/>
      </c>
      <c r="F883" t="str">
        <f>IF(D883="","",MIN(E883+F882,MAX(Gehaltstabelle_neu!Entlohnungs_Stufe)))</f>
        <v/>
      </c>
      <c r="G883" t="str">
        <f>IF(A883="","",HLOOKUP(D883,Gehaltstabelle_neu!$B$2:$AA$13,GEHALT_NEU_V2!F883+1,FALSE))</f>
        <v/>
      </c>
      <c r="H883" t="str">
        <f t="shared" si="41"/>
        <v/>
      </c>
    </row>
    <row r="884" spans="1:8" x14ac:dyDescent="0.25">
      <c r="A884" t="str">
        <f>IF(GEHALT_ALT_V2!A884="","",GEHALT_ALT_V2!A884)</f>
        <v/>
      </c>
      <c r="B884" s="18" t="str">
        <f>IF(GEHALT_ALT_V2!B884="","",GEHALT_ALT_V2!B884)</f>
        <v/>
      </c>
      <c r="C884" s="19" t="str">
        <f t="shared" si="39"/>
        <v/>
      </c>
      <c r="D884" t="str">
        <f>IF(B884="","",$I$3+IF(OR(YEAR(B884)&gt;YEAR($F$3)+10,AND(YEAR(B884)=YEAR($F$3)+10,MONTH(B884)&gt;=MONTH($F$3))),SUM($C$9:C884),0)*IF(OR(YEAR(B884)&gt;YEAR($F$3)+25,AND(YEAR(B884)=YEAR($F$3)+25,MONTH(B884)&gt;=MONTH($F$3))),2,1))</f>
        <v/>
      </c>
      <c r="E884" t="str">
        <f t="shared" si="40"/>
        <v/>
      </c>
      <c r="F884" t="str">
        <f>IF(D884="","",MIN(E884+F883,MAX(Gehaltstabelle_neu!Entlohnungs_Stufe)))</f>
        <v/>
      </c>
      <c r="G884" t="str">
        <f>IF(A884="","",HLOOKUP(D884,Gehaltstabelle_neu!$B$2:$AA$13,GEHALT_NEU_V2!F884+1,FALSE))</f>
        <v/>
      </c>
      <c r="H884" t="str">
        <f t="shared" si="41"/>
        <v/>
      </c>
    </row>
    <row r="885" spans="1:8" x14ac:dyDescent="0.25">
      <c r="A885" t="str">
        <f>IF(GEHALT_ALT_V2!A885="","",GEHALT_ALT_V2!A885)</f>
        <v/>
      </c>
      <c r="B885" s="18" t="str">
        <f>IF(GEHALT_ALT_V2!B885="","",GEHALT_ALT_V2!B885)</f>
        <v/>
      </c>
      <c r="C885" s="19" t="str">
        <f t="shared" si="39"/>
        <v/>
      </c>
      <c r="D885" t="str">
        <f>IF(B885="","",$I$3+IF(OR(YEAR(B885)&gt;YEAR($F$3)+10,AND(YEAR(B885)=YEAR($F$3)+10,MONTH(B885)&gt;=MONTH($F$3))),SUM($C$9:C885),0)*IF(OR(YEAR(B885)&gt;YEAR($F$3)+25,AND(YEAR(B885)=YEAR($F$3)+25,MONTH(B885)&gt;=MONTH($F$3))),2,1))</f>
        <v/>
      </c>
      <c r="E885" t="str">
        <f t="shared" si="40"/>
        <v/>
      </c>
      <c r="F885" t="str">
        <f>IF(D885="","",MIN(E885+F884,MAX(Gehaltstabelle_neu!Entlohnungs_Stufe)))</f>
        <v/>
      </c>
      <c r="G885" t="str">
        <f>IF(A885="","",HLOOKUP(D885,Gehaltstabelle_neu!$B$2:$AA$13,GEHALT_NEU_V2!F885+1,FALSE))</f>
        <v/>
      </c>
      <c r="H885" t="str">
        <f t="shared" si="41"/>
        <v/>
      </c>
    </row>
    <row r="886" spans="1:8" x14ac:dyDescent="0.25">
      <c r="A886" t="str">
        <f>IF(GEHALT_ALT_V2!A886="","",GEHALT_ALT_V2!A886)</f>
        <v/>
      </c>
      <c r="B886" s="18" t="str">
        <f>IF(GEHALT_ALT_V2!B886="","",GEHALT_ALT_V2!B886)</f>
        <v/>
      </c>
      <c r="C886" s="19" t="str">
        <f t="shared" si="39"/>
        <v/>
      </c>
      <c r="D886" t="str">
        <f>IF(B886="","",$I$3+IF(OR(YEAR(B886)&gt;YEAR($F$3)+10,AND(YEAR(B886)=YEAR($F$3)+10,MONTH(B886)&gt;=MONTH($F$3))),SUM($C$9:C886),0)*IF(OR(YEAR(B886)&gt;YEAR($F$3)+25,AND(YEAR(B886)=YEAR($F$3)+25,MONTH(B886)&gt;=MONTH($F$3))),2,1))</f>
        <v/>
      </c>
      <c r="E886" t="str">
        <f t="shared" si="40"/>
        <v/>
      </c>
      <c r="F886" t="str">
        <f>IF(D886="","",MIN(E886+F885,MAX(Gehaltstabelle_neu!Entlohnungs_Stufe)))</f>
        <v/>
      </c>
      <c r="G886" t="str">
        <f>IF(A886="","",HLOOKUP(D886,Gehaltstabelle_neu!$B$2:$AA$13,GEHALT_NEU_V2!F886+1,FALSE))</f>
        <v/>
      </c>
      <c r="H886" t="str">
        <f t="shared" si="41"/>
        <v/>
      </c>
    </row>
    <row r="887" spans="1:8" x14ac:dyDescent="0.25">
      <c r="A887" t="str">
        <f>IF(GEHALT_ALT_V2!A887="","",GEHALT_ALT_V2!A887)</f>
        <v/>
      </c>
      <c r="B887" s="18" t="str">
        <f>IF(GEHALT_ALT_V2!B887="","",GEHALT_ALT_V2!B887)</f>
        <v/>
      </c>
      <c r="C887" s="19" t="str">
        <f t="shared" si="39"/>
        <v/>
      </c>
      <c r="D887" t="str">
        <f>IF(B887="","",$I$3+IF(OR(YEAR(B887)&gt;YEAR($F$3)+10,AND(YEAR(B887)=YEAR($F$3)+10,MONTH(B887)&gt;=MONTH($F$3))),SUM($C$9:C887),0)*IF(OR(YEAR(B887)&gt;YEAR($F$3)+25,AND(YEAR(B887)=YEAR($F$3)+25,MONTH(B887)&gt;=MONTH($F$3))),2,1))</f>
        <v/>
      </c>
      <c r="E887" t="str">
        <f t="shared" si="40"/>
        <v/>
      </c>
      <c r="F887" t="str">
        <f>IF(D887="","",MIN(E887+F886,MAX(Gehaltstabelle_neu!Entlohnungs_Stufe)))</f>
        <v/>
      </c>
      <c r="G887" t="str">
        <f>IF(A887="","",HLOOKUP(D887,Gehaltstabelle_neu!$B$2:$AA$13,GEHALT_NEU_V2!F887+1,FALSE))</f>
        <v/>
      </c>
      <c r="H887" t="str">
        <f t="shared" si="41"/>
        <v/>
      </c>
    </row>
    <row r="888" spans="1:8" x14ac:dyDescent="0.25">
      <c r="A888" t="str">
        <f>IF(GEHALT_ALT_V2!A888="","",GEHALT_ALT_V2!A888)</f>
        <v/>
      </c>
      <c r="B888" s="18" t="str">
        <f>IF(GEHALT_ALT_V2!B888="","",GEHALT_ALT_V2!B888)</f>
        <v/>
      </c>
      <c r="C888" s="19" t="str">
        <f t="shared" si="39"/>
        <v/>
      </c>
      <c r="D888" t="str">
        <f>IF(B888="","",$I$3+IF(OR(YEAR(B888)&gt;YEAR($F$3)+10,AND(YEAR(B888)=YEAR($F$3)+10,MONTH(B888)&gt;=MONTH($F$3))),SUM($C$9:C888),0)*IF(OR(YEAR(B888)&gt;YEAR($F$3)+25,AND(YEAR(B888)=YEAR($F$3)+25,MONTH(B888)&gt;=MONTH($F$3))),2,1))</f>
        <v/>
      </c>
      <c r="E888" t="str">
        <f t="shared" si="40"/>
        <v/>
      </c>
      <c r="F888" t="str">
        <f>IF(D888="","",MIN(E888+F887,MAX(Gehaltstabelle_neu!Entlohnungs_Stufe)))</f>
        <v/>
      </c>
      <c r="G888" t="str">
        <f>IF(A888="","",HLOOKUP(D888,Gehaltstabelle_neu!$B$2:$AA$13,GEHALT_NEU_V2!F888+1,FALSE))</f>
        <v/>
      </c>
      <c r="H888" t="str">
        <f t="shared" si="41"/>
        <v/>
      </c>
    </row>
    <row r="889" spans="1:8" x14ac:dyDescent="0.25">
      <c r="A889" t="str">
        <f>IF(GEHALT_ALT_V2!A889="","",GEHALT_ALT_V2!A889)</f>
        <v/>
      </c>
      <c r="B889" s="18" t="str">
        <f>IF(GEHALT_ALT_V2!B889="","",GEHALT_ALT_V2!B889)</f>
        <v/>
      </c>
      <c r="C889" s="19" t="str">
        <f t="shared" si="39"/>
        <v/>
      </c>
      <c r="D889" t="str">
        <f>IF(B889="","",$I$3+IF(OR(YEAR(B889)&gt;YEAR($F$3)+10,AND(YEAR(B889)=YEAR($F$3)+10,MONTH(B889)&gt;=MONTH($F$3))),SUM($C$9:C889),0)*IF(OR(YEAR(B889)&gt;YEAR($F$3)+25,AND(YEAR(B889)=YEAR($F$3)+25,MONTH(B889)&gt;=MONTH($F$3))),2,1))</f>
        <v/>
      </c>
      <c r="E889" t="str">
        <f t="shared" si="40"/>
        <v/>
      </c>
      <c r="F889" t="str">
        <f>IF(D889="","",MIN(E889+F888,MAX(Gehaltstabelle_neu!Entlohnungs_Stufe)))</f>
        <v/>
      </c>
      <c r="G889" t="str">
        <f>IF(A889="","",HLOOKUP(D889,Gehaltstabelle_neu!$B$2:$AA$13,GEHALT_NEU_V2!F889+1,FALSE))</f>
        <v/>
      </c>
      <c r="H889" t="str">
        <f t="shared" si="41"/>
        <v/>
      </c>
    </row>
    <row r="890" spans="1:8" x14ac:dyDescent="0.25">
      <c r="A890" t="str">
        <f>IF(GEHALT_ALT_V2!A890="","",GEHALT_ALT_V2!A890)</f>
        <v/>
      </c>
      <c r="B890" s="18" t="str">
        <f>IF(GEHALT_ALT_V2!B890="","",GEHALT_ALT_V2!B890)</f>
        <v/>
      </c>
      <c r="C890" s="19" t="str">
        <f t="shared" si="39"/>
        <v/>
      </c>
      <c r="D890" t="str">
        <f>IF(B890="","",$I$3+IF(OR(YEAR(B890)&gt;YEAR($F$3)+10,AND(YEAR(B890)=YEAR($F$3)+10,MONTH(B890)&gt;=MONTH($F$3))),SUM($C$9:C890),0)*IF(OR(YEAR(B890)&gt;YEAR($F$3)+25,AND(YEAR(B890)=YEAR($F$3)+25,MONTH(B890)&gt;=MONTH($F$3))),2,1))</f>
        <v/>
      </c>
      <c r="E890" t="str">
        <f t="shared" si="40"/>
        <v/>
      </c>
      <c r="F890" t="str">
        <f>IF(D890="","",MIN(E890+F889,MAX(Gehaltstabelle_neu!Entlohnungs_Stufe)))</f>
        <v/>
      </c>
      <c r="G890" t="str">
        <f>IF(A890="","",HLOOKUP(D890,Gehaltstabelle_neu!$B$2:$AA$13,GEHALT_NEU_V2!F890+1,FALSE))</f>
        <v/>
      </c>
      <c r="H890" t="str">
        <f t="shared" si="41"/>
        <v/>
      </c>
    </row>
    <row r="891" spans="1:8" x14ac:dyDescent="0.25">
      <c r="A891" t="str">
        <f>IF(GEHALT_ALT_V2!A891="","",GEHALT_ALT_V2!A891)</f>
        <v/>
      </c>
      <c r="B891" s="18" t="str">
        <f>IF(GEHALT_ALT_V2!B891="","",GEHALT_ALT_V2!B891)</f>
        <v/>
      </c>
      <c r="C891" s="19" t="str">
        <f t="shared" si="39"/>
        <v/>
      </c>
      <c r="D891" t="str">
        <f>IF(B891="","",$I$3+IF(OR(YEAR(B891)&gt;YEAR($F$3)+10,AND(YEAR(B891)=YEAR($F$3)+10,MONTH(B891)&gt;=MONTH($F$3))),SUM($C$9:C891),0)*IF(OR(YEAR(B891)&gt;YEAR($F$3)+25,AND(YEAR(B891)=YEAR($F$3)+25,MONTH(B891)&gt;=MONTH($F$3))),2,1))</f>
        <v/>
      </c>
      <c r="E891" t="str">
        <f t="shared" si="40"/>
        <v/>
      </c>
      <c r="F891" t="str">
        <f>IF(D891="","",MIN(E891+F890,MAX(Gehaltstabelle_neu!Entlohnungs_Stufe)))</f>
        <v/>
      </c>
      <c r="G891" t="str">
        <f>IF(A891="","",HLOOKUP(D891,Gehaltstabelle_neu!$B$2:$AA$13,GEHALT_NEU_V2!F891+1,FALSE))</f>
        <v/>
      </c>
      <c r="H891" t="str">
        <f t="shared" si="41"/>
        <v/>
      </c>
    </row>
    <row r="892" spans="1:8" x14ac:dyDescent="0.25">
      <c r="A892" t="str">
        <f>IF(GEHALT_ALT_V2!A892="","",GEHALT_ALT_V2!A892)</f>
        <v/>
      </c>
      <c r="B892" s="18" t="str">
        <f>IF(GEHALT_ALT_V2!B892="","",GEHALT_ALT_V2!B892)</f>
        <v/>
      </c>
      <c r="C892" s="19" t="str">
        <f t="shared" si="39"/>
        <v/>
      </c>
      <c r="D892" t="str">
        <f>IF(B892="","",$I$3+IF(OR(YEAR(B892)&gt;YEAR($F$3)+10,AND(YEAR(B892)=YEAR($F$3)+10,MONTH(B892)&gt;=MONTH($F$3))),SUM($C$9:C892),0)*IF(OR(YEAR(B892)&gt;YEAR($F$3)+25,AND(YEAR(B892)=YEAR($F$3)+25,MONTH(B892)&gt;=MONTH($F$3))),2,1))</f>
        <v/>
      </c>
      <c r="E892" t="str">
        <f t="shared" si="40"/>
        <v/>
      </c>
      <c r="F892" t="str">
        <f>IF(D892="","",MIN(E892+F891,MAX(Gehaltstabelle_neu!Entlohnungs_Stufe)))</f>
        <v/>
      </c>
      <c r="G892" t="str">
        <f>IF(A892="","",HLOOKUP(D892,Gehaltstabelle_neu!$B$2:$AA$13,GEHALT_NEU_V2!F892+1,FALSE))</f>
        <v/>
      </c>
      <c r="H892" t="str">
        <f t="shared" si="41"/>
        <v/>
      </c>
    </row>
    <row r="893" spans="1:8" x14ac:dyDescent="0.25">
      <c r="A893" t="str">
        <f>IF(GEHALT_ALT_V2!A893="","",GEHALT_ALT_V2!A893)</f>
        <v/>
      </c>
      <c r="B893" s="18" t="str">
        <f>IF(GEHALT_ALT_V2!B893="","",GEHALT_ALT_V2!B893)</f>
        <v/>
      </c>
      <c r="C893" s="19" t="str">
        <f t="shared" si="39"/>
        <v/>
      </c>
      <c r="D893" t="str">
        <f>IF(B893="","",$I$3+IF(OR(YEAR(B893)&gt;YEAR($F$3)+10,AND(YEAR(B893)=YEAR($F$3)+10,MONTH(B893)&gt;=MONTH($F$3))),SUM($C$9:C893),0)*IF(OR(YEAR(B893)&gt;YEAR($F$3)+25,AND(YEAR(B893)=YEAR($F$3)+25,MONTH(B893)&gt;=MONTH($F$3))),2,1))</f>
        <v/>
      </c>
      <c r="E893" t="str">
        <f t="shared" si="40"/>
        <v/>
      </c>
      <c r="F893" t="str">
        <f>IF(D893="","",MIN(E893+F892,MAX(Gehaltstabelle_neu!Entlohnungs_Stufe)))</f>
        <v/>
      </c>
      <c r="G893" t="str">
        <f>IF(A893="","",HLOOKUP(D893,Gehaltstabelle_neu!$B$2:$AA$13,GEHALT_NEU_V2!F893+1,FALSE))</f>
        <v/>
      </c>
      <c r="H893" t="str">
        <f t="shared" si="41"/>
        <v/>
      </c>
    </row>
    <row r="894" spans="1:8" x14ac:dyDescent="0.25">
      <c r="A894" t="str">
        <f>IF(GEHALT_ALT_V2!A894="","",GEHALT_ALT_V2!A894)</f>
        <v/>
      </c>
      <c r="B894" s="18" t="str">
        <f>IF(GEHALT_ALT_V2!B894="","",GEHALT_ALT_V2!B894)</f>
        <v/>
      </c>
      <c r="C894" s="19" t="str">
        <f t="shared" si="39"/>
        <v/>
      </c>
      <c r="D894" t="str">
        <f>IF(B894="","",$I$3+IF(OR(YEAR(B894)&gt;YEAR($F$3)+10,AND(YEAR(B894)=YEAR($F$3)+10,MONTH(B894)&gt;=MONTH($F$3))),SUM($C$9:C894),0)*IF(OR(YEAR(B894)&gt;YEAR($F$3)+25,AND(YEAR(B894)=YEAR($F$3)+25,MONTH(B894)&gt;=MONTH($F$3))),2,1))</f>
        <v/>
      </c>
      <c r="E894" t="str">
        <f t="shared" si="40"/>
        <v/>
      </c>
      <c r="F894" t="str">
        <f>IF(D894="","",MIN(E894+F893,MAX(Gehaltstabelle_neu!Entlohnungs_Stufe)))</f>
        <v/>
      </c>
      <c r="G894" t="str">
        <f>IF(A894="","",HLOOKUP(D894,Gehaltstabelle_neu!$B$2:$AA$13,GEHALT_NEU_V2!F894+1,FALSE))</f>
        <v/>
      </c>
      <c r="H894" t="str">
        <f t="shared" si="41"/>
        <v/>
      </c>
    </row>
    <row r="895" spans="1:8" x14ac:dyDescent="0.25">
      <c r="A895" t="str">
        <f>IF(GEHALT_ALT_V2!A895="","",GEHALT_ALT_V2!A895)</f>
        <v/>
      </c>
      <c r="B895" s="18" t="str">
        <f>IF(GEHALT_ALT_V2!B895="","",GEHALT_ALT_V2!B895)</f>
        <v/>
      </c>
      <c r="C895" s="19" t="str">
        <f t="shared" si="39"/>
        <v/>
      </c>
      <c r="D895" t="str">
        <f>IF(B895="","",$I$3+IF(OR(YEAR(B895)&gt;YEAR($F$3)+10,AND(YEAR(B895)=YEAR($F$3)+10,MONTH(B895)&gt;=MONTH($F$3))),SUM($C$9:C895),0)*IF(OR(YEAR(B895)&gt;YEAR($F$3)+25,AND(YEAR(B895)=YEAR($F$3)+25,MONTH(B895)&gt;=MONTH($F$3))),2,1))</f>
        <v/>
      </c>
      <c r="E895" t="str">
        <f t="shared" si="40"/>
        <v/>
      </c>
      <c r="F895" t="str">
        <f>IF(D895="","",MIN(E895+F894,MAX(Gehaltstabelle_neu!Entlohnungs_Stufe)))</f>
        <v/>
      </c>
      <c r="G895" t="str">
        <f>IF(A895="","",HLOOKUP(D895,Gehaltstabelle_neu!$B$2:$AA$13,GEHALT_NEU_V2!F895+1,FALSE))</f>
        <v/>
      </c>
      <c r="H895" t="str">
        <f t="shared" si="41"/>
        <v/>
      </c>
    </row>
    <row r="896" spans="1:8" x14ac:dyDescent="0.25">
      <c r="A896" t="str">
        <f>IF(GEHALT_ALT_V2!A896="","",GEHALT_ALT_V2!A896)</f>
        <v/>
      </c>
      <c r="B896" s="18" t="str">
        <f>IF(GEHALT_ALT_V2!B896="","",GEHALT_ALT_V2!B896)</f>
        <v/>
      </c>
      <c r="C896" s="19" t="str">
        <f t="shared" si="39"/>
        <v/>
      </c>
      <c r="D896" t="str">
        <f>IF(B896="","",$I$3+IF(OR(YEAR(B896)&gt;YEAR($F$3)+10,AND(YEAR(B896)=YEAR($F$3)+10,MONTH(B896)&gt;=MONTH($F$3))),SUM($C$9:C896),0)*IF(OR(YEAR(B896)&gt;YEAR($F$3)+25,AND(YEAR(B896)=YEAR($F$3)+25,MONTH(B896)&gt;=MONTH($F$3))),2,1))</f>
        <v/>
      </c>
      <c r="E896" t="str">
        <f t="shared" si="40"/>
        <v/>
      </c>
      <c r="F896" t="str">
        <f>IF(D896="","",MIN(E896+F895,MAX(Gehaltstabelle_neu!Entlohnungs_Stufe)))</f>
        <v/>
      </c>
      <c r="G896" t="str">
        <f>IF(A896="","",HLOOKUP(D896,Gehaltstabelle_neu!$B$2:$AA$13,GEHALT_NEU_V2!F896+1,FALSE))</f>
        <v/>
      </c>
      <c r="H896" t="str">
        <f t="shared" si="41"/>
        <v/>
      </c>
    </row>
    <row r="897" spans="1:8" x14ac:dyDescent="0.25">
      <c r="A897" t="str">
        <f>IF(GEHALT_ALT_V2!A897="","",GEHALT_ALT_V2!A897)</f>
        <v/>
      </c>
      <c r="B897" s="18" t="str">
        <f>IF(GEHALT_ALT_V2!B897="","",GEHALT_ALT_V2!B897)</f>
        <v/>
      </c>
      <c r="C897" s="19" t="str">
        <f t="shared" si="39"/>
        <v/>
      </c>
      <c r="D897" t="str">
        <f>IF(B897="","",$I$3+IF(OR(YEAR(B897)&gt;YEAR($F$3)+10,AND(YEAR(B897)=YEAR($F$3)+10,MONTH(B897)&gt;=MONTH($F$3))),SUM($C$9:C897),0)*IF(OR(YEAR(B897)&gt;YEAR($F$3)+25,AND(YEAR(B897)=YEAR($F$3)+25,MONTH(B897)&gt;=MONTH($F$3))),2,1))</f>
        <v/>
      </c>
      <c r="E897" t="str">
        <f t="shared" si="40"/>
        <v/>
      </c>
      <c r="F897" t="str">
        <f>IF(D897="","",MIN(E897+F896,MAX(Gehaltstabelle_neu!Entlohnungs_Stufe)))</f>
        <v/>
      </c>
      <c r="G897" t="str">
        <f>IF(A897="","",HLOOKUP(D897,Gehaltstabelle_neu!$B$2:$AA$13,GEHALT_NEU_V2!F897+1,FALSE))</f>
        <v/>
      </c>
      <c r="H897" t="str">
        <f t="shared" si="41"/>
        <v/>
      </c>
    </row>
    <row r="898" spans="1:8" x14ac:dyDescent="0.25">
      <c r="A898" t="str">
        <f>IF(GEHALT_ALT_V2!A898="","",GEHALT_ALT_V2!A898)</f>
        <v/>
      </c>
      <c r="B898" s="18" t="str">
        <f>IF(GEHALT_ALT_V2!B898="","",GEHALT_ALT_V2!B898)</f>
        <v/>
      </c>
      <c r="C898" s="19" t="str">
        <f t="shared" si="39"/>
        <v/>
      </c>
      <c r="D898" t="str">
        <f>IF(B898="","",$I$3+IF(OR(YEAR(B898)&gt;YEAR($F$3)+10,AND(YEAR(B898)=YEAR($F$3)+10,MONTH(B898)&gt;=MONTH($F$3))),SUM($C$9:C898),0)*IF(OR(YEAR(B898)&gt;YEAR($F$3)+25,AND(YEAR(B898)=YEAR($F$3)+25,MONTH(B898)&gt;=MONTH($F$3))),2,1))</f>
        <v/>
      </c>
      <c r="E898" t="str">
        <f t="shared" si="40"/>
        <v/>
      </c>
      <c r="F898" t="str">
        <f>IF(D898="","",MIN(E898+F897,MAX(Gehaltstabelle_neu!Entlohnungs_Stufe)))</f>
        <v/>
      </c>
      <c r="G898" t="str">
        <f>IF(A898="","",HLOOKUP(D898,Gehaltstabelle_neu!$B$2:$AA$13,GEHALT_NEU_V2!F898+1,FALSE))</f>
        <v/>
      </c>
      <c r="H898" t="str">
        <f t="shared" si="41"/>
        <v/>
      </c>
    </row>
    <row r="899" spans="1:8" x14ac:dyDescent="0.25">
      <c r="A899" t="str">
        <f>IF(GEHALT_ALT_V2!A899="","",GEHALT_ALT_V2!A899)</f>
        <v/>
      </c>
      <c r="B899" s="18" t="str">
        <f>IF(GEHALT_ALT_V2!B899="","",GEHALT_ALT_V2!B899)</f>
        <v/>
      </c>
      <c r="C899" s="19" t="str">
        <f t="shared" si="39"/>
        <v/>
      </c>
      <c r="D899" t="str">
        <f>IF(B899="","",$I$3+IF(OR(YEAR(B899)&gt;YEAR($F$3)+10,AND(YEAR(B899)=YEAR($F$3)+10,MONTH(B899)&gt;=MONTH($F$3))),SUM($C$9:C899),0)*IF(OR(YEAR(B899)&gt;YEAR($F$3)+25,AND(YEAR(B899)=YEAR($F$3)+25,MONTH(B899)&gt;=MONTH($F$3))),2,1))</f>
        <v/>
      </c>
      <c r="E899" t="str">
        <f t="shared" si="40"/>
        <v/>
      </c>
      <c r="F899" t="str">
        <f>IF(D899="","",MIN(E899+F898,MAX(Gehaltstabelle_neu!Entlohnungs_Stufe)))</f>
        <v/>
      </c>
      <c r="G899" t="str">
        <f>IF(A899="","",HLOOKUP(D899,Gehaltstabelle_neu!$B$2:$AA$13,GEHALT_NEU_V2!F899+1,FALSE))</f>
        <v/>
      </c>
      <c r="H899" t="str">
        <f t="shared" si="41"/>
        <v/>
      </c>
    </row>
    <row r="900" spans="1:8" x14ac:dyDescent="0.25">
      <c r="A900" t="str">
        <f>IF(GEHALT_ALT_V2!A900="","",GEHALT_ALT_V2!A900)</f>
        <v/>
      </c>
      <c r="B900" s="18" t="str">
        <f>IF(GEHALT_ALT_V2!B900="","",GEHALT_ALT_V2!B900)</f>
        <v/>
      </c>
      <c r="C900" s="19" t="str">
        <f t="shared" si="39"/>
        <v/>
      </c>
      <c r="D900" t="str">
        <f>IF(B900="","",$I$3+IF(OR(YEAR(B900)&gt;YEAR($F$3)+10,AND(YEAR(B900)=YEAR($F$3)+10,MONTH(B900)&gt;=MONTH($F$3))),SUM($C$9:C900),0)*IF(OR(YEAR(B900)&gt;YEAR($F$3)+25,AND(YEAR(B900)=YEAR($F$3)+25,MONTH(B900)&gt;=MONTH($F$3))),2,1))</f>
        <v/>
      </c>
      <c r="E900" t="str">
        <f t="shared" si="40"/>
        <v/>
      </c>
      <c r="F900" t="str">
        <f>IF(D900="","",MIN(E900+F899,MAX(Gehaltstabelle_neu!Entlohnungs_Stufe)))</f>
        <v/>
      </c>
      <c r="G900" t="str">
        <f>IF(A900="","",HLOOKUP(D900,Gehaltstabelle_neu!$B$2:$AA$13,GEHALT_NEU_V2!F900+1,FALSE))</f>
        <v/>
      </c>
      <c r="H900" t="str">
        <f t="shared" si="41"/>
        <v/>
      </c>
    </row>
    <row r="901" spans="1:8" x14ac:dyDescent="0.25">
      <c r="A901" t="str">
        <f>IF(GEHALT_ALT_V2!A901="","",GEHALT_ALT_V2!A901)</f>
        <v/>
      </c>
      <c r="B901" s="18" t="str">
        <f>IF(GEHALT_ALT_V2!B901="","",GEHALT_ALT_V2!B901)</f>
        <v/>
      </c>
      <c r="C901" s="19" t="str">
        <f t="shared" si="39"/>
        <v/>
      </c>
      <c r="D901" t="str">
        <f>IF(B901="","",$I$3+IF(OR(YEAR(B901)&gt;YEAR($F$3)+10,AND(YEAR(B901)=YEAR($F$3)+10,MONTH(B901)&gt;=MONTH($F$3))),SUM($C$9:C901),0)*IF(OR(YEAR(B901)&gt;YEAR($F$3)+25,AND(YEAR(B901)=YEAR($F$3)+25,MONTH(B901)&gt;=MONTH($F$3))),2,1))</f>
        <v/>
      </c>
      <c r="E901" t="str">
        <f t="shared" si="40"/>
        <v/>
      </c>
      <c r="F901" t="str">
        <f>IF(D901="","",MIN(E901+F900,MAX(Gehaltstabelle_neu!Entlohnungs_Stufe)))</f>
        <v/>
      </c>
      <c r="G901" t="str">
        <f>IF(A901="","",HLOOKUP(D901,Gehaltstabelle_neu!$B$2:$AA$13,GEHALT_NEU_V2!F901+1,FALSE))</f>
        <v/>
      </c>
      <c r="H901" t="str">
        <f t="shared" si="41"/>
        <v/>
      </c>
    </row>
    <row r="902" spans="1:8" x14ac:dyDescent="0.25">
      <c r="A902" t="str">
        <f>IF(GEHALT_ALT_V2!A902="","",GEHALT_ALT_V2!A902)</f>
        <v/>
      </c>
      <c r="B902" s="18" t="str">
        <f>IF(GEHALT_ALT_V2!B902="","",GEHALT_ALT_V2!B902)</f>
        <v/>
      </c>
      <c r="C902" s="19" t="str">
        <f t="shared" si="39"/>
        <v/>
      </c>
      <c r="D902" t="str">
        <f>IF(B902="","",$I$3+IF(OR(YEAR(B902)&gt;YEAR($F$3)+10,AND(YEAR(B902)=YEAR($F$3)+10,MONTH(B902)&gt;=MONTH($F$3))),SUM($C$9:C902),0)*IF(OR(YEAR(B902)&gt;YEAR($F$3)+25,AND(YEAR(B902)=YEAR($F$3)+25,MONTH(B902)&gt;=MONTH($F$3))),2,1))</f>
        <v/>
      </c>
      <c r="E902" t="str">
        <f t="shared" si="40"/>
        <v/>
      </c>
      <c r="F902" t="str">
        <f>IF(D902="","",MIN(E902+F901,MAX(Gehaltstabelle_neu!Entlohnungs_Stufe)))</f>
        <v/>
      </c>
      <c r="G902" t="str">
        <f>IF(A902="","",HLOOKUP(D902,Gehaltstabelle_neu!$B$2:$AA$13,GEHALT_NEU_V2!F902+1,FALSE))</f>
        <v/>
      </c>
      <c r="H902" t="str">
        <f t="shared" si="41"/>
        <v/>
      </c>
    </row>
    <row r="903" spans="1:8" x14ac:dyDescent="0.25">
      <c r="A903" t="str">
        <f>IF(GEHALT_ALT_V2!A903="","",GEHALT_ALT_V2!A903)</f>
        <v/>
      </c>
      <c r="B903" s="18" t="str">
        <f>IF(GEHALT_ALT_V2!B903="","",GEHALT_ALT_V2!B903)</f>
        <v/>
      </c>
      <c r="C903" s="19" t="str">
        <f t="shared" si="39"/>
        <v/>
      </c>
      <c r="D903" t="str">
        <f>IF(B903="","",$I$3+IF(OR(YEAR(B903)&gt;YEAR($F$3)+10,AND(YEAR(B903)=YEAR($F$3)+10,MONTH(B903)&gt;=MONTH($F$3))),SUM($C$9:C903),0)*IF(OR(YEAR(B903)&gt;YEAR($F$3)+25,AND(YEAR(B903)=YEAR($F$3)+25,MONTH(B903)&gt;=MONTH($F$3))),2,1))</f>
        <v/>
      </c>
      <c r="E903" t="str">
        <f t="shared" si="40"/>
        <v/>
      </c>
      <c r="F903" t="str">
        <f>IF(D903="","",MIN(E903+F902,MAX(Gehaltstabelle_neu!Entlohnungs_Stufe)))</f>
        <v/>
      </c>
      <c r="G903" t="str">
        <f>IF(A903="","",HLOOKUP(D903,Gehaltstabelle_neu!$B$2:$AA$13,GEHALT_NEU_V2!F903+1,FALSE))</f>
        <v/>
      </c>
      <c r="H903" t="str">
        <f t="shared" si="41"/>
        <v/>
      </c>
    </row>
    <row r="904" spans="1:8" x14ac:dyDescent="0.25">
      <c r="A904" t="str">
        <f>IF(GEHALT_ALT_V2!A904="","",GEHALT_ALT_V2!A904)</f>
        <v/>
      </c>
      <c r="B904" s="18" t="str">
        <f>IF(GEHALT_ALT_V2!B904="","",GEHALT_ALT_V2!B904)</f>
        <v/>
      </c>
      <c r="C904" s="19" t="str">
        <f t="shared" si="39"/>
        <v/>
      </c>
      <c r="D904" t="str">
        <f>IF(B904="","",$I$3+IF(OR(YEAR(B904)&gt;YEAR($F$3)+10,AND(YEAR(B904)=YEAR($F$3)+10,MONTH(B904)&gt;=MONTH($F$3))),SUM($C$9:C904),0)*IF(OR(YEAR(B904)&gt;YEAR($F$3)+25,AND(YEAR(B904)=YEAR($F$3)+25,MONTH(B904)&gt;=MONTH($F$3))),2,1))</f>
        <v/>
      </c>
      <c r="E904" t="str">
        <f t="shared" si="40"/>
        <v/>
      </c>
      <c r="F904" t="str">
        <f>IF(D904="","",MIN(E904+F903,MAX(Gehaltstabelle_neu!Entlohnungs_Stufe)))</f>
        <v/>
      </c>
      <c r="G904" t="str">
        <f>IF(A904="","",HLOOKUP(D904,Gehaltstabelle_neu!$B$2:$AA$13,GEHALT_NEU_V2!F904+1,FALSE))</f>
        <v/>
      </c>
      <c r="H904" t="str">
        <f t="shared" si="41"/>
        <v/>
      </c>
    </row>
    <row r="905" spans="1:8" x14ac:dyDescent="0.25">
      <c r="A905" t="str">
        <f>IF(GEHALT_ALT_V2!A905="","",GEHALT_ALT_V2!A905)</f>
        <v/>
      </c>
      <c r="B905" s="18" t="str">
        <f>IF(GEHALT_ALT_V2!B905="","",GEHALT_ALT_V2!B905)</f>
        <v/>
      </c>
      <c r="C905" s="19" t="str">
        <f t="shared" si="39"/>
        <v/>
      </c>
      <c r="D905" t="str">
        <f>IF(B905="","",$I$3+IF(OR(YEAR(B905)&gt;YEAR($F$3)+10,AND(YEAR(B905)=YEAR($F$3)+10,MONTH(B905)&gt;=MONTH($F$3))),SUM($C$9:C905),0)*IF(OR(YEAR(B905)&gt;YEAR($F$3)+25,AND(YEAR(B905)=YEAR($F$3)+25,MONTH(B905)&gt;=MONTH($F$3))),2,1))</f>
        <v/>
      </c>
      <c r="E905" t="str">
        <f t="shared" si="40"/>
        <v/>
      </c>
      <c r="F905" t="str">
        <f>IF(D905="","",MIN(E905+F904,MAX(Gehaltstabelle_neu!Entlohnungs_Stufe)))</f>
        <v/>
      </c>
      <c r="G905" t="str">
        <f>IF(A905="","",HLOOKUP(D905,Gehaltstabelle_neu!$B$2:$AA$13,GEHALT_NEU_V2!F905+1,FALSE))</f>
        <v/>
      </c>
      <c r="H905" t="str">
        <f t="shared" si="41"/>
        <v/>
      </c>
    </row>
    <row r="906" spans="1:8" x14ac:dyDescent="0.25">
      <c r="A906" t="str">
        <f>IF(GEHALT_ALT_V2!A906="","",GEHALT_ALT_V2!A906)</f>
        <v/>
      </c>
      <c r="B906" s="18" t="str">
        <f>IF(GEHALT_ALT_V2!B906="","",GEHALT_ALT_V2!B906)</f>
        <v/>
      </c>
      <c r="C906" s="19" t="str">
        <f t="shared" ref="C906:C969" si="42">IF(A906="","",IF(AND($F$4,YEAR(B906)=YEAR($F$5),MONTH(B906)=MONTH($F$5)),1,0))</f>
        <v/>
      </c>
      <c r="D906" t="str">
        <f>IF(B906="","",$I$3+IF(OR(YEAR(B906)&gt;YEAR($F$3)+10,AND(YEAR(B906)=YEAR($F$3)+10,MONTH(B906)&gt;=MONTH($F$3))),SUM($C$9:C906),0)*IF(OR(YEAR(B906)&gt;YEAR($F$3)+25,AND(YEAR(B906)=YEAR($F$3)+25,MONTH(B906)&gt;=MONTH($F$3))),2,1))</f>
        <v/>
      </c>
      <c r="E906" t="str">
        <f t="shared" ref="E906:E969" si="43">IF(B906="","",IF(B906&lt;$F$6,0,IF(AND(MOD(YEAR(B906)-YEAR($F$6),2)=0,MONTH($F$6)=MONTH(B906)),1,0)))</f>
        <v/>
      </c>
      <c r="F906" t="str">
        <f>IF(D906="","",MIN(E906+F905,MAX(Gehaltstabelle_neu!Entlohnungs_Stufe)))</f>
        <v/>
      </c>
      <c r="G906" t="str">
        <f>IF(A906="","",HLOOKUP(D906,Gehaltstabelle_neu!$B$2:$AA$13,GEHALT_NEU_V2!F906+1,FALSE))</f>
        <v/>
      </c>
      <c r="H906" t="str">
        <f t="shared" ref="H906:H969" si="44">IF(G906="","",G906/12*14)</f>
        <v/>
      </c>
    </row>
    <row r="907" spans="1:8" x14ac:dyDescent="0.25">
      <c r="A907" t="str">
        <f>IF(GEHALT_ALT_V2!A907="","",GEHALT_ALT_V2!A907)</f>
        <v/>
      </c>
      <c r="B907" s="18" t="str">
        <f>IF(GEHALT_ALT_V2!B907="","",GEHALT_ALT_V2!B907)</f>
        <v/>
      </c>
      <c r="C907" s="19" t="str">
        <f t="shared" si="42"/>
        <v/>
      </c>
      <c r="D907" t="str">
        <f>IF(B907="","",$I$3+IF(OR(YEAR(B907)&gt;YEAR($F$3)+10,AND(YEAR(B907)=YEAR($F$3)+10,MONTH(B907)&gt;=MONTH($F$3))),SUM($C$9:C907),0)*IF(OR(YEAR(B907)&gt;YEAR($F$3)+25,AND(YEAR(B907)=YEAR($F$3)+25,MONTH(B907)&gt;=MONTH($F$3))),2,1))</f>
        <v/>
      </c>
      <c r="E907" t="str">
        <f t="shared" si="43"/>
        <v/>
      </c>
      <c r="F907" t="str">
        <f>IF(D907="","",MIN(E907+F906,MAX(Gehaltstabelle_neu!Entlohnungs_Stufe)))</f>
        <v/>
      </c>
      <c r="G907" t="str">
        <f>IF(A907="","",HLOOKUP(D907,Gehaltstabelle_neu!$B$2:$AA$13,GEHALT_NEU_V2!F907+1,FALSE))</f>
        <v/>
      </c>
      <c r="H907" t="str">
        <f t="shared" si="44"/>
        <v/>
      </c>
    </row>
    <row r="908" spans="1:8" x14ac:dyDescent="0.25">
      <c r="A908" t="str">
        <f>IF(GEHALT_ALT_V2!A908="","",GEHALT_ALT_V2!A908)</f>
        <v/>
      </c>
      <c r="B908" s="18" t="str">
        <f>IF(GEHALT_ALT_V2!B908="","",GEHALT_ALT_V2!B908)</f>
        <v/>
      </c>
      <c r="C908" s="19" t="str">
        <f t="shared" si="42"/>
        <v/>
      </c>
      <c r="D908" t="str">
        <f>IF(B908="","",$I$3+IF(OR(YEAR(B908)&gt;YEAR($F$3)+10,AND(YEAR(B908)=YEAR($F$3)+10,MONTH(B908)&gt;=MONTH($F$3))),SUM($C$9:C908),0)*IF(OR(YEAR(B908)&gt;YEAR($F$3)+25,AND(YEAR(B908)=YEAR($F$3)+25,MONTH(B908)&gt;=MONTH($F$3))),2,1))</f>
        <v/>
      </c>
      <c r="E908" t="str">
        <f t="shared" si="43"/>
        <v/>
      </c>
      <c r="F908" t="str">
        <f>IF(D908="","",MIN(E908+F907,MAX(Gehaltstabelle_neu!Entlohnungs_Stufe)))</f>
        <v/>
      </c>
      <c r="G908" t="str">
        <f>IF(A908="","",HLOOKUP(D908,Gehaltstabelle_neu!$B$2:$AA$13,GEHALT_NEU_V2!F908+1,FALSE))</f>
        <v/>
      </c>
      <c r="H908" t="str">
        <f t="shared" si="44"/>
        <v/>
      </c>
    </row>
    <row r="909" spans="1:8" x14ac:dyDescent="0.25">
      <c r="A909" t="str">
        <f>IF(GEHALT_ALT_V2!A909="","",GEHALT_ALT_V2!A909)</f>
        <v/>
      </c>
      <c r="B909" s="18" t="str">
        <f>IF(GEHALT_ALT_V2!B909="","",GEHALT_ALT_V2!B909)</f>
        <v/>
      </c>
      <c r="C909" s="19" t="str">
        <f t="shared" si="42"/>
        <v/>
      </c>
      <c r="D909" t="str">
        <f>IF(B909="","",$I$3+IF(OR(YEAR(B909)&gt;YEAR($F$3)+10,AND(YEAR(B909)=YEAR($F$3)+10,MONTH(B909)&gt;=MONTH($F$3))),SUM($C$9:C909),0)*IF(OR(YEAR(B909)&gt;YEAR($F$3)+25,AND(YEAR(B909)=YEAR($F$3)+25,MONTH(B909)&gt;=MONTH($F$3))),2,1))</f>
        <v/>
      </c>
      <c r="E909" t="str">
        <f t="shared" si="43"/>
        <v/>
      </c>
      <c r="F909" t="str">
        <f>IF(D909="","",MIN(E909+F908,MAX(Gehaltstabelle_neu!Entlohnungs_Stufe)))</f>
        <v/>
      </c>
      <c r="G909" t="str">
        <f>IF(A909="","",HLOOKUP(D909,Gehaltstabelle_neu!$B$2:$AA$13,GEHALT_NEU_V2!F909+1,FALSE))</f>
        <v/>
      </c>
      <c r="H909" t="str">
        <f t="shared" si="44"/>
        <v/>
      </c>
    </row>
    <row r="910" spans="1:8" x14ac:dyDescent="0.25">
      <c r="A910" t="str">
        <f>IF(GEHALT_ALT_V2!A910="","",GEHALT_ALT_V2!A910)</f>
        <v/>
      </c>
      <c r="B910" s="18" t="str">
        <f>IF(GEHALT_ALT_V2!B910="","",GEHALT_ALT_V2!B910)</f>
        <v/>
      </c>
      <c r="C910" s="19" t="str">
        <f t="shared" si="42"/>
        <v/>
      </c>
      <c r="D910" t="str">
        <f>IF(B910="","",$I$3+IF(OR(YEAR(B910)&gt;YEAR($F$3)+10,AND(YEAR(B910)=YEAR($F$3)+10,MONTH(B910)&gt;=MONTH($F$3))),SUM($C$9:C910),0)*IF(OR(YEAR(B910)&gt;YEAR($F$3)+25,AND(YEAR(B910)=YEAR($F$3)+25,MONTH(B910)&gt;=MONTH($F$3))),2,1))</f>
        <v/>
      </c>
      <c r="E910" t="str">
        <f t="shared" si="43"/>
        <v/>
      </c>
      <c r="F910" t="str">
        <f>IF(D910="","",MIN(E910+F909,MAX(Gehaltstabelle_neu!Entlohnungs_Stufe)))</f>
        <v/>
      </c>
      <c r="G910" t="str">
        <f>IF(A910="","",HLOOKUP(D910,Gehaltstabelle_neu!$B$2:$AA$13,GEHALT_NEU_V2!F910+1,FALSE))</f>
        <v/>
      </c>
      <c r="H910" t="str">
        <f t="shared" si="44"/>
        <v/>
      </c>
    </row>
    <row r="911" spans="1:8" x14ac:dyDescent="0.25">
      <c r="A911" t="str">
        <f>IF(GEHALT_ALT_V2!A911="","",GEHALT_ALT_V2!A911)</f>
        <v/>
      </c>
      <c r="B911" s="18" t="str">
        <f>IF(GEHALT_ALT_V2!B911="","",GEHALT_ALT_V2!B911)</f>
        <v/>
      </c>
      <c r="C911" s="19" t="str">
        <f t="shared" si="42"/>
        <v/>
      </c>
      <c r="D911" t="str">
        <f>IF(B911="","",$I$3+IF(OR(YEAR(B911)&gt;YEAR($F$3)+10,AND(YEAR(B911)=YEAR($F$3)+10,MONTH(B911)&gt;=MONTH($F$3))),SUM($C$9:C911),0)*IF(OR(YEAR(B911)&gt;YEAR($F$3)+25,AND(YEAR(B911)=YEAR($F$3)+25,MONTH(B911)&gt;=MONTH($F$3))),2,1))</f>
        <v/>
      </c>
      <c r="E911" t="str">
        <f t="shared" si="43"/>
        <v/>
      </c>
      <c r="F911" t="str">
        <f>IF(D911="","",MIN(E911+F910,MAX(Gehaltstabelle_neu!Entlohnungs_Stufe)))</f>
        <v/>
      </c>
      <c r="G911" t="str">
        <f>IF(A911="","",HLOOKUP(D911,Gehaltstabelle_neu!$B$2:$AA$13,GEHALT_NEU_V2!F911+1,FALSE))</f>
        <v/>
      </c>
      <c r="H911" t="str">
        <f t="shared" si="44"/>
        <v/>
      </c>
    </row>
    <row r="912" spans="1:8" x14ac:dyDescent="0.25">
      <c r="A912" t="str">
        <f>IF(GEHALT_ALT_V2!A912="","",GEHALT_ALT_V2!A912)</f>
        <v/>
      </c>
      <c r="B912" s="18" t="str">
        <f>IF(GEHALT_ALT_V2!B912="","",GEHALT_ALT_V2!B912)</f>
        <v/>
      </c>
      <c r="C912" s="19" t="str">
        <f t="shared" si="42"/>
        <v/>
      </c>
      <c r="D912" t="str">
        <f>IF(B912="","",$I$3+IF(OR(YEAR(B912)&gt;YEAR($F$3)+10,AND(YEAR(B912)=YEAR($F$3)+10,MONTH(B912)&gt;=MONTH($F$3))),SUM($C$9:C912),0)*IF(OR(YEAR(B912)&gt;YEAR($F$3)+25,AND(YEAR(B912)=YEAR($F$3)+25,MONTH(B912)&gt;=MONTH($F$3))),2,1))</f>
        <v/>
      </c>
      <c r="E912" t="str">
        <f t="shared" si="43"/>
        <v/>
      </c>
      <c r="F912" t="str">
        <f>IF(D912="","",MIN(E912+F911,MAX(Gehaltstabelle_neu!Entlohnungs_Stufe)))</f>
        <v/>
      </c>
      <c r="G912" t="str">
        <f>IF(A912="","",HLOOKUP(D912,Gehaltstabelle_neu!$B$2:$AA$13,GEHALT_NEU_V2!F912+1,FALSE))</f>
        <v/>
      </c>
      <c r="H912" t="str">
        <f t="shared" si="44"/>
        <v/>
      </c>
    </row>
    <row r="913" spans="1:8" x14ac:dyDescent="0.25">
      <c r="A913" t="str">
        <f>IF(GEHALT_ALT_V2!A913="","",GEHALT_ALT_V2!A913)</f>
        <v/>
      </c>
      <c r="B913" s="18" t="str">
        <f>IF(GEHALT_ALT_V2!B913="","",GEHALT_ALT_V2!B913)</f>
        <v/>
      </c>
      <c r="C913" s="19" t="str">
        <f t="shared" si="42"/>
        <v/>
      </c>
      <c r="D913" t="str">
        <f>IF(B913="","",$I$3+IF(OR(YEAR(B913)&gt;YEAR($F$3)+10,AND(YEAR(B913)=YEAR($F$3)+10,MONTH(B913)&gt;=MONTH($F$3))),SUM($C$9:C913),0)*IF(OR(YEAR(B913)&gt;YEAR($F$3)+25,AND(YEAR(B913)=YEAR($F$3)+25,MONTH(B913)&gt;=MONTH($F$3))),2,1))</f>
        <v/>
      </c>
      <c r="E913" t="str">
        <f t="shared" si="43"/>
        <v/>
      </c>
      <c r="F913" t="str">
        <f>IF(D913="","",MIN(E913+F912,MAX(Gehaltstabelle_neu!Entlohnungs_Stufe)))</f>
        <v/>
      </c>
      <c r="G913" t="str">
        <f>IF(A913="","",HLOOKUP(D913,Gehaltstabelle_neu!$B$2:$AA$13,GEHALT_NEU_V2!F913+1,FALSE))</f>
        <v/>
      </c>
      <c r="H913" t="str">
        <f t="shared" si="44"/>
        <v/>
      </c>
    </row>
    <row r="914" spans="1:8" x14ac:dyDescent="0.25">
      <c r="A914" t="str">
        <f>IF(GEHALT_ALT_V2!A914="","",GEHALT_ALT_V2!A914)</f>
        <v/>
      </c>
      <c r="B914" s="18" t="str">
        <f>IF(GEHALT_ALT_V2!B914="","",GEHALT_ALT_V2!B914)</f>
        <v/>
      </c>
      <c r="C914" s="19" t="str">
        <f t="shared" si="42"/>
        <v/>
      </c>
      <c r="D914" t="str">
        <f>IF(B914="","",$I$3+IF(OR(YEAR(B914)&gt;YEAR($F$3)+10,AND(YEAR(B914)=YEAR($F$3)+10,MONTH(B914)&gt;=MONTH($F$3))),SUM($C$9:C914),0)*IF(OR(YEAR(B914)&gt;YEAR($F$3)+25,AND(YEAR(B914)=YEAR($F$3)+25,MONTH(B914)&gt;=MONTH($F$3))),2,1))</f>
        <v/>
      </c>
      <c r="E914" t="str">
        <f t="shared" si="43"/>
        <v/>
      </c>
      <c r="F914" t="str">
        <f>IF(D914="","",MIN(E914+F913,MAX(Gehaltstabelle_neu!Entlohnungs_Stufe)))</f>
        <v/>
      </c>
      <c r="G914" t="str">
        <f>IF(A914="","",HLOOKUP(D914,Gehaltstabelle_neu!$B$2:$AA$13,GEHALT_NEU_V2!F914+1,FALSE))</f>
        <v/>
      </c>
      <c r="H914" t="str">
        <f t="shared" si="44"/>
        <v/>
      </c>
    </row>
    <row r="915" spans="1:8" x14ac:dyDescent="0.25">
      <c r="A915" t="str">
        <f>IF(GEHALT_ALT_V2!A915="","",GEHALT_ALT_V2!A915)</f>
        <v/>
      </c>
      <c r="B915" s="18" t="str">
        <f>IF(GEHALT_ALT_V2!B915="","",GEHALT_ALT_V2!B915)</f>
        <v/>
      </c>
      <c r="C915" s="19" t="str">
        <f t="shared" si="42"/>
        <v/>
      </c>
      <c r="D915" t="str">
        <f>IF(B915="","",$I$3+IF(OR(YEAR(B915)&gt;YEAR($F$3)+10,AND(YEAR(B915)=YEAR($F$3)+10,MONTH(B915)&gt;=MONTH($F$3))),SUM($C$9:C915),0)*IF(OR(YEAR(B915)&gt;YEAR($F$3)+25,AND(YEAR(B915)=YEAR($F$3)+25,MONTH(B915)&gt;=MONTH($F$3))),2,1))</f>
        <v/>
      </c>
      <c r="E915" t="str">
        <f t="shared" si="43"/>
        <v/>
      </c>
      <c r="F915" t="str">
        <f>IF(D915="","",MIN(E915+F914,MAX(Gehaltstabelle_neu!Entlohnungs_Stufe)))</f>
        <v/>
      </c>
      <c r="G915" t="str">
        <f>IF(A915="","",HLOOKUP(D915,Gehaltstabelle_neu!$B$2:$AA$13,GEHALT_NEU_V2!F915+1,FALSE))</f>
        <v/>
      </c>
      <c r="H915" t="str">
        <f t="shared" si="44"/>
        <v/>
      </c>
    </row>
    <row r="916" spans="1:8" x14ac:dyDescent="0.25">
      <c r="A916" t="str">
        <f>IF(GEHALT_ALT_V2!A916="","",GEHALT_ALT_V2!A916)</f>
        <v/>
      </c>
      <c r="B916" s="18" t="str">
        <f>IF(GEHALT_ALT_V2!B916="","",GEHALT_ALT_V2!B916)</f>
        <v/>
      </c>
      <c r="C916" s="19" t="str">
        <f t="shared" si="42"/>
        <v/>
      </c>
      <c r="D916" t="str">
        <f>IF(B916="","",$I$3+IF(OR(YEAR(B916)&gt;YEAR($F$3)+10,AND(YEAR(B916)=YEAR($F$3)+10,MONTH(B916)&gt;=MONTH($F$3))),SUM($C$9:C916),0)*IF(OR(YEAR(B916)&gt;YEAR($F$3)+25,AND(YEAR(B916)=YEAR($F$3)+25,MONTH(B916)&gt;=MONTH($F$3))),2,1))</f>
        <v/>
      </c>
      <c r="E916" t="str">
        <f t="shared" si="43"/>
        <v/>
      </c>
      <c r="F916" t="str">
        <f>IF(D916="","",MIN(E916+F915,MAX(Gehaltstabelle_neu!Entlohnungs_Stufe)))</f>
        <v/>
      </c>
      <c r="G916" t="str">
        <f>IF(A916="","",HLOOKUP(D916,Gehaltstabelle_neu!$B$2:$AA$13,GEHALT_NEU_V2!F916+1,FALSE))</f>
        <v/>
      </c>
      <c r="H916" t="str">
        <f t="shared" si="44"/>
        <v/>
      </c>
    </row>
    <row r="917" spans="1:8" x14ac:dyDescent="0.25">
      <c r="A917" t="str">
        <f>IF(GEHALT_ALT_V2!A917="","",GEHALT_ALT_V2!A917)</f>
        <v/>
      </c>
      <c r="B917" s="18" t="str">
        <f>IF(GEHALT_ALT_V2!B917="","",GEHALT_ALT_V2!B917)</f>
        <v/>
      </c>
      <c r="C917" s="19" t="str">
        <f t="shared" si="42"/>
        <v/>
      </c>
      <c r="D917" t="str">
        <f>IF(B917="","",$I$3+IF(OR(YEAR(B917)&gt;YEAR($F$3)+10,AND(YEAR(B917)=YEAR($F$3)+10,MONTH(B917)&gt;=MONTH($F$3))),SUM($C$9:C917),0)*IF(OR(YEAR(B917)&gt;YEAR($F$3)+25,AND(YEAR(B917)=YEAR($F$3)+25,MONTH(B917)&gt;=MONTH($F$3))),2,1))</f>
        <v/>
      </c>
      <c r="E917" t="str">
        <f t="shared" si="43"/>
        <v/>
      </c>
      <c r="F917" t="str">
        <f>IF(D917="","",MIN(E917+F916,MAX(Gehaltstabelle_neu!Entlohnungs_Stufe)))</f>
        <v/>
      </c>
      <c r="G917" t="str">
        <f>IF(A917="","",HLOOKUP(D917,Gehaltstabelle_neu!$B$2:$AA$13,GEHALT_NEU_V2!F917+1,FALSE))</f>
        <v/>
      </c>
      <c r="H917" t="str">
        <f t="shared" si="44"/>
        <v/>
      </c>
    </row>
    <row r="918" spans="1:8" x14ac:dyDescent="0.25">
      <c r="A918" t="str">
        <f>IF(GEHALT_ALT_V2!A918="","",GEHALT_ALT_V2!A918)</f>
        <v/>
      </c>
      <c r="B918" s="18" t="str">
        <f>IF(GEHALT_ALT_V2!B918="","",GEHALT_ALT_V2!B918)</f>
        <v/>
      </c>
      <c r="C918" s="19" t="str">
        <f t="shared" si="42"/>
        <v/>
      </c>
      <c r="D918" t="str">
        <f>IF(B918="","",$I$3+IF(OR(YEAR(B918)&gt;YEAR($F$3)+10,AND(YEAR(B918)=YEAR($F$3)+10,MONTH(B918)&gt;=MONTH($F$3))),SUM($C$9:C918),0)*IF(OR(YEAR(B918)&gt;YEAR($F$3)+25,AND(YEAR(B918)=YEAR($F$3)+25,MONTH(B918)&gt;=MONTH($F$3))),2,1))</f>
        <v/>
      </c>
      <c r="E918" t="str">
        <f t="shared" si="43"/>
        <v/>
      </c>
      <c r="F918" t="str">
        <f>IF(D918="","",MIN(E918+F917,MAX(Gehaltstabelle_neu!Entlohnungs_Stufe)))</f>
        <v/>
      </c>
      <c r="G918" t="str">
        <f>IF(A918="","",HLOOKUP(D918,Gehaltstabelle_neu!$B$2:$AA$13,GEHALT_NEU_V2!F918+1,FALSE))</f>
        <v/>
      </c>
      <c r="H918" t="str">
        <f t="shared" si="44"/>
        <v/>
      </c>
    </row>
    <row r="919" spans="1:8" x14ac:dyDescent="0.25">
      <c r="A919" t="str">
        <f>IF(GEHALT_ALT_V2!A919="","",GEHALT_ALT_V2!A919)</f>
        <v/>
      </c>
      <c r="B919" s="18" t="str">
        <f>IF(GEHALT_ALT_V2!B919="","",GEHALT_ALT_V2!B919)</f>
        <v/>
      </c>
      <c r="C919" s="19" t="str">
        <f t="shared" si="42"/>
        <v/>
      </c>
      <c r="D919" t="str">
        <f>IF(B919="","",$I$3+IF(OR(YEAR(B919)&gt;YEAR($F$3)+10,AND(YEAR(B919)=YEAR($F$3)+10,MONTH(B919)&gt;=MONTH($F$3))),SUM($C$9:C919),0)*IF(OR(YEAR(B919)&gt;YEAR($F$3)+25,AND(YEAR(B919)=YEAR($F$3)+25,MONTH(B919)&gt;=MONTH($F$3))),2,1))</f>
        <v/>
      </c>
      <c r="E919" t="str">
        <f t="shared" si="43"/>
        <v/>
      </c>
      <c r="F919" t="str">
        <f>IF(D919="","",MIN(E919+F918,MAX(Gehaltstabelle_neu!Entlohnungs_Stufe)))</f>
        <v/>
      </c>
      <c r="G919" t="str">
        <f>IF(A919="","",HLOOKUP(D919,Gehaltstabelle_neu!$B$2:$AA$13,GEHALT_NEU_V2!F919+1,FALSE))</f>
        <v/>
      </c>
      <c r="H919" t="str">
        <f t="shared" si="44"/>
        <v/>
      </c>
    </row>
    <row r="920" spans="1:8" x14ac:dyDescent="0.25">
      <c r="A920" t="str">
        <f>IF(GEHALT_ALT_V2!A920="","",GEHALT_ALT_V2!A920)</f>
        <v/>
      </c>
      <c r="B920" s="18" t="str">
        <f>IF(GEHALT_ALT_V2!B920="","",GEHALT_ALT_V2!B920)</f>
        <v/>
      </c>
      <c r="C920" s="19" t="str">
        <f t="shared" si="42"/>
        <v/>
      </c>
      <c r="D920" t="str">
        <f>IF(B920="","",$I$3+IF(OR(YEAR(B920)&gt;YEAR($F$3)+10,AND(YEAR(B920)=YEAR($F$3)+10,MONTH(B920)&gt;=MONTH($F$3))),SUM($C$9:C920),0)*IF(OR(YEAR(B920)&gt;YEAR($F$3)+25,AND(YEAR(B920)=YEAR($F$3)+25,MONTH(B920)&gt;=MONTH($F$3))),2,1))</f>
        <v/>
      </c>
      <c r="E920" t="str">
        <f t="shared" si="43"/>
        <v/>
      </c>
      <c r="F920" t="str">
        <f>IF(D920="","",MIN(E920+F919,MAX(Gehaltstabelle_neu!Entlohnungs_Stufe)))</f>
        <v/>
      </c>
      <c r="G920" t="str">
        <f>IF(A920="","",HLOOKUP(D920,Gehaltstabelle_neu!$B$2:$AA$13,GEHALT_NEU_V2!F920+1,FALSE))</f>
        <v/>
      </c>
      <c r="H920" t="str">
        <f t="shared" si="44"/>
        <v/>
      </c>
    </row>
    <row r="921" spans="1:8" x14ac:dyDescent="0.25">
      <c r="A921" t="str">
        <f>IF(GEHALT_ALT_V2!A921="","",GEHALT_ALT_V2!A921)</f>
        <v/>
      </c>
      <c r="B921" s="18" t="str">
        <f>IF(GEHALT_ALT_V2!B921="","",GEHALT_ALT_V2!B921)</f>
        <v/>
      </c>
      <c r="C921" s="19" t="str">
        <f t="shared" si="42"/>
        <v/>
      </c>
      <c r="D921" t="str">
        <f>IF(B921="","",$I$3+IF(OR(YEAR(B921)&gt;YEAR($F$3)+10,AND(YEAR(B921)=YEAR($F$3)+10,MONTH(B921)&gt;=MONTH($F$3))),SUM($C$9:C921),0)*IF(OR(YEAR(B921)&gt;YEAR($F$3)+25,AND(YEAR(B921)=YEAR($F$3)+25,MONTH(B921)&gt;=MONTH($F$3))),2,1))</f>
        <v/>
      </c>
      <c r="E921" t="str">
        <f t="shared" si="43"/>
        <v/>
      </c>
      <c r="F921" t="str">
        <f>IF(D921="","",MIN(E921+F920,MAX(Gehaltstabelle_neu!Entlohnungs_Stufe)))</f>
        <v/>
      </c>
      <c r="G921" t="str">
        <f>IF(A921="","",HLOOKUP(D921,Gehaltstabelle_neu!$B$2:$AA$13,GEHALT_NEU_V2!F921+1,FALSE))</f>
        <v/>
      </c>
      <c r="H921" t="str">
        <f t="shared" si="44"/>
        <v/>
      </c>
    </row>
    <row r="922" spans="1:8" x14ac:dyDescent="0.25">
      <c r="A922" t="str">
        <f>IF(GEHALT_ALT_V2!A922="","",GEHALT_ALT_V2!A922)</f>
        <v/>
      </c>
      <c r="B922" s="18" t="str">
        <f>IF(GEHALT_ALT_V2!B922="","",GEHALT_ALT_V2!B922)</f>
        <v/>
      </c>
      <c r="C922" s="19" t="str">
        <f t="shared" si="42"/>
        <v/>
      </c>
      <c r="D922" t="str">
        <f>IF(B922="","",$I$3+IF(OR(YEAR(B922)&gt;YEAR($F$3)+10,AND(YEAR(B922)=YEAR($F$3)+10,MONTH(B922)&gt;=MONTH($F$3))),SUM($C$9:C922),0)*IF(OR(YEAR(B922)&gt;YEAR($F$3)+25,AND(YEAR(B922)=YEAR($F$3)+25,MONTH(B922)&gt;=MONTH($F$3))),2,1))</f>
        <v/>
      </c>
      <c r="E922" t="str">
        <f t="shared" si="43"/>
        <v/>
      </c>
      <c r="F922" t="str">
        <f>IF(D922="","",MIN(E922+F921,MAX(Gehaltstabelle_neu!Entlohnungs_Stufe)))</f>
        <v/>
      </c>
      <c r="G922" t="str">
        <f>IF(A922="","",HLOOKUP(D922,Gehaltstabelle_neu!$B$2:$AA$13,GEHALT_NEU_V2!F922+1,FALSE))</f>
        <v/>
      </c>
      <c r="H922" t="str">
        <f t="shared" si="44"/>
        <v/>
      </c>
    </row>
    <row r="923" spans="1:8" x14ac:dyDescent="0.25">
      <c r="A923" t="str">
        <f>IF(GEHALT_ALT_V2!A923="","",GEHALT_ALT_V2!A923)</f>
        <v/>
      </c>
      <c r="B923" s="18" t="str">
        <f>IF(GEHALT_ALT_V2!B923="","",GEHALT_ALT_V2!B923)</f>
        <v/>
      </c>
      <c r="C923" s="19" t="str">
        <f t="shared" si="42"/>
        <v/>
      </c>
      <c r="D923" t="str">
        <f>IF(B923="","",$I$3+IF(OR(YEAR(B923)&gt;YEAR($F$3)+10,AND(YEAR(B923)=YEAR($F$3)+10,MONTH(B923)&gt;=MONTH($F$3))),SUM($C$9:C923),0)*IF(OR(YEAR(B923)&gt;YEAR($F$3)+25,AND(YEAR(B923)=YEAR($F$3)+25,MONTH(B923)&gt;=MONTH($F$3))),2,1))</f>
        <v/>
      </c>
      <c r="E923" t="str">
        <f t="shared" si="43"/>
        <v/>
      </c>
      <c r="F923" t="str">
        <f>IF(D923="","",MIN(E923+F922,MAX(Gehaltstabelle_neu!Entlohnungs_Stufe)))</f>
        <v/>
      </c>
      <c r="G923" t="str">
        <f>IF(A923="","",HLOOKUP(D923,Gehaltstabelle_neu!$B$2:$AA$13,GEHALT_NEU_V2!F923+1,FALSE))</f>
        <v/>
      </c>
      <c r="H923" t="str">
        <f t="shared" si="44"/>
        <v/>
      </c>
    </row>
    <row r="924" spans="1:8" x14ac:dyDescent="0.25">
      <c r="A924" t="str">
        <f>IF(GEHALT_ALT_V2!A924="","",GEHALT_ALT_V2!A924)</f>
        <v/>
      </c>
      <c r="B924" s="18" t="str">
        <f>IF(GEHALT_ALT_V2!B924="","",GEHALT_ALT_V2!B924)</f>
        <v/>
      </c>
      <c r="C924" s="19" t="str">
        <f t="shared" si="42"/>
        <v/>
      </c>
      <c r="D924" t="str">
        <f>IF(B924="","",$I$3+IF(OR(YEAR(B924)&gt;YEAR($F$3)+10,AND(YEAR(B924)=YEAR($F$3)+10,MONTH(B924)&gt;=MONTH($F$3))),SUM($C$9:C924),0)*IF(OR(YEAR(B924)&gt;YEAR($F$3)+25,AND(YEAR(B924)=YEAR($F$3)+25,MONTH(B924)&gt;=MONTH($F$3))),2,1))</f>
        <v/>
      </c>
      <c r="E924" t="str">
        <f t="shared" si="43"/>
        <v/>
      </c>
      <c r="F924" t="str">
        <f>IF(D924="","",MIN(E924+F923,MAX(Gehaltstabelle_neu!Entlohnungs_Stufe)))</f>
        <v/>
      </c>
      <c r="G924" t="str">
        <f>IF(A924="","",HLOOKUP(D924,Gehaltstabelle_neu!$B$2:$AA$13,GEHALT_NEU_V2!F924+1,FALSE))</f>
        <v/>
      </c>
      <c r="H924" t="str">
        <f t="shared" si="44"/>
        <v/>
      </c>
    </row>
    <row r="925" spans="1:8" x14ac:dyDescent="0.25">
      <c r="A925" t="str">
        <f>IF(GEHALT_ALT_V2!A925="","",GEHALT_ALT_V2!A925)</f>
        <v/>
      </c>
      <c r="B925" s="18" t="str">
        <f>IF(GEHALT_ALT_V2!B925="","",GEHALT_ALT_V2!B925)</f>
        <v/>
      </c>
      <c r="C925" s="19" t="str">
        <f t="shared" si="42"/>
        <v/>
      </c>
      <c r="D925" t="str">
        <f>IF(B925="","",$I$3+IF(OR(YEAR(B925)&gt;YEAR($F$3)+10,AND(YEAR(B925)=YEAR($F$3)+10,MONTH(B925)&gt;=MONTH($F$3))),SUM($C$9:C925),0)*IF(OR(YEAR(B925)&gt;YEAR($F$3)+25,AND(YEAR(B925)=YEAR($F$3)+25,MONTH(B925)&gt;=MONTH($F$3))),2,1))</f>
        <v/>
      </c>
      <c r="E925" t="str">
        <f t="shared" si="43"/>
        <v/>
      </c>
      <c r="F925" t="str">
        <f>IF(D925="","",MIN(E925+F924,MAX(Gehaltstabelle_neu!Entlohnungs_Stufe)))</f>
        <v/>
      </c>
      <c r="G925" t="str">
        <f>IF(A925="","",HLOOKUP(D925,Gehaltstabelle_neu!$B$2:$AA$13,GEHALT_NEU_V2!F925+1,FALSE))</f>
        <v/>
      </c>
      <c r="H925" t="str">
        <f t="shared" si="44"/>
        <v/>
      </c>
    </row>
    <row r="926" spans="1:8" x14ac:dyDescent="0.25">
      <c r="A926" t="str">
        <f>IF(GEHALT_ALT_V2!A926="","",GEHALT_ALT_V2!A926)</f>
        <v/>
      </c>
      <c r="B926" s="18" t="str">
        <f>IF(GEHALT_ALT_V2!B926="","",GEHALT_ALT_V2!B926)</f>
        <v/>
      </c>
      <c r="C926" s="19" t="str">
        <f t="shared" si="42"/>
        <v/>
      </c>
      <c r="D926" t="str">
        <f>IF(B926="","",$I$3+IF(OR(YEAR(B926)&gt;YEAR($F$3)+10,AND(YEAR(B926)=YEAR($F$3)+10,MONTH(B926)&gt;=MONTH($F$3))),SUM($C$9:C926),0)*IF(OR(YEAR(B926)&gt;YEAR($F$3)+25,AND(YEAR(B926)=YEAR($F$3)+25,MONTH(B926)&gt;=MONTH($F$3))),2,1))</f>
        <v/>
      </c>
      <c r="E926" t="str">
        <f t="shared" si="43"/>
        <v/>
      </c>
      <c r="F926" t="str">
        <f>IF(D926="","",MIN(E926+F925,MAX(Gehaltstabelle_neu!Entlohnungs_Stufe)))</f>
        <v/>
      </c>
      <c r="G926" t="str">
        <f>IF(A926="","",HLOOKUP(D926,Gehaltstabelle_neu!$B$2:$AA$13,GEHALT_NEU_V2!F926+1,FALSE))</f>
        <v/>
      </c>
      <c r="H926" t="str">
        <f t="shared" si="44"/>
        <v/>
      </c>
    </row>
    <row r="927" spans="1:8" x14ac:dyDescent="0.25">
      <c r="A927" t="str">
        <f>IF(GEHALT_ALT_V2!A927="","",GEHALT_ALT_V2!A927)</f>
        <v/>
      </c>
      <c r="B927" s="18" t="str">
        <f>IF(GEHALT_ALT_V2!B927="","",GEHALT_ALT_V2!B927)</f>
        <v/>
      </c>
      <c r="C927" s="19" t="str">
        <f t="shared" si="42"/>
        <v/>
      </c>
      <c r="D927" t="str">
        <f>IF(B927="","",$I$3+IF(OR(YEAR(B927)&gt;YEAR($F$3)+10,AND(YEAR(B927)=YEAR($F$3)+10,MONTH(B927)&gt;=MONTH($F$3))),SUM($C$9:C927),0)*IF(OR(YEAR(B927)&gt;YEAR($F$3)+25,AND(YEAR(B927)=YEAR($F$3)+25,MONTH(B927)&gt;=MONTH($F$3))),2,1))</f>
        <v/>
      </c>
      <c r="E927" t="str">
        <f t="shared" si="43"/>
        <v/>
      </c>
      <c r="F927" t="str">
        <f>IF(D927="","",MIN(E927+F926,MAX(Gehaltstabelle_neu!Entlohnungs_Stufe)))</f>
        <v/>
      </c>
      <c r="G927" t="str">
        <f>IF(A927="","",HLOOKUP(D927,Gehaltstabelle_neu!$B$2:$AA$13,GEHALT_NEU_V2!F927+1,FALSE))</f>
        <v/>
      </c>
      <c r="H927" t="str">
        <f t="shared" si="44"/>
        <v/>
      </c>
    </row>
    <row r="928" spans="1:8" x14ac:dyDescent="0.25">
      <c r="A928" t="str">
        <f>IF(GEHALT_ALT_V2!A928="","",GEHALT_ALT_V2!A928)</f>
        <v/>
      </c>
      <c r="B928" s="18" t="str">
        <f>IF(GEHALT_ALT_V2!B928="","",GEHALT_ALT_V2!B928)</f>
        <v/>
      </c>
      <c r="C928" s="19" t="str">
        <f t="shared" si="42"/>
        <v/>
      </c>
      <c r="D928" t="str">
        <f>IF(B928="","",$I$3+IF(OR(YEAR(B928)&gt;YEAR($F$3)+10,AND(YEAR(B928)=YEAR($F$3)+10,MONTH(B928)&gt;=MONTH($F$3))),SUM($C$9:C928),0)*IF(OR(YEAR(B928)&gt;YEAR($F$3)+25,AND(YEAR(B928)=YEAR($F$3)+25,MONTH(B928)&gt;=MONTH($F$3))),2,1))</f>
        <v/>
      </c>
      <c r="E928" t="str">
        <f t="shared" si="43"/>
        <v/>
      </c>
      <c r="F928" t="str">
        <f>IF(D928="","",MIN(E928+F927,MAX(Gehaltstabelle_neu!Entlohnungs_Stufe)))</f>
        <v/>
      </c>
      <c r="G928" t="str">
        <f>IF(A928="","",HLOOKUP(D928,Gehaltstabelle_neu!$B$2:$AA$13,GEHALT_NEU_V2!F928+1,FALSE))</f>
        <v/>
      </c>
      <c r="H928" t="str">
        <f t="shared" si="44"/>
        <v/>
      </c>
    </row>
    <row r="929" spans="1:8" x14ac:dyDescent="0.25">
      <c r="A929" t="str">
        <f>IF(GEHALT_ALT_V2!A929="","",GEHALT_ALT_V2!A929)</f>
        <v/>
      </c>
      <c r="B929" s="18" t="str">
        <f>IF(GEHALT_ALT_V2!B929="","",GEHALT_ALT_V2!B929)</f>
        <v/>
      </c>
      <c r="C929" s="19" t="str">
        <f t="shared" si="42"/>
        <v/>
      </c>
      <c r="D929" t="str">
        <f>IF(B929="","",$I$3+IF(OR(YEAR(B929)&gt;YEAR($F$3)+10,AND(YEAR(B929)=YEAR($F$3)+10,MONTH(B929)&gt;=MONTH($F$3))),SUM($C$9:C929),0)*IF(OR(YEAR(B929)&gt;YEAR($F$3)+25,AND(YEAR(B929)=YEAR($F$3)+25,MONTH(B929)&gt;=MONTH($F$3))),2,1))</f>
        <v/>
      </c>
      <c r="E929" t="str">
        <f t="shared" si="43"/>
        <v/>
      </c>
      <c r="F929" t="str">
        <f>IF(D929="","",MIN(E929+F928,MAX(Gehaltstabelle_neu!Entlohnungs_Stufe)))</f>
        <v/>
      </c>
      <c r="G929" t="str">
        <f>IF(A929="","",HLOOKUP(D929,Gehaltstabelle_neu!$B$2:$AA$13,GEHALT_NEU_V2!F929+1,FALSE))</f>
        <v/>
      </c>
      <c r="H929" t="str">
        <f t="shared" si="44"/>
        <v/>
      </c>
    </row>
    <row r="930" spans="1:8" x14ac:dyDescent="0.25">
      <c r="A930" t="str">
        <f>IF(GEHALT_ALT_V2!A930="","",GEHALT_ALT_V2!A930)</f>
        <v/>
      </c>
      <c r="B930" s="18" t="str">
        <f>IF(GEHALT_ALT_V2!B930="","",GEHALT_ALT_V2!B930)</f>
        <v/>
      </c>
      <c r="C930" s="19" t="str">
        <f t="shared" si="42"/>
        <v/>
      </c>
      <c r="D930" t="str">
        <f>IF(B930="","",$I$3+IF(OR(YEAR(B930)&gt;YEAR($F$3)+10,AND(YEAR(B930)=YEAR($F$3)+10,MONTH(B930)&gt;=MONTH($F$3))),SUM($C$9:C930),0)*IF(OR(YEAR(B930)&gt;YEAR($F$3)+25,AND(YEAR(B930)=YEAR($F$3)+25,MONTH(B930)&gt;=MONTH($F$3))),2,1))</f>
        <v/>
      </c>
      <c r="E930" t="str">
        <f t="shared" si="43"/>
        <v/>
      </c>
      <c r="F930" t="str">
        <f>IF(D930="","",MIN(E930+F929,MAX(Gehaltstabelle_neu!Entlohnungs_Stufe)))</f>
        <v/>
      </c>
      <c r="G930" t="str">
        <f>IF(A930="","",HLOOKUP(D930,Gehaltstabelle_neu!$B$2:$AA$13,GEHALT_NEU_V2!F930+1,FALSE))</f>
        <v/>
      </c>
      <c r="H930" t="str">
        <f t="shared" si="44"/>
        <v/>
      </c>
    </row>
    <row r="931" spans="1:8" x14ac:dyDescent="0.25">
      <c r="A931" t="str">
        <f>IF(GEHALT_ALT_V2!A931="","",GEHALT_ALT_V2!A931)</f>
        <v/>
      </c>
      <c r="B931" s="18" t="str">
        <f>IF(GEHALT_ALT_V2!B931="","",GEHALT_ALT_V2!B931)</f>
        <v/>
      </c>
      <c r="C931" s="19" t="str">
        <f t="shared" si="42"/>
        <v/>
      </c>
      <c r="D931" t="str">
        <f>IF(B931="","",$I$3+IF(OR(YEAR(B931)&gt;YEAR($F$3)+10,AND(YEAR(B931)=YEAR($F$3)+10,MONTH(B931)&gt;=MONTH($F$3))),SUM($C$9:C931),0)*IF(OR(YEAR(B931)&gt;YEAR($F$3)+25,AND(YEAR(B931)=YEAR($F$3)+25,MONTH(B931)&gt;=MONTH($F$3))),2,1))</f>
        <v/>
      </c>
      <c r="E931" t="str">
        <f t="shared" si="43"/>
        <v/>
      </c>
      <c r="F931" t="str">
        <f>IF(D931="","",MIN(E931+F930,MAX(Gehaltstabelle_neu!Entlohnungs_Stufe)))</f>
        <v/>
      </c>
      <c r="G931" t="str">
        <f>IF(A931="","",HLOOKUP(D931,Gehaltstabelle_neu!$B$2:$AA$13,GEHALT_NEU_V2!F931+1,FALSE))</f>
        <v/>
      </c>
      <c r="H931" t="str">
        <f t="shared" si="44"/>
        <v/>
      </c>
    </row>
    <row r="932" spans="1:8" x14ac:dyDescent="0.25">
      <c r="A932" t="str">
        <f>IF(GEHALT_ALT_V2!A932="","",GEHALT_ALT_V2!A932)</f>
        <v/>
      </c>
      <c r="B932" s="18" t="str">
        <f>IF(GEHALT_ALT_V2!B932="","",GEHALT_ALT_V2!B932)</f>
        <v/>
      </c>
      <c r="C932" s="19" t="str">
        <f t="shared" si="42"/>
        <v/>
      </c>
      <c r="D932" t="str">
        <f>IF(B932="","",$I$3+IF(OR(YEAR(B932)&gt;YEAR($F$3)+10,AND(YEAR(B932)=YEAR($F$3)+10,MONTH(B932)&gt;=MONTH($F$3))),SUM($C$9:C932),0)*IF(OR(YEAR(B932)&gt;YEAR($F$3)+25,AND(YEAR(B932)=YEAR($F$3)+25,MONTH(B932)&gt;=MONTH($F$3))),2,1))</f>
        <v/>
      </c>
      <c r="E932" t="str">
        <f t="shared" si="43"/>
        <v/>
      </c>
      <c r="F932" t="str">
        <f>IF(D932="","",MIN(E932+F931,MAX(Gehaltstabelle_neu!Entlohnungs_Stufe)))</f>
        <v/>
      </c>
      <c r="G932" t="str">
        <f>IF(A932="","",HLOOKUP(D932,Gehaltstabelle_neu!$B$2:$AA$13,GEHALT_NEU_V2!F932+1,FALSE))</f>
        <v/>
      </c>
      <c r="H932" t="str">
        <f t="shared" si="44"/>
        <v/>
      </c>
    </row>
    <row r="933" spans="1:8" x14ac:dyDescent="0.25">
      <c r="A933" t="str">
        <f>IF(GEHALT_ALT_V2!A933="","",GEHALT_ALT_V2!A933)</f>
        <v/>
      </c>
      <c r="B933" s="18" t="str">
        <f>IF(GEHALT_ALT_V2!B933="","",GEHALT_ALT_V2!B933)</f>
        <v/>
      </c>
      <c r="C933" s="19" t="str">
        <f t="shared" si="42"/>
        <v/>
      </c>
      <c r="D933" t="str">
        <f>IF(B933="","",$I$3+IF(OR(YEAR(B933)&gt;YEAR($F$3)+10,AND(YEAR(B933)=YEAR($F$3)+10,MONTH(B933)&gt;=MONTH($F$3))),SUM($C$9:C933),0)*IF(OR(YEAR(B933)&gt;YEAR($F$3)+25,AND(YEAR(B933)=YEAR($F$3)+25,MONTH(B933)&gt;=MONTH($F$3))),2,1))</f>
        <v/>
      </c>
      <c r="E933" t="str">
        <f t="shared" si="43"/>
        <v/>
      </c>
      <c r="F933" t="str">
        <f>IF(D933="","",MIN(E933+F932,MAX(Gehaltstabelle_neu!Entlohnungs_Stufe)))</f>
        <v/>
      </c>
      <c r="G933" t="str">
        <f>IF(A933="","",HLOOKUP(D933,Gehaltstabelle_neu!$B$2:$AA$13,GEHALT_NEU_V2!F933+1,FALSE))</f>
        <v/>
      </c>
      <c r="H933" t="str">
        <f t="shared" si="44"/>
        <v/>
      </c>
    </row>
    <row r="934" spans="1:8" x14ac:dyDescent="0.25">
      <c r="A934" t="str">
        <f>IF(GEHALT_ALT_V2!A934="","",GEHALT_ALT_V2!A934)</f>
        <v/>
      </c>
      <c r="B934" s="18" t="str">
        <f>IF(GEHALT_ALT_V2!B934="","",GEHALT_ALT_V2!B934)</f>
        <v/>
      </c>
      <c r="C934" s="19" t="str">
        <f t="shared" si="42"/>
        <v/>
      </c>
      <c r="D934" t="str">
        <f>IF(B934="","",$I$3+IF(OR(YEAR(B934)&gt;YEAR($F$3)+10,AND(YEAR(B934)=YEAR($F$3)+10,MONTH(B934)&gt;=MONTH($F$3))),SUM($C$9:C934),0)*IF(OR(YEAR(B934)&gt;YEAR($F$3)+25,AND(YEAR(B934)=YEAR($F$3)+25,MONTH(B934)&gt;=MONTH($F$3))),2,1))</f>
        <v/>
      </c>
      <c r="E934" t="str">
        <f t="shared" si="43"/>
        <v/>
      </c>
      <c r="F934" t="str">
        <f>IF(D934="","",MIN(E934+F933,MAX(Gehaltstabelle_neu!Entlohnungs_Stufe)))</f>
        <v/>
      </c>
      <c r="G934" t="str">
        <f>IF(A934="","",HLOOKUP(D934,Gehaltstabelle_neu!$B$2:$AA$13,GEHALT_NEU_V2!F934+1,FALSE))</f>
        <v/>
      </c>
      <c r="H934" t="str">
        <f t="shared" si="44"/>
        <v/>
      </c>
    </row>
    <row r="935" spans="1:8" x14ac:dyDescent="0.25">
      <c r="A935" t="str">
        <f>IF(GEHALT_ALT_V2!A935="","",GEHALT_ALT_V2!A935)</f>
        <v/>
      </c>
      <c r="B935" s="18" t="str">
        <f>IF(GEHALT_ALT_V2!B935="","",GEHALT_ALT_V2!B935)</f>
        <v/>
      </c>
      <c r="C935" s="19" t="str">
        <f t="shared" si="42"/>
        <v/>
      </c>
      <c r="D935" t="str">
        <f>IF(B935="","",$I$3+IF(OR(YEAR(B935)&gt;YEAR($F$3)+10,AND(YEAR(B935)=YEAR($F$3)+10,MONTH(B935)&gt;=MONTH($F$3))),SUM($C$9:C935),0)*IF(OR(YEAR(B935)&gt;YEAR($F$3)+25,AND(YEAR(B935)=YEAR($F$3)+25,MONTH(B935)&gt;=MONTH($F$3))),2,1))</f>
        <v/>
      </c>
      <c r="E935" t="str">
        <f t="shared" si="43"/>
        <v/>
      </c>
      <c r="F935" t="str">
        <f>IF(D935="","",MIN(E935+F934,MAX(Gehaltstabelle_neu!Entlohnungs_Stufe)))</f>
        <v/>
      </c>
      <c r="G935" t="str">
        <f>IF(A935="","",HLOOKUP(D935,Gehaltstabelle_neu!$B$2:$AA$13,GEHALT_NEU_V2!F935+1,FALSE))</f>
        <v/>
      </c>
      <c r="H935" t="str">
        <f t="shared" si="44"/>
        <v/>
      </c>
    </row>
    <row r="936" spans="1:8" x14ac:dyDescent="0.25">
      <c r="A936" t="str">
        <f>IF(GEHALT_ALT_V2!A936="","",GEHALT_ALT_V2!A936)</f>
        <v/>
      </c>
      <c r="B936" s="18" t="str">
        <f>IF(GEHALT_ALT_V2!B936="","",GEHALT_ALT_V2!B936)</f>
        <v/>
      </c>
      <c r="C936" s="19" t="str">
        <f t="shared" si="42"/>
        <v/>
      </c>
      <c r="D936" t="str">
        <f>IF(B936="","",$I$3+IF(OR(YEAR(B936)&gt;YEAR($F$3)+10,AND(YEAR(B936)=YEAR($F$3)+10,MONTH(B936)&gt;=MONTH($F$3))),SUM($C$9:C936),0)*IF(OR(YEAR(B936)&gt;YEAR($F$3)+25,AND(YEAR(B936)=YEAR($F$3)+25,MONTH(B936)&gt;=MONTH($F$3))),2,1))</f>
        <v/>
      </c>
      <c r="E936" t="str">
        <f t="shared" si="43"/>
        <v/>
      </c>
      <c r="F936" t="str">
        <f>IF(D936="","",MIN(E936+F935,MAX(Gehaltstabelle_neu!Entlohnungs_Stufe)))</f>
        <v/>
      </c>
      <c r="G936" t="str">
        <f>IF(A936="","",HLOOKUP(D936,Gehaltstabelle_neu!$B$2:$AA$13,GEHALT_NEU_V2!F936+1,FALSE))</f>
        <v/>
      </c>
      <c r="H936" t="str">
        <f t="shared" si="44"/>
        <v/>
      </c>
    </row>
    <row r="937" spans="1:8" x14ac:dyDescent="0.25">
      <c r="A937" t="str">
        <f>IF(GEHALT_ALT_V2!A937="","",GEHALT_ALT_V2!A937)</f>
        <v/>
      </c>
      <c r="B937" s="18" t="str">
        <f>IF(GEHALT_ALT_V2!B937="","",GEHALT_ALT_V2!B937)</f>
        <v/>
      </c>
      <c r="C937" s="19" t="str">
        <f t="shared" si="42"/>
        <v/>
      </c>
      <c r="D937" t="str">
        <f>IF(B937="","",$I$3+IF(OR(YEAR(B937)&gt;YEAR($F$3)+10,AND(YEAR(B937)=YEAR($F$3)+10,MONTH(B937)&gt;=MONTH($F$3))),SUM($C$9:C937),0)*IF(OR(YEAR(B937)&gt;YEAR($F$3)+25,AND(YEAR(B937)=YEAR($F$3)+25,MONTH(B937)&gt;=MONTH($F$3))),2,1))</f>
        <v/>
      </c>
      <c r="E937" t="str">
        <f t="shared" si="43"/>
        <v/>
      </c>
      <c r="F937" t="str">
        <f>IF(D937="","",MIN(E937+F936,MAX(Gehaltstabelle_neu!Entlohnungs_Stufe)))</f>
        <v/>
      </c>
      <c r="G937" t="str">
        <f>IF(A937="","",HLOOKUP(D937,Gehaltstabelle_neu!$B$2:$AA$13,GEHALT_NEU_V2!F937+1,FALSE))</f>
        <v/>
      </c>
      <c r="H937" t="str">
        <f t="shared" si="44"/>
        <v/>
      </c>
    </row>
    <row r="938" spans="1:8" x14ac:dyDescent="0.25">
      <c r="A938" t="str">
        <f>IF(GEHALT_ALT_V2!A938="","",GEHALT_ALT_V2!A938)</f>
        <v/>
      </c>
      <c r="B938" s="18" t="str">
        <f>IF(GEHALT_ALT_V2!B938="","",GEHALT_ALT_V2!B938)</f>
        <v/>
      </c>
      <c r="C938" s="19" t="str">
        <f t="shared" si="42"/>
        <v/>
      </c>
      <c r="D938" t="str">
        <f>IF(B938="","",$I$3+IF(OR(YEAR(B938)&gt;YEAR($F$3)+10,AND(YEAR(B938)=YEAR($F$3)+10,MONTH(B938)&gt;=MONTH($F$3))),SUM($C$9:C938),0)*IF(OR(YEAR(B938)&gt;YEAR($F$3)+25,AND(YEAR(B938)=YEAR($F$3)+25,MONTH(B938)&gt;=MONTH($F$3))),2,1))</f>
        <v/>
      </c>
      <c r="E938" t="str">
        <f t="shared" si="43"/>
        <v/>
      </c>
      <c r="F938" t="str">
        <f>IF(D938="","",MIN(E938+F937,MAX(Gehaltstabelle_neu!Entlohnungs_Stufe)))</f>
        <v/>
      </c>
      <c r="G938" t="str">
        <f>IF(A938="","",HLOOKUP(D938,Gehaltstabelle_neu!$B$2:$AA$13,GEHALT_NEU_V2!F938+1,FALSE))</f>
        <v/>
      </c>
      <c r="H938" t="str">
        <f t="shared" si="44"/>
        <v/>
      </c>
    </row>
    <row r="939" spans="1:8" x14ac:dyDescent="0.25">
      <c r="A939" t="str">
        <f>IF(GEHALT_ALT_V2!A939="","",GEHALT_ALT_V2!A939)</f>
        <v/>
      </c>
      <c r="B939" s="18" t="str">
        <f>IF(GEHALT_ALT_V2!B939="","",GEHALT_ALT_V2!B939)</f>
        <v/>
      </c>
      <c r="C939" s="19" t="str">
        <f t="shared" si="42"/>
        <v/>
      </c>
      <c r="D939" t="str">
        <f>IF(B939="","",$I$3+IF(OR(YEAR(B939)&gt;YEAR($F$3)+10,AND(YEAR(B939)=YEAR($F$3)+10,MONTH(B939)&gt;=MONTH($F$3))),SUM($C$9:C939),0)*IF(OR(YEAR(B939)&gt;YEAR($F$3)+25,AND(YEAR(B939)=YEAR($F$3)+25,MONTH(B939)&gt;=MONTH($F$3))),2,1))</f>
        <v/>
      </c>
      <c r="E939" t="str">
        <f t="shared" si="43"/>
        <v/>
      </c>
      <c r="F939" t="str">
        <f>IF(D939="","",MIN(E939+F938,MAX(Gehaltstabelle_neu!Entlohnungs_Stufe)))</f>
        <v/>
      </c>
      <c r="G939" t="str">
        <f>IF(A939="","",HLOOKUP(D939,Gehaltstabelle_neu!$B$2:$AA$13,GEHALT_NEU_V2!F939+1,FALSE))</f>
        <v/>
      </c>
      <c r="H939" t="str">
        <f t="shared" si="44"/>
        <v/>
      </c>
    </row>
    <row r="940" spans="1:8" x14ac:dyDescent="0.25">
      <c r="A940" t="str">
        <f>IF(GEHALT_ALT_V2!A940="","",GEHALT_ALT_V2!A940)</f>
        <v/>
      </c>
      <c r="B940" s="18" t="str">
        <f>IF(GEHALT_ALT_V2!B940="","",GEHALT_ALT_V2!B940)</f>
        <v/>
      </c>
      <c r="C940" s="19" t="str">
        <f t="shared" si="42"/>
        <v/>
      </c>
      <c r="D940" t="str">
        <f>IF(B940="","",$I$3+IF(OR(YEAR(B940)&gt;YEAR($F$3)+10,AND(YEAR(B940)=YEAR($F$3)+10,MONTH(B940)&gt;=MONTH($F$3))),SUM($C$9:C940),0)*IF(OR(YEAR(B940)&gt;YEAR($F$3)+25,AND(YEAR(B940)=YEAR($F$3)+25,MONTH(B940)&gt;=MONTH($F$3))),2,1))</f>
        <v/>
      </c>
      <c r="E940" t="str">
        <f t="shared" si="43"/>
        <v/>
      </c>
      <c r="F940" t="str">
        <f>IF(D940="","",MIN(E940+F939,MAX(Gehaltstabelle_neu!Entlohnungs_Stufe)))</f>
        <v/>
      </c>
      <c r="G940" t="str">
        <f>IF(A940="","",HLOOKUP(D940,Gehaltstabelle_neu!$B$2:$AA$13,GEHALT_NEU_V2!F940+1,FALSE))</f>
        <v/>
      </c>
      <c r="H940" t="str">
        <f t="shared" si="44"/>
        <v/>
      </c>
    </row>
    <row r="941" spans="1:8" x14ac:dyDescent="0.25">
      <c r="A941" t="str">
        <f>IF(GEHALT_ALT_V2!A941="","",GEHALT_ALT_V2!A941)</f>
        <v/>
      </c>
      <c r="B941" s="18" t="str">
        <f>IF(GEHALT_ALT_V2!B941="","",GEHALT_ALT_V2!B941)</f>
        <v/>
      </c>
      <c r="C941" s="19" t="str">
        <f t="shared" si="42"/>
        <v/>
      </c>
      <c r="D941" t="str">
        <f>IF(B941="","",$I$3+IF(OR(YEAR(B941)&gt;YEAR($F$3)+10,AND(YEAR(B941)=YEAR($F$3)+10,MONTH(B941)&gt;=MONTH($F$3))),SUM($C$9:C941),0)*IF(OR(YEAR(B941)&gt;YEAR($F$3)+25,AND(YEAR(B941)=YEAR($F$3)+25,MONTH(B941)&gt;=MONTH($F$3))),2,1))</f>
        <v/>
      </c>
      <c r="E941" t="str">
        <f t="shared" si="43"/>
        <v/>
      </c>
      <c r="F941" t="str">
        <f>IF(D941="","",MIN(E941+F940,MAX(Gehaltstabelle_neu!Entlohnungs_Stufe)))</f>
        <v/>
      </c>
      <c r="G941" t="str">
        <f>IF(A941="","",HLOOKUP(D941,Gehaltstabelle_neu!$B$2:$AA$13,GEHALT_NEU_V2!F941+1,FALSE))</f>
        <v/>
      </c>
      <c r="H941" t="str">
        <f t="shared" si="44"/>
        <v/>
      </c>
    </row>
    <row r="942" spans="1:8" x14ac:dyDescent="0.25">
      <c r="A942" t="str">
        <f>IF(GEHALT_ALT_V2!A942="","",GEHALT_ALT_V2!A942)</f>
        <v/>
      </c>
      <c r="B942" s="18" t="str">
        <f>IF(GEHALT_ALT_V2!B942="","",GEHALT_ALT_V2!B942)</f>
        <v/>
      </c>
      <c r="C942" s="19" t="str">
        <f t="shared" si="42"/>
        <v/>
      </c>
      <c r="D942" t="str">
        <f>IF(B942="","",$I$3+IF(OR(YEAR(B942)&gt;YEAR($F$3)+10,AND(YEAR(B942)=YEAR($F$3)+10,MONTH(B942)&gt;=MONTH($F$3))),SUM($C$9:C942),0)*IF(OR(YEAR(B942)&gt;YEAR($F$3)+25,AND(YEAR(B942)=YEAR($F$3)+25,MONTH(B942)&gt;=MONTH($F$3))),2,1))</f>
        <v/>
      </c>
      <c r="E942" t="str">
        <f t="shared" si="43"/>
        <v/>
      </c>
      <c r="F942" t="str">
        <f>IF(D942="","",MIN(E942+F941,MAX(Gehaltstabelle_neu!Entlohnungs_Stufe)))</f>
        <v/>
      </c>
      <c r="G942" t="str">
        <f>IF(A942="","",HLOOKUP(D942,Gehaltstabelle_neu!$B$2:$AA$13,GEHALT_NEU_V2!F942+1,FALSE))</f>
        <v/>
      </c>
      <c r="H942" t="str">
        <f t="shared" si="44"/>
        <v/>
      </c>
    </row>
    <row r="943" spans="1:8" x14ac:dyDescent="0.25">
      <c r="A943" t="str">
        <f>IF(GEHALT_ALT_V2!A943="","",GEHALT_ALT_V2!A943)</f>
        <v/>
      </c>
      <c r="B943" s="18" t="str">
        <f>IF(GEHALT_ALT_V2!B943="","",GEHALT_ALT_V2!B943)</f>
        <v/>
      </c>
      <c r="C943" s="19" t="str">
        <f t="shared" si="42"/>
        <v/>
      </c>
      <c r="D943" t="str">
        <f>IF(B943="","",$I$3+IF(OR(YEAR(B943)&gt;YEAR($F$3)+10,AND(YEAR(B943)=YEAR($F$3)+10,MONTH(B943)&gt;=MONTH($F$3))),SUM($C$9:C943),0)*IF(OR(YEAR(B943)&gt;YEAR($F$3)+25,AND(YEAR(B943)=YEAR($F$3)+25,MONTH(B943)&gt;=MONTH($F$3))),2,1))</f>
        <v/>
      </c>
      <c r="E943" t="str">
        <f t="shared" si="43"/>
        <v/>
      </c>
      <c r="F943" t="str">
        <f>IF(D943="","",MIN(E943+F942,MAX(Gehaltstabelle_neu!Entlohnungs_Stufe)))</f>
        <v/>
      </c>
      <c r="G943" t="str">
        <f>IF(A943="","",HLOOKUP(D943,Gehaltstabelle_neu!$B$2:$AA$13,GEHALT_NEU_V2!F943+1,FALSE))</f>
        <v/>
      </c>
      <c r="H943" t="str">
        <f t="shared" si="44"/>
        <v/>
      </c>
    </row>
    <row r="944" spans="1:8" x14ac:dyDescent="0.25">
      <c r="A944" t="str">
        <f>IF(GEHALT_ALT_V2!A944="","",GEHALT_ALT_V2!A944)</f>
        <v/>
      </c>
      <c r="B944" s="18" t="str">
        <f>IF(GEHALT_ALT_V2!B944="","",GEHALT_ALT_V2!B944)</f>
        <v/>
      </c>
      <c r="C944" s="19" t="str">
        <f t="shared" si="42"/>
        <v/>
      </c>
      <c r="D944" t="str">
        <f>IF(B944="","",$I$3+IF(OR(YEAR(B944)&gt;YEAR($F$3)+10,AND(YEAR(B944)=YEAR($F$3)+10,MONTH(B944)&gt;=MONTH($F$3))),SUM($C$9:C944),0)*IF(OR(YEAR(B944)&gt;YEAR($F$3)+25,AND(YEAR(B944)=YEAR($F$3)+25,MONTH(B944)&gt;=MONTH($F$3))),2,1))</f>
        <v/>
      </c>
      <c r="E944" t="str">
        <f t="shared" si="43"/>
        <v/>
      </c>
      <c r="F944" t="str">
        <f>IF(D944="","",MIN(E944+F943,MAX(Gehaltstabelle_neu!Entlohnungs_Stufe)))</f>
        <v/>
      </c>
      <c r="G944" t="str">
        <f>IF(A944="","",HLOOKUP(D944,Gehaltstabelle_neu!$B$2:$AA$13,GEHALT_NEU_V2!F944+1,FALSE))</f>
        <v/>
      </c>
      <c r="H944" t="str">
        <f t="shared" si="44"/>
        <v/>
      </c>
    </row>
    <row r="945" spans="1:8" x14ac:dyDescent="0.25">
      <c r="A945" t="str">
        <f>IF(GEHALT_ALT_V2!A945="","",GEHALT_ALT_V2!A945)</f>
        <v/>
      </c>
      <c r="B945" s="18" t="str">
        <f>IF(GEHALT_ALT_V2!B945="","",GEHALT_ALT_V2!B945)</f>
        <v/>
      </c>
      <c r="C945" s="19" t="str">
        <f t="shared" si="42"/>
        <v/>
      </c>
      <c r="D945" t="str">
        <f>IF(B945="","",$I$3+IF(OR(YEAR(B945)&gt;YEAR($F$3)+10,AND(YEAR(B945)=YEAR($F$3)+10,MONTH(B945)&gt;=MONTH($F$3))),SUM($C$9:C945),0)*IF(OR(YEAR(B945)&gt;YEAR($F$3)+25,AND(YEAR(B945)=YEAR($F$3)+25,MONTH(B945)&gt;=MONTH($F$3))),2,1))</f>
        <v/>
      </c>
      <c r="E945" t="str">
        <f t="shared" si="43"/>
        <v/>
      </c>
      <c r="F945" t="str">
        <f>IF(D945="","",MIN(E945+F944,MAX(Gehaltstabelle_neu!Entlohnungs_Stufe)))</f>
        <v/>
      </c>
      <c r="G945" t="str">
        <f>IF(A945="","",HLOOKUP(D945,Gehaltstabelle_neu!$B$2:$AA$13,GEHALT_NEU_V2!F945+1,FALSE))</f>
        <v/>
      </c>
      <c r="H945" t="str">
        <f t="shared" si="44"/>
        <v/>
      </c>
    </row>
    <row r="946" spans="1:8" x14ac:dyDescent="0.25">
      <c r="A946" t="str">
        <f>IF(GEHALT_ALT_V2!A946="","",GEHALT_ALT_V2!A946)</f>
        <v/>
      </c>
      <c r="B946" s="18" t="str">
        <f>IF(GEHALT_ALT_V2!B946="","",GEHALT_ALT_V2!B946)</f>
        <v/>
      </c>
      <c r="C946" s="19" t="str">
        <f t="shared" si="42"/>
        <v/>
      </c>
      <c r="D946" t="str">
        <f>IF(B946="","",$I$3+IF(OR(YEAR(B946)&gt;YEAR($F$3)+10,AND(YEAR(B946)=YEAR($F$3)+10,MONTH(B946)&gt;=MONTH($F$3))),SUM($C$9:C946),0)*IF(OR(YEAR(B946)&gt;YEAR($F$3)+25,AND(YEAR(B946)=YEAR($F$3)+25,MONTH(B946)&gt;=MONTH($F$3))),2,1))</f>
        <v/>
      </c>
      <c r="E946" t="str">
        <f t="shared" si="43"/>
        <v/>
      </c>
      <c r="F946" t="str">
        <f>IF(D946="","",MIN(E946+F945,MAX(Gehaltstabelle_neu!Entlohnungs_Stufe)))</f>
        <v/>
      </c>
      <c r="G946" t="str">
        <f>IF(A946="","",HLOOKUP(D946,Gehaltstabelle_neu!$B$2:$AA$13,GEHALT_NEU_V2!F946+1,FALSE))</f>
        <v/>
      </c>
      <c r="H946" t="str">
        <f t="shared" si="44"/>
        <v/>
      </c>
    </row>
    <row r="947" spans="1:8" x14ac:dyDescent="0.25">
      <c r="A947" t="str">
        <f>IF(GEHALT_ALT_V2!A947="","",GEHALT_ALT_V2!A947)</f>
        <v/>
      </c>
      <c r="B947" s="18" t="str">
        <f>IF(GEHALT_ALT_V2!B947="","",GEHALT_ALT_V2!B947)</f>
        <v/>
      </c>
      <c r="C947" s="19" t="str">
        <f t="shared" si="42"/>
        <v/>
      </c>
      <c r="D947" t="str">
        <f>IF(B947="","",$I$3+IF(OR(YEAR(B947)&gt;YEAR($F$3)+10,AND(YEAR(B947)=YEAR($F$3)+10,MONTH(B947)&gt;=MONTH($F$3))),SUM($C$9:C947),0)*IF(OR(YEAR(B947)&gt;YEAR($F$3)+25,AND(YEAR(B947)=YEAR($F$3)+25,MONTH(B947)&gt;=MONTH($F$3))),2,1))</f>
        <v/>
      </c>
      <c r="E947" t="str">
        <f t="shared" si="43"/>
        <v/>
      </c>
      <c r="F947" t="str">
        <f>IF(D947="","",MIN(E947+F946,MAX(Gehaltstabelle_neu!Entlohnungs_Stufe)))</f>
        <v/>
      </c>
      <c r="G947" t="str">
        <f>IF(A947="","",HLOOKUP(D947,Gehaltstabelle_neu!$B$2:$AA$13,GEHALT_NEU_V2!F947+1,FALSE))</f>
        <v/>
      </c>
      <c r="H947" t="str">
        <f t="shared" si="44"/>
        <v/>
      </c>
    </row>
    <row r="948" spans="1:8" x14ac:dyDescent="0.25">
      <c r="A948" t="str">
        <f>IF(GEHALT_ALT_V2!A948="","",GEHALT_ALT_V2!A948)</f>
        <v/>
      </c>
      <c r="B948" s="18" t="str">
        <f>IF(GEHALT_ALT_V2!B948="","",GEHALT_ALT_V2!B948)</f>
        <v/>
      </c>
      <c r="C948" s="19" t="str">
        <f t="shared" si="42"/>
        <v/>
      </c>
      <c r="D948" t="str">
        <f>IF(B948="","",$I$3+IF(OR(YEAR(B948)&gt;YEAR($F$3)+10,AND(YEAR(B948)=YEAR($F$3)+10,MONTH(B948)&gt;=MONTH($F$3))),SUM($C$9:C948),0)*IF(OR(YEAR(B948)&gt;YEAR($F$3)+25,AND(YEAR(B948)=YEAR($F$3)+25,MONTH(B948)&gt;=MONTH($F$3))),2,1))</f>
        <v/>
      </c>
      <c r="E948" t="str">
        <f t="shared" si="43"/>
        <v/>
      </c>
      <c r="F948" t="str">
        <f>IF(D948="","",MIN(E948+F947,MAX(Gehaltstabelle_neu!Entlohnungs_Stufe)))</f>
        <v/>
      </c>
      <c r="G948" t="str">
        <f>IF(A948="","",HLOOKUP(D948,Gehaltstabelle_neu!$B$2:$AA$13,GEHALT_NEU_V2!F948+1,FALSE))</f>
        <v/>
      </c>
      <c r="H948" t="str">
        <f t="shared" si="44"/>
        <v/>
      </c>
    </row>
    <row r="949" spans="1:8" x14ac:dyDescent="0.25">
      <c r="A949" t="str">
        <f>IF(GEHALT_ALT_V2!A949="","",GEHALT_ALT_V2!A949)</f>
        <v/>
      </c>
      <c r="B949" s="18" t="str">
        <f>IF(GEHALT_ALT_V2!B949="","",GEHALT_ALT_V2!B949)</f>
        <v/>
      </c>
      <c r="C949" s="19" t="str">
        <f t="shared" si="42"/>
        <v/>
      </c>
      <c r="D949" t="str">
        <f>IF(B949="","",$I$3+IF(OR(YEAR(B949)&gt;YEAR($F$3)+10,AND(YEAR(B949)=YEAR($F$3)+10,MONTH(B949)&gt;=MONTH($F$3))),SUM($C$9:C949),0)*IF(OR(YEAR(B949)&gt;YEAR($F$3)+25,AND(YEAR(B949)=YEAR($F$3)+25,MONTH(B949)&gt;=MONTH($F$3))),2,1))</f>
        <v/>
      </c>
      <c r="E949" t="str">
        <f t="shared" si="43"/>
        <v/>
      </c>
      <c r="F949" t="str">
        <f>IF(D949="","",MIN(E949+F948,MAX(Gehaltstabelle_neu!Entlohnungs_Stufe)))</f>
        <v/>
      </c>
      <c r="G949" t="str">
        <f>IF(A949="","",HLOOKUP(D949,Gehaltstabelle_neu!$B$2:$AA$13,GEHALT_NEU_V2!F949+1,FALSE))</f>
        <v/>
      </c>
      <c r="H949" t="str">
        <f t="shared" si="44"/>
        <v/>
      </c>
    </row>
    <row r="950" spans="1:8" x14ac:dyDescent="0.25">
      <c r="A950" t="str">
        <f>IF(GEHALT_ALT_V2!A950="","",GEHALT_ALT_V2!A950)</f>
        <v/>
      </c>
      <c r="B950" s="18" t="str">
        <f>IF(GEHALT_ALT_V2!B950="","",GEHALT_ALT_V2!B950)</f>
        <v/>
      </c>
      <c r="C950" s="19" t="str">
        <f t="shared" si="42"/>
        <v/>
      </c>
      <c r="D950" t="str">
        <f>IF(B950="","",$I$3+IF(OR(YEAR(B950)&gt;YEAR($F$3)+10,AND(YEAR(B950)=YEAR($F$3)+10,MONTH(B950)&gt;=MONTH($F$3))),SUM($C$9:C950),0)*IF(OR(YEAR(B950)&gt;YEAR($F$3)+25,AND(YEAR(B950)=YEAR($F$3)+25,MONTH(B950)&gt;=MONTH($F$3))),2,1))</f>
        <v/>
      </c>
      <c r="E950" t="str">
        <f t="shared" si="43"/>
        <v/>
      </c>
      <c r="F950" t="str">
        <f>IF(D950="","",MIN(E950+F949,MAX(Gehaltstabelle_neu!Entlohnungs_Stufe)))</f>
        <v/>
      </c>
      <c r="G950" t="str">
        <f>IF(A950="","",HLOOKUP(D950,Gehaltstabelle_neu!$B$2:$AA$13,GEHALT_NEU_V2!F950+1,FALSE))</f>
        <v/>
      </c>
      <c r="H950" t="str">
        <f t="shared" si="44"/>
        <v/>
      </c>
    </row>
    <row r="951" spans="1:8" x14ac:dyDescent="0.25">
      <c r="A951" t="str">
        <f>IF(GEHALT_ALT_V2!A951="","",GEHALT_ALT_V2!A951)</f>
        <v/>
      </c>
      <c r="B951" s="18" t="str">
        <f>IF(GEHALT_ALT_V2!B951="","",GEHALT_ALT_V2!B951)</f>
        <v/>
      </c>
      <c r="C951" s="19" t="str">
        <f t="shared" si="42"/>
        <v/>
      </c>
      <c r="D951" t="str">
        <f>IF(B951="","",$I$3+IF(OR(YEAR(B951)&gt;YEAR($F$3)+10,AND(YEAR(B951)=YEAR($F$3)+10,MONTH(B951)&gt;=MONTH($F$3))),SUM($C$9:C951),0)*IF(OR(YEAR(B951)&gt;YEAR($F$3)+25,AND(YEAR(B951)=YEAR($F$3)+25,MONTH(B951)&gt;=MONTH($F$3))),2,1))</f>
        <v/>
      </c>
      <c r="E951" t="str">
        <f t="shared" si="43"/>
        <v/>
      </c>
      <c r="F951" t="str">
        <f>IF(D951="","",MIN(E951+F950,MAX(Gehaltstabelle_neu!Entlohnungs_Stufe)))</f>
        <v/>
      </c>
      <c r="G951" t="str">
        <f>IF(A951="","",HLOOKUP(D951,Gehaltstabelle_neu!$B$2:$AA$13,GEHALT_NEU_V2!F951+1,FALSE))</f>
        <v/>
      </c>
      <c r="H951" t="str">
        <f t="shared" si="44"/>
        <v/>
      </c>
    </row>
    <row r="952" spans="1:8" x14ac:dyDescent="0.25">
      <c r="A952" t="str">
        <f>IF(GEHALT_ALT_V2!A952="","",GEHALT_ALT_V2!A952)</f>
        <v/>
      </c>
      <c r="B952" s="18" t="str">
        <f>IF(GEHALT_ALT_V2!B952="","",GEHALT_ALT_V2!B952)</f>
        <v/>
      </c>
      <c r="C952" s="19" t="str">
        <f t="shared" si="42"/>
        <v/>
      </c>
      <c r="D952" t="str">
        <f>IF(B952="","",$I$3+IF(OR(YEAR(B952)&gt;YEAR($F$3)+10,AND(YEAR(B952)=YEAR($F$3)+10,MONTH(B952)&gt;=MONTH($F$3))),SUM($C$9:C952),0)*IF(OR(YEAR(B952)&gt;YEAR($F$3)+25,AND(YEAR(B952)=YEAR($F$3)+25,MONTH(B952)&gt;=MONTH($F$3))),2,1))</f>
        <v/>
      </c>
      <c r="E952" t="str">
        <f t="shared" si="43"/>
        <v/>
      </c>
      <c r="F952" t="str">
        <f>IF(D952="","",MIN(E952+F951,MAX(Gehaltstabelle_neu!Entlohnungs_Stufe)))</f>
        <v/>
      </c>
      <c r="G952" t="str">
        <f>IF(A952="","",HLOOKUP(D952,Gehaltstabelle_neu!$B$2:$AA$13,GEHALT_NEU_V2!F952+1,FALSE))</f>
        <v/>
      </c>
      <c r="H952" t="str">
        <f t="shared" si="44"/>
        <v/>
      </c>
    </row>
    <row r="953" spans="1:8" x14ac:dyDescent="0.25">
      <c r="A953" t="str">
        <f>IF(GEHALT_ALT_V2!A953="","",GEHALT_ALT_V2!A953)</f>
        <v/>
      </c>
      <c r="B953" s="18" t="str">
        <f>IF(GEHALT_ALT_V2!B953="","",GEHALT_ALT_V2!B953)</f>
        <v/>
      </c>
      <c r="C953" s="19" t="str">
        <f t="shared" si="42"/>
        <v/>
      </c>
      <c r="D953" t="str">
        <f>IF(B953="","",$I$3+IF(OR(YEAR(B953)&gt;YEAR($F$3)+10,AND(YEAR(B953)=YEAR($F$3)+10,MONTH(B953)&gt;=MONTH($F$3))),SUM($C$9:C953),0)*IF(OR(YEAR(B953)&gt;YEAR($F$3)+25,AND(YEAR(B953)=YEAR($F$3)+25,MONTH(B953)&gt;=MONTH($F$3))),2,1))</f>
        <v/>
      </c>
      <c r="E953" t="str">
        <f t="shared" si="43"/>
        <v/>
      </c>
      <c r="F953" t="str">
        <f>IF(D953="","",MIN(E953+F952,MAX(Gehaltstabelle_neu!Entlohnungs_Stufe)))</f>
        <v/>
      </c>
      <c r="G953" t="str">
        <f>IF(A953="","",HLOOKUP(D953,Gehaltstabelle_neu!$B$2:$AA$13,GEHALT_NEU_V2!F953+1,FALSE))</f>
        <v/>
      </c>
      <c r="H953" t="str">
        <f t="shared" si="44"/>
        <v/>
      </c>
    </row>
    <row r="954" spans="1:8" x14ac:dyDescent="0.25">
      <c r="A954" t="str">
        <f>IF(GEHALT_ALT_V2!A954="","",GEHALT_ALT_V2!A954)</f>
        <v/>
      </c>
      <c r="B954" s="18" t="str">
        <f>IF(GEHALT_ALT_V2!B954="","",GEHALT_ALT_V2!B954)</f>
        <v/>
      </c>
      <c r="C954" s="19" t="str">
        <f t="shared" si="42"/>
        <v/>
      </c>
      <c r="D954" t="str">
        <f>IF(B954="","",$I$3+IF(OR(YEAR(B954)&gt;YEAR($F$3)+10,AND(YEAR(B954)=YEAR($F$3)+10,MONTH(B954)&gt;=MONTH($F$3))),SUM($C$9:C954),0)*IF(OR(YEAR(B954)&gt;YEAR($F$3)+25,AND(YEAR(B954)=YEAR($F$3)+25,MONTH(B954)&gt;=MONTH($F$3))),2,1))</f>
        <v/>
      </c>
      <c r="E954" t="str">
        <f t="shared" si="43"/>
        <v/>
      </c>
      <c r="F954" t="str">
        <f>IF(D954="","",MIN(E954+F953,MAX(Gehaltstabelle_neu!Entlohnungs_Stufe)))</f>
        <v/>
      </c>
      <c r="G954" t="str">
        <f>IF(A954="","",HLOOKUP(D954,Gehaltstabelle_neu!$B$2:$AA$13,GEHALT_NEU_V2!F954+1,FALSE))</f>
        <v/>
      </c>
      <c r="H954" t="str">
        <f t="shared" si="44"/>
        <v/>
      </c>
    </row>
    <row r="955" spans="1:8" x14ac:dyDescent="0.25">
      <c r="A955" t="str">
        <f>IF(GEHALT_ALT_V2!A955="","",GEHALT_ALT_V2!A955)</f>
        <v/>
      </c>
      <c r="B955" s="18" t="str">
        <f>IF(GEHALT_ALT_V2!B955="","",GEHALT_ALT_V2!B955)</f>
        <v/>
      </c>
      <c r="C955" s="19" t="str">
        <f t="shared" si="42"/>
        <v/>
      </c>
      <c r="D955" t="str">
        <f>IF(B955="","",$I$3+IF(OR(YEAR(B955)&gt;YEAR($F$3)+10,AND(YEAR(B955)=YEAR($F$3)+10,MONTH(B955)&gt;=MONTH($F$3))),SUM($C$9:C955),0)*IF(OR(YEAR(B955)&gt;YEAR($F$3)+25,AND(YEAR(B955)=YEAR($F$3)+25,MONTH(B955)&gt;=MONTH($F$3))),2,1))</f>
        <v/>
      </c>
      <c r="E955" t="str">
        <f t="shared" si="43"/>
        <v/>
      </c>
      <c r="F955" t="str">
        <f>IF(D955="","",MIN(E955+F954,MAX(Gehaltstabelle_neu!Entlohnungs_Stufe)))</f>
        <v/>
      </c>
      <c r="G955" t="str">
        <f>IF(A955="","",HLOOKUP(D955,Gehaltstabelle_neu!$B$2:$AA$13,GEHALT_NEU_V2!F955+1,FALSE))</f>
        <v/>
      </c>
      <c r="H955" t="str">
        <f t="shared" si="44"/>
        <v/>
      </c>
    </row>
    <row r="956" spans="1:8" x14ac:dyDescent="0.25">
      <c r="A956" t="str">
        <f>IF(GEHALT_ALT_V2!A956="","",GEHALT_ALT_V2!A956)</f>
        <v/>
      </c>
      <c r="B956" s="18" t="str">
        <f>IF(GEHALT_ALT_V2!B956="","",GEHALT_ALT_V2!B956)</f>
        <v/>
      </c>
      <c r="C956" s="19" t="str">
        <f t="shared" si="42"/>
        <v/>
      </c>
      <c r="D956" t="str">
        <f>IF(B956="","",$I$3+IF(OR(YEAR(B956)&gt;YEAR($F$3)+10,AND(YEAR(B956)=YEAR($F$3)+10,MONTH(B956)&gt;=MONTH($F$3))),SUM($C$9:C956),0)*IF(OR(YEAR(B956)&gt;YEAR($F$3)+25,AND(YEAR(B956)=YEAR($F$3)+25,MONTH(B956)&gt;=MONTH($F$3))),2,1))</f>
        <v/>
      </c>
      <c r="E956" t="str">
        <f t="shared" si="43"/>
        <v/>
      </c>
      <c r="F956" t="str">
        <f>IF(D956="","",MIN(E956+F955,MAX(Gehaltstabelle_neu!Entlohnungs_Stufe)))</f>
        <v/>
      </c>
      <c r="G956" t="str">
        <f>IF(A956="","",HLOOKUP(D956,Gehaltstabelle_neu!$B$2:$AA$13,GEHALT_NEU_V2!F956+1,FALSE))</f>
        <v/>
      </c>
      <c r="H956" t="str">
        <f t="shared" si="44"/>
        <v/>
      </c>
    </row>
    <row r="957" spans="1:8" x14ac:dyDescent="0.25">
      <c r="A957" t="str">
        <f>IF(GEHALT_ALT_V2!A957="","",GEHALT_ALT_V2!A957)</f>
        <v/>
      </c>
      <c r="B957" s="18" t="str">
        <f>IF(GEHALT_ALT_V2!B957="","",GEHALT_ALT_V2!B957)</f>
        <v/>
      </c>
      <c r="C957" s="19" t="str">
        <f t="shared" si="42"/>
        <v/>
      </c>
      <c r="D957" t="str">
        <f>IF(B957="","",$I$3+IF(OR(YEAR(B957)&gt;YEAR($F$3)+10,AND(YEAR(B957)=YEAR($F$3)+10,MONTH(B957)&gt;=MONTH($F$3))),SUM($C$9:C957),0)*IF(OR(YEAR(B957)&gt;YEAR($F$3)+25,AND(YEAR(B957)=YEAR($F$3)+25,MONTH(B957)&gt;=MONTH($F$3))),2,1))</f>
        <v/>
      </c>
      <c r="E957" t="str">
        <f t="shared" si="43"/>
        <v/>
      </c>
      <c r="F957" t="str">
        <f>IF(D957="","",MIN(E957+F956,MAX(Gehaltstabelle_neu!Entlohnungs_Stufe)))</f>
        <v/>
      </c>
      <c r="G957" t="str">
        <f>IF(A957="","",HLOOKUP(D957,Gehaltstabelle_neu!$B$2:$AA$13,GEHALT_NEU_V2!F957+1,FALSE))</f>
        <v/>
      </c>
      <c r="H957" t="str">
        <f t="shared" si="44"/>
        <v/>
      </c>
    </row>
    <row r="958" spans="1:8" x14ac:dyDescent="0.25">
      <c r="A958" t="str">
        <f>IF(GEHALT_ALT_V2!A958="","",GEHALT_ALT_V2!A958)</f>
        <v/>
      </c>
      <c r="B958" s="18" t="str">
        <f>IF(GEHALT_ALT_V2!B958="","",GEHALT_ALT_V2!B958)</f>
        <v/>
      </c>
      <c r="C958" s="19" t="str">
        <f t="shared" si="42"/>
        <v/>
      </c>
      <c r="D958" t="str">
        <f>IF(B958="","",$I$3+IF(OR(YEAR(B958)&gt;YEAR($F$3)+10,AND(YEAR(B958)=YEAR($F$3)+10,MONTH(B958)&gt;=MONTH($F$3))),SUM($C$9:C958),0)*IF(OR(YEAR(B958)&gt;YEAR($F$3)+25,AND(YEAR(B958)=YEAR($F$3)+25,MONTH(B958)&gt;=MONTH($F$3))),2,1))</f>
        <v/>
      </c>
      <c r="E958" t="str">
        <f t="shared" si="43"/>
        <v/>
      </c>
      <c r="F958" t="str">
        <f>IF(D958="","",MIN(E958+F957,MAX(Gehaltstabelle_neu!Entlohnungs_Stufe)))</f>
        <v/>
      </c>
      <c r="G958" t="str">
        <f>IF(A958="","",HLOOKUP(D958,Gehaltstabelle_neu!$B$2:$AA$13,GEHALT_NEU_V2!F958+1,FALSE))</f>
        <v/>
      </c>
      <c r="H958" t="str">
        <f t="shared" si="44"/>
        <v/>
      </c>
    </row>
    <row r="959" spans="1:8" x14ac:dyDescent="0.25">
      <c r="A959" t="str">
        <f>IF(GEHALT_ALT_V2!A959="","",GEHALT_ALT_V2!A959)</f>
        <v/>
      </c>
      <c r="B959" s="18" t="str">
        <f>IF(GEHALT_ALT_V2!B959="","",GEHALT_ALT_V2!B959)</f>
        <v/>
      </c>
      <c r="C959" s="19" t="str">
        <f t="shared" si="42"/>
        <v/>
      </c>
      <c r="D959" t="str">
        <f>IF(B959="","",$I$3+IF(OR(YEAR(B959)&gt;YEAR($F$3)+10,AND(YEAR(B959)=YEAR($F$3)+10,MONTH(B959)&gt;=MONTH($F$3))),SUM($C$9:C959),0)*IF(OR(YEAR(B959)&gt;YEAR($F$3)+25,AND(YEAR(B959)=YEAR($F$3)+25,MONTH(B959)&gt;=MONTH($F$3))),2,1))</f>
        <v/>
      </c>
      <c r="E959" t="str">
        <f t="shared" si="43"/>
        <v/>
      </c>
      <c r="F959" t="str">
        <f>IF(D959="","",MIN(E959+F958,MAX(Gehaltstabelle_neu!Entlohnungs_Stufe)))</f>
        <v/>
      </c>
      <c r="G959" t="str">
        <f>IF(A959="","",HLOOKUP(D959,Gehaltstabelle_neu!$B$2:$AA$13,GEHALT_NEU_V2!F959+1,FALSE))</f>
        <v/>
      </c>
      <c r="H959" t="str">
        <f t="shared" si="44"/>
        <v/>
      </c>
    </row>
    <row r="960" spans="1:8" x14ac:dyDescent="0.25">
      <c r="A960" t="str">
        <f>IF(GEHALT_ALT_V2!A960="","",GEHALT_ALT_V2!A960)</f>
        <v/>
      </c>
      <c r="B960" s="18" t="str">
        <f>IF(GEHALT_ALT_V2!B960="","",GEHALT_ALT_V2!B960)</f>
        <v/>
      </c>
      <c r="C960" s="19" t="str">
        <f t="shared" si="42"/>
        <v/>
      </c>
      <c r="D960" t="str">
        <f>IF(B960="","",$I$3+IF(OR(YEAR(B960)&gt;YEAR($F$3)+10,AND(YEAR(B960)=YEAR($F$3)+10,MONTH(B960)&gt;=MONTH($F$3))),SUM($C$9:C960),0)*IF(OR(YEAR(B960)&gt;YEAR($F$3)+25,AND(YEAR(B960)=YEAR($F$3)+25,MONTH(B960)&gt;=MONTH($F$3))),2,1))</f>
        <v/>
      </c>
      <c r="E960" t="str">
        <f t="shared" si="43"/>
        <v/>
      </c>
      <c r="F960" t="str">
        <f>IF(D960="","",MIN(E960+F959,MAX(Gehaltstabelle_neu!Entlohnungs_Stufe)))</f>
        <v/>
      </c>
      <c r="G960" t="str">
        <f>IF(A960="","",HLOOKUP(D960,Gehaltstabelle_neu!$B$2:$AA$13,GEHALT_NEU_V2!F960+1,FALSE))</f>
        <v/>
      </c>
      <c r="H960" t="str">
        <f t="shared" si="44"/>
        <v/>
      </c>
    </row>
    <row r="961" spans="1:8" x14ac:dyDescent="0.25">
      <c r="A961" t="str">
        <f>IF(GEHALT_ALT_V2!A961="","",GEHALT_ALT_V2!A961)</f>
        <v/>
      </c>
      <c r="B961" s="18" t="str">
        <f>IF(GEHALT_ALT_V2!B961="","",GEHALT_ALT_V2!B961)</f>
        <v/>
      </c>
      <c r="C961" s="19" t="str">
        <f t="shared" si="42"/>
        <v/>
      </c>
      <c r="D961" t="str">
        <f>IF(B961="","",$I$3+IF(OR(YEAR(B961)&gt;YEAR($F$3)+10,AND(YEAR(B961)=YEAR($F$3)+10,MONTH(B961)&gt;=MONTH($F$3))),SUM($C$9:C961),0)*IF(OR(YEAR(B961)&gt;YEAR($F$3)+25,AND(YEAR(B961)=YEAR($F$3)+25,MONTH(B961)&gt;=MONTH($F$3))),2,1))</f>
        <v/>
      </c>
      <c r="E961" t="str">
        <f t="shared" si="43"/>
        <v/>
      </c>
      <c r="F961" t="str">
        <f>IF(D961="","",MIN(E961+F960,MAX(Gehaltstabelle_neu!Entlohnungs_Stufe)))</f>
        <v/>
      </c>
      <c r="G961" t="str">
        <f>IF(A961="","",HLOOKUP(D961,Gehaltstabelle_neu!$B$2:$AA$13,GEHALT_NEU_V2!F961+1,FALSE))</f>
        <v/>
      </c>
      <c r="H961" t="str">
        <f t="shared" si="44"/>
        <v/>
      </c>
    </row>
    <row r="962" spans="1:8" x14ac:dyDescent="0.25">
      <c r="A962" t="str">
        <f>IF(GEHALT_ALT_V2!A962="","",GEHALT_ALT_V2!A962)</f>
        <v/>
      </c>
      <c r="B962" s="18" t="str">
        <f>IF(GEHALT_ALT_V2!B962="","",GEHALT_ALT_V2!B962)</f>
        <v/>
      </c>
      <c r="C962" s="19" t="str">
        <f t="shared" si="42"/>
        <v/>
      </c>
      <c r="D962" t="str">
        <f>IF(B962="","",$I$3+IF(OR(YEAR(B962)&gt;YEAR($F$3)+10,AND(YEAR(B962)=YEAR($F$3)+10,MONTH(B962)&gt;=MONTH($F$3))),SUM($C$9:C962),0)*IF(OR(YEAR(B962)&gt;YEAR($F$3)+25,AND(YEAR(B962)=YEAR($F$3)+25,MONTH(B962)&gt;=MONTH($F$3))),2,1))</f>
        <v/>
      </c>
      <c r="E962" t="str">
        <f t="shared" si="43"/>
        <v/>
      </c>
      <c r="F962" t="str">
        <f>IF(D962="","",MIN(E962+F961,MAX(Gehaltstabelle_neu!Entlohnungs_Stufe)))</f>
        <v/>
      </c>
      <c r="G962" t="str">
        <f>IF(A962="","",HLOOKUP(D962,Gehaltstabelle_neu!$B$2:$AA$13,GEHALT_NEU_V2!F962+1,FALSE))</f>
        <v/>
      </c>
      <c r="H962" t="str">
        <f t="shared" si="44"/>
        <v/>
      </c>
    </row>
    <row r="963" spans="1:8" x14ac:dyDescent="0.25">
      <c r="A963" t="str">
        <f>IF(GEHALT_ALT_V2!A963="","",GEHALT_ALT_V2!A963)</f>
        <v/>
      </c>
      <c r="B963" s="18" t="str">
        <f>IF(GEHALT_ALT_V2!B963="","",GEHALT_ALT_V2!B963)</f>
        <v/>
      </c>
      <c r="C963" s="19" t="str">
        <f t="shared" si="42"/>
        <v/>
      </c>
      <c r="D963" t="str">
        <f>IF(B963="","",$I$3+IF(OR(YEAR(B963)&gt;YEAR($F$3)+10,AND(YEAR(B963)=YEAR($F$3)+10,MONTH(B963)&gt;=MONTH($F$3))),SUM($C$9:C963),0)*IF(OR(YEAR(B963)&gt;YEAR($F$3)+25,AND(YEAR(B963)=YEAR($F$3)+25,MONTH(B963)&gt;=MONTH($F$3))),2,1))</f>
        <v/>
      </c>
      <c r="E963" t="str">
        <f t="shared" si="43"/>
        <v/>
      </c>
      <c r="F963" t="str">
        <f>IF(D963="","",MIN(E963+F962,MAX(Gehaltstabelle_neu!Entlohnungs_Stufe)))</f>
        <v/>
      </c>
      <c r="G963" t="str">
        <f>IF(A963="","",HLOOKUP(D963,Gehaltstabelle_neu!$B$2:$AA$13,GEHALT_NEU_V2!F963+1,FALSE))</f>
        <v/>
      </c>
      <c r="H963" t="str">
        <f t="shared" si="44"/>
        <v/>
      </c>
    </row>
    <row r="964" spans="1:8" x14ac:dyDescent="0.25">
      <c r="A964" t="str">
        <f>IF(GEHALT_ALT_V2!A964="","",GEHALT_ALT_V2!A964)</f>
        <v/>
      </c>
      <c r="B964" s="18" t="str">
        <f>IF(GEHALT_ALT_V2!B964="","",GEHALT_ALT_V2!B964)</f>
        <v/>
      </c>
      <c r="C964" s="19" t="str">
        <f t="shared" si="42"/>
        <v/>
      </c>
      <c r="D964" t="str">
        <f>IF(B964="","",$I$3+IF(OR(YEAR(B964)&gt;YEAR($F$3)+10,AND(YEAR(B964)=YEAR($F$3)+10,MONTH(B964)&gt;=MONTH($F$3))),SUM($C$9:C964),0)*IF(OR(YEAR(B964)&gt;YEAR($F$3)+25,AND(YEAR(B964)=YEAR($F$3)+25,MONTH(B964)&gt;=MONTH($F$3))),2,1))</f>
        <v/>
      </c>
      <c r="E964" t="str">
        <f t="shared" si="43"/>
        <v/>
      </c>
      <c r="F964" t="str">
        <f>IF(D964="","",MIN(E964+F963,MAX(Gehaltstabelle_neu!Entlohnungs_Stufe)))</f>
        <v/>
      </c>
      <c r="G964" t="str">
        <f>IF(A964="","",HLOOKUP(D964,Gehaltstabelle_neu!$B$2:$AA$13,GEHALT_NEU_V2!F964+1,FALSE))</f>
        <v/>
      </c>
      <c r="H964" t="str">
        <f t="shared" si="44"/>
        <v/>
      </c>
    </row>
    <row r="965" spans="1:8" x14ac:dyDescent="0.25">
      <c r="A965" t="str">
        <f>IF(GEHALT_ALT_V2!A965="","",GEHALT_ALT_V2!A965)</f>
        <v/>
      </c>
      <c r="B965" s="18" t="str">
        <f>IF(GEHALT_ALT_V2!B965="","",GEHALT_ALT_V2!B965)</f>
        <v/>
      </c>
      <c r="C965" s="19" t="str">
        <f t="shared" si="42"/>
        <v/>
      </c>
      <c r="D965" t="str">
        <f>IF(B965="","",$I$3+IF(OR(YEAR(B965)&gt;YEAR($F$3)+10,AND(YEAR(B965)=YEAR($F$3)+10,MONTH(B965)&gt;=MONTH($F$3))),SUM($C$9:C965),0)*IF(OR(YEAR(B965)&gt;YEAR($F$3)+25,AND(YEAR(B965)=YEAR($F$3)+25,MONTH(B965)&gt;=MONTH($F$3))),2,1))</f>
        <v/>
      </c>
      <c r="E965" t="str">
        <f t="shared" si="43"/>
        <v/>
      </c>
      <c r="F965" t="str">
        <f>IF(D965="","",MIN(E965+F964,MAX(Gehaltstabelle_neu!Entlohnungs_Stufe)))</f>
        <v/>
      </c>
      <c r="G965" t="str">
        <f>IF(A965="","",HLOOKUP(D965,Gehaltstabelle_neu!$B$2:$AA$13,GEHALT_NEU_V2!F965+1,FALSE))</f>
        <v/>
      </c>
      <c r="H965" t="str">
        <f t="shared" si="44"/>
        <v/>
      </c>
    </row>
    <row r="966" spans="1:8" x14ac:dyDescent="0.25">
      <c r="A966" t="str">
        <f>IF(GEHALT_ALT_V2!A966="","",GEHALT_ALT_V2!A966)</f>
        <v/>
      </c>
      <c r="B966" s="18" t="str">
        <f>IF(GEHALT_ALT_V2!B966="","",GEHALT_ALT_V2!B966)</f>
        <v/>
      </c>
      <c r="C966" s="19" t="str">
        <f t="shared" si="42"/>
        <v/>
      </c>
      <c r="D966" t="str">
        <f>IF(B966="","",$I$3+IF(OR(YEAR(B966)&gt;YEAR($F$3)+10,AND(YEAR(B966)=YEAR($F$3)+10,MONTH(B966)&gt;=MONTH($F$3))),SUM($C$9:C966),0)*IF(OR(YEAR(B966)&gt;YEAR($F$3)+25,AND(YEAR(B966)=YEAR($F$3)+25,MONTH(B966)&gt;=MONTH($F$3))),2,1))</f>
        <v/>
      </c>
      <c r="E966" t="str">
        <f t="shared" si="43"/>
        <v/>
      </c>
      <c r="F966" t="str">
        <f>IF(D966="","",MIN(E966+F965,MAX(Gehaltstabelle_neu!Entlohnungs_Stufe)))</f>
        <v/>
      </c>
      <c r="G966" t="str">
        <f>IF(A966="","",HLOOKUP(D966,Gehaltstabelle_neu!$B$2:$AA$13,GEHALT_NEU_V2!F966+1,FALSE))</f>
        <v/>
      </c>
      <c r="H966" t="str">
        <f t="shared" si="44"/>
        <v/>
      </c>
    </row>
    <row r="967" spans="1:8" x14ac:dyDescent="0.25">
      <c r="A967" t="str">
        <f>IF(GEHALT_ALT_V2!A967="","",GEHALT_ALT_V2!A967)</f>
        <v/>
      </c>
      <c r="B967" s="18" t="str">
        <f>IF(GEHALT_ALT_V2!B967="","",GEHALT_ALT_V2!B967)</f>
        <v/>
      </c>
      <c r="C967" s="19" t="str">
        <f t="shared" si="42"/>
        <v/>
      </c>
      <c r="D967" t="str">
        <f>IF(B967="","",$I$3+IF(OR(YEAR(B967)&gt;YEAR($F$3)+10,AND(YEAR(B967)=YEAR($F$3)+10,MONTH(B967)&gt;=MONTH($F$3))),SUM($C$9:C967),0)*IF(OR(YEAR(B967)&gt;YEAR($F$3)+25,AND(YEAR(B967)=YEAR($F$3)+25,MONTH(B967)&gt;=MONTH($F$3))),2,1))</f>
        <v/>
      </c>
      <c r="E967" t="str">
        <f t="shared" si="43"/>
        <v/>
      </c>
      <c r="F967" t="str">
        <f>IF(D967="","",MIN(E967+F966,MAX(Gehaltstabelle_neu!Entlohnungs_Stufe)))</f>
        <v/>
      </c>
      <c r="G967" t="str">
        <f>IF(A967="","",HLOOKUP(D967,Gehaltstabelle_neu!$B$2:$AA$13,GEHALT_NEU_V2!F967+1,FALSE))</f>
        <v/>
      </c>
      <c r="H967" t="str">
        <f t="shared" si="44"/>
        <v/>
      </c>
    </row>
    <row r="968" spans="1:8" x14ac:dyDescent="0.25">
      <c r="A968" t="str">
        <f>IF(GEHALT_ALT_V2!A968="","",GEHALT_ALT_V2!A968)</f>
        <v/>
      </c>
      <c r="B968" s="18" t="str">
        <f>IF(GEHALT_ALT_V2!B968="","",GEHALT_ALT_V2!B968)</f>
        <v/>
      </c>
      <c r="C968" s="19" t="str">
        <f t="shared" si="42"/>
        <v/>
      </c>
      <c r="D968" t="str">
        <f>IF(B968="","",$I$3+IF(OR(YEAR(B968)&gt;YEAR($F$3)+10,AND(YEAR(B968)=YEAR($F$3)+10,MONTH(B968)&gt;=MONTH($F$3))),SUM($C$9:C968),0)*IF(OR(YEAR(B968)&gt;YEAR($F$3)+25,AND(YEAR(B968)=YEAR($F$3)+25,MONTH(B968)&gt;=MONTH($F$3))),2,1))</f>
        <v/>
      </c>
      <c r="E968" t="str">
        <f t="shared" si="43"/>
        <v/>
      </c>
      <c r="F968" t="str">
        <f>IF(D968="","",MIN(E968+F967,MAX(Gehaltstabelle_neu!Entlohnungs_Stufe)))</f>
        <v/>
      </c>
      <c r="G968" t="str">
        <f>IF(A968="","",HLOOKUP(D968,Gehaltstabelle_neu!$B$2:$AA$13,GEHALT_NEU_V2!F968+1,FALSE))</f>
        <v/>
      </c>
      <c r="H968" t="str">
        <f t="shared" si="44"/>
        <v/>
      </c>
    </row>
    <row r="969" spans="1:8" x14ac:dyDescent="0.25">
      <c r="A969" t="str">
        <f>IF(GEHALT_ALT_V2!A969="","",GEHALT_ALT_V2!A969)</f>
        <v/>
      </c>
      <c r="B969" s="18" t="str">
        <f>IF(GEHALT_ALT_V2!B969="","",GEHALT_ALT_V2!B969)</f>
        <v/>
      </c>
      <c r="C969" s="19" t="str">
        <f t="shared" si="42"/>
        <v/>
      </c>
      <c r="D969" t="str">
        <f>IF(B969="","",$I$3+IF(OR(YEAR(B969)&gt;YEAR($F$3)+10,AND(YEAR(B969)=YEAR($F$3)+10,MONTH(B969)&gt;=MONTH($F$3))),SUM($C$9:C969),0)*IF(OR(YEAR(B969)&gt;YEAR($F$3)+25,AND(YEAR(B969)=YEAR($F$3)+25,MONTH(B969)&gt;=MONTH($F$3))),2,1))</f>
        <v/>
      </c>
      <c r="E969" t="str">
        <f t="shared" si="43"/>
        <v/>
      </c>
      <c r="F969" t="str">
        <f>IF(D969="","",MIN(E969+F968,MAX(Gehaltstabelle_neu!Entlohnungs_Stufe)))</f>
        <v/>
      </c>
      <c r="G969" t="str">
        <f>IF(A969="","",HLOOKUP(D969,Gehaltstabelle_neu!$B$2:$AA$13,GEHALT_NEU_V2!F969+1,FALSE))</f>
        <v/>
      </c>
      <c r="H969" t="str">
        <f t="shared" si="44"/>
        <v/>
      </c>
    </row>
    <row r="970" spans="1:8" x14ac:dyDescent="0.25">
      <c r="A970" t="str">
        <f>IF(GEHALT_ALT_V2!A970="","",GEHALT_ALT_V2!A970)</f>
        <v/>
      </c>
      <c r="B970" s="18" t="str">
        <f>IF(GEHALT_ALT_V2!B970="","",GEHALT_ALT_V2!B970)</f>
        <v/>
      </c>
      <c r="C970" s="19" t="str">
        <f t="shared" ref="C970:C1033" si="45">IF(A970="","",IF(AND($F$4,YEAR(B970)=YEAR($F$5),MONTH(B970)=MONTH($F$5)),1,0))</f>
        <v/>
      </c>
      <c r="D970" t="str">
        <f>IF(B970="","",$I$3+IF(OR(YEAR(B970)&gt;YEAR($F$3)+10,AND(YEAR(B970)=YEAR($F$3)+10,MONTH(B970)&gt;=MONTH($F$3))),SUM($C$9:C970),0)*IF(OR(YEAR(B970)&gt;YEAR($F$3)+25,AND(YEAR(B970)=YEAR($F$3)+25,MONTH(B970)&gt;=MONTH($F$3))),2,1))</f>
        <v/>
      </c>
      <c r="E970" t="str">
        <f t="shared" ref="E970:E1033" si="46">IF(B970="","",IF(B970&lt;$F$6,0,IF(AND(MOD(YEAR(B970)-YEAR($F$6),2)=0,MONTH($F$6)=MONTH(B970)),1,0)))</f>
        <v/>
      </c>
      <c r="F970" t="str">
        <f>IF(D970="","",MIN(E970+F969,MAX(Gehaltstabelle_neu!Entlohnungs_Stufe)))</f>
        <v/>
      </c>
      <c r="G970" t="str">
        <f>IF(A970="","",HLOOKUP(D970,Gehaltstabelle_neu!$B$2:$AA$13,GEHALT_NEU_V2!F970+1,FALSE))</f>
        <v/>
      </c>
      <c r="H970" t="str">
        <f t="shared" ref="H970:H1033" si="47">IF(G970="","",G970/12*14)</f>
        <v/>
      </c>
    </row>
    <row r="971" spans="1:8" x14ac:dyDescent="0.25">
      <c r="A971" t="str">
        <f>IF(GEHALT_ALT_V2!A971="","",GEHALT_ALT_V2!A971)</f>
        <v/>
      </c>
      <c r="B971" s="18" t="str">
        <f>IF(GEHALT_ALT_V2!B971="","",GEHALT_ALT_V2!B971)</f>
        <v/>
      </c>
      <c r="C971" s="19" t="str">
        <f t="shared" si="45"/>
        <v/>
      </c>
      <c r="D971" t="str">
        <f>IF(B971="","",$I$3+IF(OR(YEAR(B971)&gt;YEAR($F$3)+10,AND(YEAR(B971)=YEAR($F$3)+10,MONTH(B971)&gt;=MONTH($F$3))),SUM($C$9:C971),0)*IF(OR(YEAR(B971)&gt;YEAR($F$3)+25,AND(YEAR(B971)=YEAR($F$3)+25,MONTH(B971)&gt;=MONTH($F$3))),2,1))</f>
        <v/>
      </c>
      <c r="E971" t="str">
        <f t="shared" si="46"/>
        <v/>
      </c>
      <c r="F971" t="str">
        <f>IF(D971="","",MIN(E971+F970,MAX(Gehaltstabelle_neu!Entlohnungs_Stufe)))</f>
        <v/>
      </c>
      <c r="G971" t="str">
        <f>IF(A971="","",HLOOKUP(D971,Gehaltstabelle_neu!$B$2:$AA$13,GEHALT_NEU_V2!F971+1,FALSE))</f>
        <v/>
      </c>
      <c r="H971" t="str">
        <f t="shared" si="47"/>
        <v/>
      </c>
    </row>
    <row r="972" spans="1:8" x14ac:dyDescent="0.25">
      <c r="A972" t="str">
        <f>IF(GEHALT_ALT_V2!A972="","",GEHALT_ALT_V2!A972)</f>
        <v/>
      </c>
      <c r="B972" s="18" t="str">
        <f>IF(GEHALT_ALT_V2!B972="","",GEHALT_ALT_V2!B972)</f>
        <v/>
      </c>
      <c r="C972" s="19" t="str">
        <f t="shared" si="45"/>
        <v/>
      </c>
      <c r="D972" t="str">
        <f>IF(B972="","",$I$3+IF(OR(YEAR(B972)&gt;YEAR($F$3)+10,AND(YEAR(B972)=YEAR($F$3)+10,MONTH(B972)&gt;=MONTH($F$3))),SUM($C$9:C972),0)*IF(OR(YEAR(B972)&gt;YEAR($F$3)+25,AND(YEAR(B972)=YEAR($F$3)+25,MONTH(B972)&gt;=MONTH($F$3))),2,1))</f>
        <v/>
      </c>
      <c r="E972" t="str">
        <f t="shared" si="46"/>
        <v/>
      </c>
      <c r="F972" t="str">
        <f>IF(D972="","",MIN(E972+F971,MAX(Gehaltstabelle_neu!Entlohnungs_Stufe)))</f>
        <v/>
      </c>
      <c r="G972" t="str">
        <f>IF(A972="","",HLOOKUP(D972,Gehaltstabelle_neu!$B$2:$AA$13,GEHALT_NEU_V2!F972+1,FALSE))</f>
        <v/>
      </c>
      <c r="H972" t="str">
        <f t="shared" si="47"/>
        <v/>
      </c>
    </row>
    <row r="973" spans="1:8" x14ac:dyDescent="0.25">
      <c r="A973" t="str">
        <f>IF(GEHALT_ALT_V2!A973="","",GEHALT_ALT_V2!A973)</f>
        <v/>
      </c>
      <c r="B973" s="18" t="str">
        <f>IF(GEHALT_ALT_V2!B973="","",GEHALT_ALT_V2!B973)</f>
        <v/>
      </c>
      <c r="C973" s="19" t="str">
        <f t="shared" si="45"/>
        <v/>
      </c>
      <c r="D973" t="str">
        <f>IF(B973="","",$I$3+IF(OR(YEAR(B973)&gt;YEAR($F$3)+10,AND(YEAR(B973)=YEAR($F$3)+10,MONTH(B973)&gt;=MONTH($F$3))),SUM($C$9:C973),0)*IF(OR(YEAR(B973)&gt;YEAR($F$3)+25,AND(YEAR(B973)=YEAR($F$3)+25,MONTH(B973)&gt;=MONTH($F$3))),2,1))</f>
        <v/>
      </c>
      <c r="E973" t="str">
        <f t="shared" si="46"/>
        <v/>
      </c>
      <c r="F973" t="str">
        <f>IF(D973="","",MIN(E973+F972,MAX(Gehaltstabelle_neu!Entlohnungs_Stufe)))</f>
        <v/>
      </c>
      <c r="G973" t="str">
        <f>IF(A973="","",HLOOKUP(D973,Gehaltstabelle_neu!$B$2:$AA$13,GEHALT_NEU_V2!F973+1,FALSE))</f>
        <v/>
      </c>
      <c r="H973" t="str">
        <f t="shared" si="47"/>
        <v/>
      </c>
    </row>
    <row r="974" spans="1:8" x14ac:dyDescent="0.25">
      <c r="A974" t="str">
        <f>IF(GEHALT_ALT_V2!A974="","",GEHALT_ALT_V2!A974)</f>
        <v/>
      </c>
      <c r="B974" s="18" t="str">
        <f>IF(GEHALT_ALT_V2!B974="","",GEHALT_ALT_V2!B974)</f>
        <v/>
      </c>
      <c r="C974" s="19" t="str">
        <f t="shared" si="45"/>
        <v/>
      </c>
      <c r="D974" t="str">
        <f>IF(B974="","",$I$3+IF(OR(YEAR(B974)&gt;YEAR($F$3)+10,AND(YEAR(B974)=YEAR($F$3)+10,MONTH(B974)&gt;=MONTH($F$3))),SUM($C$9:C974),0)*IF(OR(YEAR(B974)&gt;YEAR($F$3)+25,AND(YEAR(B974)=YEAR($F$3)+25,MONTH(B974)&gt;=MONTH($F$3))),2,1))</f>
        <v/>
      </c>
      <c r="E974" t="str">
        <f t="shared" si="46"/>
        <v/>
      </c>
      <c r="F974" t="str">
        <f>IF(D974="","",MIN(E974+F973,MAX(Gehaltstabelle_neu!Entlohnungs_Stufe)))</f>
        <v/>
      </c>
      <c r="G974" t="str">
        <f>IF(A974="","",HLOOKUP(D974,Gehaltstabelle_neu!$B$2:$AA$13,GEHALT_NEU_V2!F974+1,FALSE))</f>
        <v/>
      </c>
      <c r="H974" t="str">
        <f t="shared" si="47"/>
        <v/>
      </c>
    </row>
    <row r="975" spans="1:8" x14ac:dyDescent="0.25">
      <c r="A975" t="str">
        <f>IF(GEHALT_ALT_V2!A975="","",GEHALT_ALT_V2!A975)</f>
        <v/>
      </c>
      <c r="B975" s="18" t="str">
        <f>IF(GEHALT_ALT_V2!B975="","",GEHALT_ALT_V2!B975)</f>
        <v/>
      </c>
      <c r="C975" s="19" t="str">
        <f t="shared" si="45"/>
        <v/>
      </c>
      <c r="D975" t="str">
        <f>IF(B975="","",$I$3+IF(OR(YEAR(B975)&gt;YEAR($F$3)+10,AND(YEAR(B975)=YEAR($F$3)+10,MONTH(B975)&gt;=MONTH($F$3))),SUM($C$9:C975),0)*IF(OR(YEAR(B975)&gt;YEAR($F$3)+25,AND(YEAR(B975)=YEAR($F$3)+25,MONTH(B975)&gt;=MONTH($F$3))),2,1))</f>
        <v/>
      </c>
      <c r="E975" t="str">
        <f t="shared" si="46"/>
        <v/>
      </c>
      <c r="F975" t="str">
        <f>IF(D975="","",MIN(E975+F974,MAX(Gehaltstabelle_neu!Entlohnungs_Stufe)))</f>
        <v/>
      </c>
      <c r="G975" t="str">
        <f>IF(A975="","",HLOOKUP(D975,Gehaltstabelle_neu!$B$2:$AA$13,GEHALT_NEU_V2!F975+1,FALSE))</f>
        <v/>
      </c>
      <c r="H975" t="str">
        <f t="shared" si="47"/>
        <v/>
      </c>
    </row>
    <row r="976" spans="1:8" x14ac:dyDescent="0.25">
      <c r="A976" t="str">
        <f>IF(GEHALT_ALT_V2!A976="","",GEHALT_ALT_V2!A976)</f>
        <v/>
      </c>
      <c r="B976" s="18" t="str">
        <f>IF(GEHALT_ALT_V2!B976="","",GEHALT_ALT_V2!B976)</f>
        <v/>
      </c>
      <c r="C976" s="19" t="str">
        <f t="shared" si="45"/>
        <v/>
      </c>
      <c r="D976" t="str">
        <f>IF(B976="","",$I$3+IF(OR(YEAR(B976)&gt;YEAR($F$3)+10,AND(YEAR(B976)=YEAR($F$3)+10,MONTH(B976)&gt;=MONTH($F$3))),SUM($C$9:C976),0)*IF(OR(YEAR(B976)&gt;YEAR($F$3)+25,AND(YEAR(B976)=YEAR($F$3)+25,MONTH(B976)&gt;=MONTH($F$3))),2,1))</f>
        <v/>
      </c>
      <c r="E976" t="str">
        <f t="shared" si="46"/>
        <v/>
      </c>
      <c r="F976" t="str">
        <f>IF(D976="","",MIN(E976+F975,MAX(Gehaltstabelle_neu!Entlohnungs_Stufe)))</f>
        <v/>
      </c>
      <c r="G976" t="str">
        <f>IF(A976="","",HLOOKUP(D976,Gehaltstabelle_neu!$B$2:$AA$13,GEHALT_NEU_V2!F976+1,FALSE))</f>
        <v/>
      </c>
      <c r="H976" t="str">
        <f t="shared" si="47"/>
        <v/>
      </c>
    </row>
    <row r="977" spans="1:8" x14ac:dyDescent="0.25">
      <c r="A977" t="str">
        <f>IF(GEHALT_ALT_V2!A977="","",GEHALT_ALT_V2!A977)</f>
        <v/>
      </c>
      <c r="B977" s="18" t="str">
        <f>IF(GEHALT_ALT_V2!B977="","",GEHALT_ALT_V2!B977)</f>
        <v/>
      </c>
      <c r="C977" s="19" t="str">
        <f t="shared" si="45"/>
        <v/>
      </c>
      <c r="D977" t="str">
        <f>IF(B977="","",$I$3+IF(OR(YEAR(B977)&gt;YEAR($F$3)+10,AND(YEAR(B977)=YEAR($F$3)+10,MONTH(B977)&gt;=MONTH($F$3))),SUM($C$9:C977),0)*IF(OR(YEAR(B977)&gt;YEAR($F$3)+25,AND(YEAR(B977)=YEAR($F$3)+25,MONTH(B977)&gt;=MONTH($F$3))),2,1))</f>
        <v/>
      </c>
      <c r="E977" t="str">
        <f t="shared" si="46"/>
        <v/>
      </c>
      <c r="F977" t="str">
        <f>IF(D977="","",MIN(E977+F976,MAX(Gehaltstabelle_neu!Entlohnungs_Stufe)))</f>
        <v/>
      </c>
      <c r="G977" t="str">
        <f>IF(A977="","",HLOOKUP(D977,Gehaltstabelle_neu!$B$2:$AA$13,GEHALT_NEU_V2!F977+1,FALSE))</f>
        <v/>
      </c>
      <c r="H977" t="str">
        <f t="shared" si="47"/>
        <v/>
      </c>
    </row>
    <row r="978" spans="1:8" x14ac:dyDescent="0.25">
      <c r="A978" t="str">
        <f>IF(GEHALT_ALT_V2!A978="","",GEHALT_ALT_V2!A978)</f>
        <v/>
      </c>
      <c r="B978" s="18" t="str">
        <f>IF(GEHALT_ALT_V2!B978="","",GEHALT_ALT_V2!B978)</f>
        <v/>
      </c>
      <c r="C978" s="19" t="str">
        <f t="shared" si="45"/>
        <v/>
      </c>
      <c r="D978" t="str">
        <f>IF(B978="","",$I$3+IF(OR(YEAR(B978)&gt;YEAR($F$3)+10,AND(YEAR(B978)=YEAR($F$3)+10,MONTH(B978)&gt;=MONTH($F$3))),SUM($C$9:C978),0)*IF(OR(YEAR(B978)&gt;YEAR($F$3)+25,AND(YEAR(B978)=YEAR($F$3)+25,MONTH(B978)&gt;=MONTH($F$3))),2,1))</f>
        <v/>
      </c>
      <c r="E978" t="str">
        <f t="shared" si="46"/>
        <v/>
      </c>
      <c r="F978" t="str">
        <f>IF(D978="","",MIN(E978+F977,MAX(Gehaltstabelle_neu!Entlohnungs_Stufe)))</f>
        <v/>
      </c>
      <c r="G978" t="str">
        <f>IF(A978="","",HLOOKUP(D978,Gehaltstabelle_neu!$B$2:$AA$13,GEHALT_NEU_V2!F978+1,FALSE))</f>
        <v/>
      </c>
      <c r="H978" t="str">
        <f t="shared" si="47"/>
        <v/>
      </c>
    </row>
    <row r="979" spans="1:8" x14ac:dyDescent="0.25">
      <c r="A979" t="str">
        <f>IF(GEHALT_ALT_V2!A979="","",GEHALT_ALT_V2!A979)</f>
        <v/>
      </c>
      <c r="B979" s="18" t="str">
        <f>IF(GEHALT_ALT_V2!B979="","",GEHALT_ALT_V2!B979)</f>
        <v/>
      </c>
      <c r="C979" s="19" t="str">
        <f t="shared" si="45"/>
        <v/>
      </c>
      <c r="D979" t="str">
        <f>IF(B979="","",$I$3+IF(OR(YEAR(B979)&gt;YEAR($F$3)+10,AND(YEAR(B979)=YEAR($F$3)+10,MONTH(B979)&gt;=MONTH($F$3))),SUM($C$9:C979),0)*IF(OR(YEAR(B979)&gt;YEAR($F$3)+25,AND(YEAR(B979)=YEAR($F$3)+25,MONTH(B979)&gt;=MONTH($F$3))),2,1))</f>
        <v/>
      </c>
      <c r="E979" t="str">
        <f t="shared" si="46"/>
        <v/>
      </c>
      <c r="F979" t="str">
        <f>IF(D979="","",MIN(E979+F978,MAX(Gehaltstabelle_neu!Entlohnungs_Stufe)))</f>
        <v/>
      </c>
      <c r="G979" t="str">
        <f>IF(A979="","",HLOOKUP(D979,Gehaltstabelle_neu!$B$2:$AA$13,GEHALT_NEU_V2!F979+1,FALSE))</f>
        <v/>
      </c>
      <c r="H979" t="str">
        <f t="shared" si="47"/>
        <v/>
      </c>
    </row>
    <row r="980" spans="1:8" x14ac:dyDescent="0.25">
      <c r="A980" t="str">
        <f>IF(GEHALT_ALT_V2!A980="","",GEHALT_ALT_V2!A980)</f>
        <v/>
      </c>
      <c r="B980" s="18" t="str">
        <f>IF(GEHALT_ALT_V2!B980="","",GEHALT_ALT_V2!B980)</f>
        <v/>
      </c>
      <c r="C980" s="19" t="str">
        <f t="shared" si="45"/>
        <v/>
      </c>
      <c r="D980" t="str">
        <f>IF(B980="","",$I$3+IF(OR(YEAR(B980)&gt;YEAR($F$3)+10,AND(YEAR(B980)=YEAR($F$3)+10,MONTH(B980)&gt;=MONTH($F$3))),SUM($C$9:C980),0)*IF(OR(YEAR(B980)&gt;YEAR($F$3)+25,AND(YEAR(B980)=YEAR($F$3)+25,MONTH(B980)&gt;=MONTH($F$3))),2,1))</f>
        <v/>
      </c>
      <c r="E980" t="str">
        <f t="shared" si="46"/>
        <v/>
      </c>
      <c r="F980" t="str">
        <f>IF(D980="","",MIN(E980+F979,MAX(Gehaltstabelle_neu!Entlohnungs_Stufe)))</f>
        <v/>
      </c>
      <c r="G980" t="str">
        <f>IF(A980="","",HLOOKUP(D980,Gehaltstabelle_neu!$B$2:$AA$13,GEHALT_NEU_V2!F980+1,FALSE))</f>
        <v/>
      </c>
      <c r="H980" t="str">
        <f t="shared" si="47"/>
        <v/>
      </c>
    </row>
    <row r="981" spans="1:8" x14ac:dyDescent="0.25">
      <c r="A981" t="str">
        <f>IF(GEHALT_ALT_V2!A981="","",GEHALT_ALT_V2!A981)</f>
        <v/>
      </c>
      <c r="B981" s="18" t="str">
        <f>IF(GEHALT_ALT_V2!B981="","",GEHALT_ALT_V2!B981)</f>
        <v/>
      </c>
      <c r="C981" s="19" t="str">
        <f t="shared" si="45"/>
        <v/>
      </c>
      <c r="D981" t="str">
        <f>IF(B981="","",$I$3+IF(OR(YEAR(B981)&gt;YEAR($F$3)+10,AND(YEAR(B981)=YEAR($F$3)+10,MONTH(B981)&gt;=MONTH($F$3))),SUM($C$9:C981),0)*IF(OR(YEAR(B981)&gt;YEAR($F$3)+25,AND(YEAR(B981)=YEAR($F$3)+25,MONTH(B981)&gt;=MONTH($F$3))),2,1))</f>
        <v/>
      </c>
      <c r="E981" t="str">
        <f t="shared" si="46"/>
        <v/>
      </c>
      <c r="F981" t="str">
        <f>IF(D981="","",MIN(E981+F980,MAX(Gehaltstabelle_neu!Entlohnungs_Stufe)))</f>
        <v/>
      </c>
      <c r="G981" t="str">
        <f>IF(A981="","",HLOOKUP(D981,Gehaltstabelle_neu!$B$2:$AA$13,GEHALT_NEU_V2!F981+1,FALSE))</f>
        <v/>
      </c>
      <c r="H981" t="str">
        <f t="shared" si="47"/>
        <v/>
      </c>
    </row>
    <row r="982" spans="1:8" x14ac:dyDescent="0.25">
      <c r="A982" t="str">
        <f>IF(GEHALT_ALT_V2!A982="","",GEHALT_ALT_V2!A982)</f>
        <v/>
      </c>
      <c r="B982" s="18" t="str">
        <f>IF(GEHALT_ALT_V2!B982="","",GEHALT_ALT_V2!B982)</f>
        <v/>
      </c>
      <c r="C982" s="19" t="str">
        <f t="shared" si="45"/>
        <v/>
      </c>
      <c r="D982" t="str">
        <f>IF(B982="","",$I$3+IF(OR(YEAR(B982)&gt;YEAR($F$3)+10,AND(YEAR(B982)=YEAR($F$3)+10,MONTH(B982)&gt;=MONTH($F$3))),SUM($C$9:C982),0)*IF(OR(YEAR(B982)&gt;YEAR($F$3)+25,AND(YEAR(B982)=YEAR($F$3)+25,MONTH(B982)&gt;=MONTH($F$3))),2,1))</f>
        <v/>
      </c>
      <c r="E982" t="str">
        <f t="shared" si="46"/>
        <v/>
      </c>
      <c r="F982" t="str">
        <f>IF(D982="","",MIN(E982+F981,MAX(Gehaltstabelle_neu!Entlohnungs_Stufe)))</f>
        <v/>
      </c>
      <c r="G982" t="str">
        <f>IF(A982="","",HLOOKUP(D982,Gehaltstabelle_neu!$B$2:$AA$13,GEHALT_NEU_V2!F982+1,FALSE))</f>
        <v/>
      </c>
      <c r="H982" t="str">
        <f t="shared" si="47"/>
        <v/>
      </c>
    </row>
    <row r="983" spans="1:8" x14ac:dyDescent="0.25">
      <c r="A983" t="str">
        <f>IF(GEHALT_ALT_V2!A983="","",GEHALT_ALT_V2!A983)</f>
        <v/>
      </c>
      <c r="B983" s="18" t="str">
        <f>IF(GEHALT_ALT_V2!B983="","",GEHALT_ALT_V2!B983)</f>
        <v/>
      </c>
      <c r="C983" s="19" t="str">
        <f t="shared" si="45"/>
        <v/>
      </c>
      <c r="D983" t="str">
        <f>IF(B983="","",$I$3+IF(OR(YEAR(B983)&gt;YEAR($F$3)+10,AND(YEAR(B983)=YEAR($F$3)+10,MONTH(B983)&gt;=MONTH($F$3))),SUM($C$9:C983),0)*IF(OR(YEAR(B983)&gt;YEAR($F$3)+25,AND(YEAR(B983)=YEAR($F$3)+25,MONTH(B983)&gt;=MONTH($F$3))),2,1))</f>
        <v/>
      </c>
      <c r="E983" t="str">
        <f t="shared" si="46"/>
        <v/>
      </c>
      <c r="F983" t="str">
        <f>IF(D983="","",MIN(E983+F982,MAX(Gehaltstabelle_neu!Entlohnungs_Stufe)))</f>
        <v/>
      </c>
      <c r="G983" t="str">
        <f>IF(A983="","",HLOOKUP(D983,Gehaltstabelle_neu!$B$2:$AA$13,GEHALT_NEU_V2!F983+1,FALSE))</f>
        <v/>
      </c>
      <c r="H983" t="str">
        <f t="shared" si="47"/>
        <v/>
      </c>
    </row>
    <row r="984" spans="1:8" x14ac:dyDescent="0.25">
      <c r="A984" t="str">
        <f>IF(GEHALT_ALT_V2!A984="","",GEHALT_ALT_V2!A984)</f>
        <v/>
      </c>
      <c r="B984" s="18" t="str">
        <f>IF(GEHALT_ALT_V2!B984="","",GEHALT_ALT_V2!B984)</f>
        <v/>
      </c>
      <c r="C984" s="19" t="str">
        <f t="shared" si="45"/>
        <v/>
      </c>
      <c r="D984" t="str">
        <f>IF(B984="","",$I$3+IF(OR(YEAR(B984)&gt;YEAR($F$3)+10,AND(YEAR(B984)=YEAR($F$3)+10,MONTH(B984)&gt;=MONTH($F$3))),SUM($C$9:C984),0)*IF(OR(YEAR(B984)&gt;YEAR($F$3)+25,AND(YEAR(B984)=YEAR($F$3)+25,MONTH(B984)&gt;=MONTH($F$3))),2,1))</f>
        <v/>
      </c>
      <c r="E984" t="str">
        <f t="shared" si="46"/>
        <v/>
      </c>
      <c r="F984" t="str">
        <f>IF(D984="","",MIN(E984+F983,MAX(Gehaltstabelle_neu!Entlohnungs_Stufe)))</f>
        <v/>
      </c>
      <c r="G984" t="str">
        <f>IF(A984="","",HLOOKUP(D984,Gehaltstabelle_neu!$B$2:$AA$13,GEHALT_NEU_V2!F984+1,FALSE))</f>
        <v/>
      </c>
      <c r="H984" t="str">
        <f t="shared" si="47"/>
        <v/>
      </c>
    </row>
    <row r="985" spans="1:8" x14ac:dyDescent="0.25">
      <c r="A985" t="str">
        <f>IF(GEHALT_ALT_V2!A985="","",GEHALT_ALT_V2!A985)</f>
        <v/>
      </c>
      <c r="B985" s="18" t="str">
        <f>IF(GEHALT_ALT_V2!B985="","",GEHALT_ALT_V2!B985)</f>
        <v/>
      </c>
      <c r="C985" s="19" t="str">
        <f t="shared" si="45"/>
        <v/>
      </c>
      <c r="D985" t="str">
        <f>IF(B985="","",$I$3+IF(OR(YEAR(B985)&gt;YEAR($F$3)+10,AND(YEAR(B985)=YEAR($F$3)+10,MONTH(B985)&gt;=MONTH($F$3))),SUM($C$9:C985),0)*IF(OR(YEAR(B985)&gt;YEAR($F$3)+25,AND(YEAR(B985)=YEAR($F$3)+25,MONTH(B985)&gt;=MONTH($F$3))),2,1))</f>
        <v/>
      </c>
      <c r="E985" t="str">
        <f t="shared" si="46"/>
        <v/>
      </c>
      <c r="F985" t="str">
        <f>IF(D985="","",MIN(E985+F984,MAX(Gehaltstabelle_neu!Entlohnungs_Stufe)))</f>
        <v/>
      </c>
      <c r="G985" t="str">
        <f>IF(A985="","",HLOOKUP(D985,Gehaltstabelle_neu!$B$2:$AA$13,GEHALT_NEU_V2!F985+1,FALSE))</f>
        <v/>
      </c>
      <c r="H985" t="str">
        <f t="shared" si="47"/>
        <v/>
      </c>
    </row>
    <row r="986" spans="1:8" x14ac:dyDescent="0.25">
      <c r="A986" t="str">
        <f>IF(GEHALT_ALT_V2!A986="","",GEHALT_ALT_V2!A986)</f>
        <v/>
      </c>
      <c r="B986" s="18" t="str">
        <f>IF(GEHALT_ALT_V2!B986="","",GEHALT_ALT_V2!B986)</f>
        <v/>
      </c>
      <c r="C986" s="19" t="str">
        <f t="shared" si="45"/>
        <v/>
      </c>
      <c r="D986" t="str">
        <f>IF(B986="","",$I$3+IF(OR(YEAR(B986)&gt;YEAR($F$3)+10,AND(YEAR(B986)=YEAR($F$3)+10,MONTH(B986)&gt;=MONTH($F$3))),SUM($C$9:C986),0)*IF(OR(YEAR(B986)&gt;YEAR($F$3)+25,AND(YEAR(B986)=YEAR($F$3)+25,MONTH(B986)&gt;=MONTH($F$3))),2,1))</f>
        <v/>
      </c>
      <c r="E986" t="str">
        <f t="shared" si="46"/>
        <v/>
      </c>
      <c r="F986" t="str">
        <f>IF(D986="","",MIN(E986+F985,MAX(Gehaltstabelle_neu!Entlohnungs_Stufe)))</f>
        <v/>
      </c>
      <c r="G986" t="str">
        <f>IF(A986="","",HLOOKUP(D986,Gehaltstabelle_neu!$B$2:$AA$13,GEHALT_NEU_V2!F986+1,FALSE))</f>
        <v/>
      </c>
      <c r="H986" t="str">
        <f t="shared" si="47"/>
        <v/>
      </c>
    </row>
    <row r="987" spans="1:8" x14ac:dyDescent="0.25">
      <c r="A987" t="str">
        <f>IF(GEHALT_ALT_V2!A987="","",GEHALT_ALT_V2!A987)</f>
        <v/>
      </c>
      <c r="B987" s="18" t="str">
        <f>IF(GEHALT_ALT_V2!B987="","",GEHALT_ALT_V2!B987)</f>
        <v/>
      </c>
      <c r="C987" s="19" t="str">
        <f t="shared" si="45"/>
        <v/>
      </c>
      <c r="D987" t="str">
        <f>IF(B987="","",$I$3+IF(OR(YEAR(B987)&gt;YEAR($F$3)+10,AND(YEAR(B987)=YEAR($F$3)+10,MONTH(B987)&gt;=MONTH($F$3))),SUM($C$9:C987),0)*IF(OR(YEAR(B987)&gt;YEAR($F$3)+25,AND(YEAR(B987)=YEAR($F$3)+25,MONTH(B987)&gt;=MONTH($F$3))),2,1))</f>
        <v/>
      </c>
      <c r="E987" t="str">
        <f t="shared" si="46"/>
        <v/>
      </c>
      <c r="F987" t="str">
        <f>IF(D987="","",MIN(E987+F986,MAX(Gehaltstabelle_neu!Entlohnungs_Stufe)))</f>
        <v/>
      </c>
      <c r="G987" t="str">
        <f>IF(A987="","",HLOOKUP(D987,Gehaltstabelle_neu!$B$2:$AA$13,GEHALT_NEU_V2!F987+1,FALSE))</f>
        <v/>
      </c>
      <c r="H987" t="str">
        <f t="shared" si="47"/>
        <v/>
      </c>
    </row>
    <row r="988" spans="1:8" x14ac:dyDescent="0.25">
      <c r="A988" t="str">
        <f>IF(GEHALT_ALT_V2!A988="","",GEHALT_ALT_V2!A988)</f>
        <v/>
      </c>
      <c r="B988" s="18" t="str">
        <f>IF(GEHALT_ALT_V2!B988="","",GEHALT_ALT_V2!B988)</f>
        <v/>
      </c>
      <c r="C988" s="19" t="str">
        <f t="shared" si="45"/>
        <v/>
      </c>
      <c r="D988" t="str">
        <f>IF(B988="","",$I$3+IF(OR(YEAR(B988)&gt;YEAR($F$3)+10,AND(YEAR(B988)=YEAR($F$3)+10,MONTH(B988)&gt;=MONTH($F$3))),SUM($C$9:C988),0)*IF(OR(YEAR(B988)&gt;YEAR($F$3)+25,AND(YEAR(B988)=YEAR($F$3)+25,MONTH(B988)&gt;=MONTH($F$3))),2,1))</f>
        <v/>
      </c>
      <c r="E988" t="str">
        <f t="shared" si="46"/>
        <v/>
      </c>
      <c r="F988" t="str">
        <f>IF(D988="","",MIN(E988+F987,MAX(Gehaltstabelle_neu!Entlohnungs_Stufe)))</f>
        <v/>
      </c>
      <c r="G988" t="str">
        <f>IF(A988="","",HLOOKUP(D988,Gehaltstabelle_neu!$B$2:$AA$13,GEHALT_NEU_V2!F988+1,FALSE))</f>
        <v/>
      </c>
      <c r="H988" t="str">
        <f t="shared" si="47"/>
        <v/>
      </c>
    </row>
    <row r="989" spans="1:8" x14ac:dyDescent="0.25">
      <c r="A989" t="str">
        <f>IF(GEHALT_ALT_V2!A989="","",GEHALT_ALT_V2!A989)</f>
        <v/>
      </c>
      <c r="B989" s="18" t="str">
        <f>IF(GEHALT_ALT_V2!B989="","",GEHALT_ALT_V2!B989)</f>
        <v/>
      </c>
      <c r="C989" s="19" t="str">
        <f t="shared" si="45"/>
        <v/>
      </c>
      <c r="D989" t="str">
        <f>IF(B989="","",$I$3+IF(OR(YEAR(B989)&gt;YEAR($F$3)+10,AND(YEAR(B989)=YEAR($F$3)+10,MONTH(B989)&gt;=MONTH($F$3))),SUM($C$9:C989),0)*IF(OR(YEAR(B989)&gt;YEAR($F$3)+25,AND(YEAR(B989)=YEAR($F$3)+25,MONTH(B989)&gt;=MONTH($F$3))),2,1))</f>
        <v/>
      </c>
      <c r="E989" t="str">
        <f t="shared" si="46"/>
        <v/>
      </c>
      <c r="F989" t="str">
        <f>IF(D989="","",MIN(E989+F988,MAX(Gehaltstabelle_neu!Entlohnungs_Stufe)))</f>
        <v/>
      </c>
      <c r="G989" t="str">
        <f>IF(A989="","",HLOOKUP(D989,Gehaltstabelle_neu!$B$2:$AA$13,GEHALT_NEU_V2!F989+1,FALSE))</f>
        <v/>
      </c>
      <c r="H989" t="str">
        <f t="shared" si="47"/>
        <v/>
      </c>
    </row>
    <row r="990" spans="1:8" x14ac:dyDescent="0.25">
      <c r="A990" t="str">
        <f>IF(GEHALT_ALT_V2!A990="","",GEHALT_ALT_V2!A990)</f>
        <v/>
      </c>
      <c r="B990" s="18" t="str">
        <f>IF(GEHALT_ALT_V2!B990="","",GEHALT_ALT_V2!B990)</f>
        <v/>
      </c>
      <c r="C990" s="19" t="str">
        <f t="shared" si="45"/>
        <v/>
      </c>
      <c r="D990" t="str">
        <f>IF(B990="","",$I$3+IF(OR(YEAR(B990)&gt;YEAR($F$3)+10,AND(YEAR(B990)=YEAR($F$3)+10,MONTH(B990)&gt;=MONTH($F$3))),SUM($C$9:C990),0)*IF(OR(YEAR(B990)&gt;YEAR($F$3)+25,AND(YEAR(B990)=YEAR($F$3)+25,MONTH(B990)&gt;=MONTH($F$3))),2,1))</f>
        <v/>
      </c>
      <c r="E990" t="str">
        <f t="shared" si="46"/>
        <v/>
      </c>
      <c r="F990" t="str">
        <f>IF(D990="","",MIN(E990+F989,MAX(Gehaltstabelle_neu!Entlohnungs_Stufe)))</f>
        <v/>
      </c>
      <c r="G990" t="str">
        <f>IF(A990="","",HLOOKUP(D990,Gehaltstabelle_neu!$B$2:$AA$13,GEHALT_NEU_V2!F990+1,FALSE))</f>
        <v/>
      </c>
      <c r="H990" t="str">
        <f t="shared" si="47"/>
        <v/>
      </c>
    </row>
    <row r="991" spans="1:8" x14ac:dyDescent="0.25">
      <c r="A991" t="str">
        <f>IF(GEHALT_ALT_V2!A991="","",GEHALT_ALT_V2!A991)</f>
        <v/>
      </c>
      <c r="B991" s="18" t="str">
        <f>IF(GEHALT_ALT_V2!B991="","",GEHALT_ALT_V2!B991)</f>
        <v/>
      </c>
      <c r="C991" s="19" t="str">
        <f t="shared" si="45"/>
        <v/>
      </c>
      <c r="D991" t="str">
        <f>IF(B991="","",$I$3+IF(OR(YEAR(B991)&gt;YEAR($F$3)+10,AND(YEAR(B991)=YEAR($F$3)+10,MONTH(B991)&gt;=MONTH($F$3))),SUM($C$9:C991),0)*IF(OR(YEAR(B991)&gt;YEAR($F$3)+25,AND(YEAR(B991)=YEAR($F$3)+25,MONTH(B991)&gt;=MONTH($F$3))),2,1))</f>
        <v/>
      </c>
      <c r="E991" t="str">
        <f t="shared" si="46"/>
        <v/>
      </c>
      <c r="F991" t="str">
        <f>IF(D991="","",MIN(E991+F990,MAX(Gehaltstabelle_neu!Entlohnungs_Stufe)))</f>
        <v/>
      </c>
      <c r="G991" t="str">
        <f>IF(A991="","",HLOOKUP(D991,Gehaltstabelle_neu!$B$2:$AA$13,GEHALT_NEU_V2!F991+1,FALSE))</f>
        <v/>
      </c>
      <c r="H991" t="str">
        <f t="shared" si="47"/>
        <v/>
      </c>
    </row>
    <row r="992" spans="1:8" x14ac:dyDescent="0.25">
      <c r="A992" t="str">
        <f>IF(GEHALT_ALT_V2!A992="","",GEHALT_ALT_V2!A992)</f>
        <v/>
      </c>
      <c r="B992" s="18" t="str">
        <f>IF(GEHALT_ALT_V2!B992="","",GEHALT_ALT_V2!B992)</f>
        <v/>
      </c>
      <c r="C992" s="19" t="str">
        <f t="shared" si="45"/>
        <v/>
      </c>
      <c r="D992" t="str">
        <f>IF(B992="","",$I$3+IF(OR(YEAR(B992)&gt;YEAR($F$3)+10,AND(YEAR(B992)=YEAR($F$3)+10,MONTH(B992)&gt;=MONTH($F$3))),SUM($C$9:C992),0)*IF(OR(YEAR(B992)&gt;YEAR($F$3)+25,AND(YEAR(B992)=YEAR($F$3)+25,MONTH(B992)&gt;=MONTH($F$3))),2,1))</f>
        <v/>
      </c>
      <c r="E992" t="str">
        <f t="shared" si="46"/>
        <v/>
      </c>
      <c r="F992" t="str">
        <f>IF(D992="","",MIN(E992+F991,MAX(Gehaltstabelle_neu!Entlohnungs_Stufe)))</f>
        <v/>
      </c>
      <c r="G992" t="str">
        <f>IF(A992="","",HLOOKUP(D992,Gehaltstabelle_neu!$B$2:$AA$13,GEHALT_NEU_V2!F992+1,FALSE))</f>
        <v/>
      </c>
      <c r="H992" t="str">
        <f t="shared" si="47"/>
        <v/>
      </c>
    </row>
    <row r="993" spans="1:8" x14ac:dyDescent="0.25">
      <c r="A993" t="str">
        <f>IF(GEHALT_ALT_V2!A993="","",GEHALT_ALT_V2!A993)</f>
        <v/>
      </c>
      <c r="B993" s="18" t="str">
        <f>IF(GEHALT_ALT_V2!B993="","",GEHALT_ALT_V2!B993)</f>
        <v/>
      </c>
      <c r="C993" s="19" t="str">
        <f t="shared" si="45"/>
        <v/>
      </c>
      <c r="D993" t="str">
        <f>IF(B993="","",$I$3+IF(OR(YEAR(B993)&gt;YEAR($F$3)+10,AND(YEAR(B993)=YEAR($F$3)+10,MONTH(B993)&gt;=MONTH($F$3))),SUM($C$9:C993),0)*IF(OR(YEAR(B993)&gt;YEAR($F$3)+25,AND(YEAR(B993)=YEAR($F$3)+25,MONTH(B993)&gt;=MONTH($F$3))),2,1))</f>
        <v/>
      </c>
      <c r="E993" t="str">
        <f t="shared" si="46"/>
        <v/>
      </c>
      <c r="F993" t="str">
        <f>IF(D993="","",MIN(E993+F992,MAX(Gehaltstabelle_neu!Entlohnungs_Stufe)))</f>
        <v/>
      </c>
      <c r="G993" t="str">
        <f>IF(A993="","",HLOOKUP(D993,Gehaltstabelle_neu!$B$2:$AA$13,GEHALT_NEU_V2!F993+1,FALSE))</f>
        <v/>
      </c>
      <c r="H993" t="str">
        <f t="shared" si="47"/>
        <v/>
      </c>
    </row>
    <row r="994" spans="1:8" x14ac:dyDescent="0.25">
      <c r="A994" t="str">
        <f>IF(GEHALT_ALT_V2!A994="","",GEHALT_ALT_V2!A994)</f>
        <v/>
      </c>
      <c r="B994" s="18" t="str">
        <f>IF(GEHALT_ALT_V2!B994="","",GEHALT_ALT_V2!B994)</f>
        <v/>
      </c>
      <c r="C994" s="19" t="str">
        <f t="shared" si="45"/>
        <v/>
      </c>
      <c r="D994" t="str">
        <f>IF(B994="","",$I$3+IF(OR(YEAR(B994)&gt;YEAR($F$3)+10,AND(YEAR(B994)=YEAR($F$3)+10,MONTH(B994)&gt;=MONTH($F$3))),SUM($C$9:C994),0)*IF(OR(YEAR(B994)&gt;YEAR($F$3)+25,AND(YEAR(B994)=YEAR($F$3)+25,MONTH(B994)&gt;=MONTH($F$3))),2,1))</f>
        <v/>
      </c>
      <c r="E994" t="str">
        <f t="shared" si="46"/>
        <v/>
      </c>
      <c r="F994" t="str">
        <f>IF(D994="","",MIN(E994+F993,MAX(Gehaltstabelle_neu!Entlohnungs_Stufe)))</f>
        <v/>
      </c>
      <c r="G994" t="str">
        <f>IF(A994="","",HLOOKUP(D994,Gehaltstabelle_neu!$B$2:$AA$13,GEHALT_NEU_V2!F994+1,FALSE))</f>
        <v/>
      </c>
      <c r="H994" t="str">
        <f t="shared" si="47"/>
        <v/>
      </c>
    </row>
    <row r="995" spans="1:8" x14ac:dyDescent="0.25">
      <c r="A995" t="str">
        <f>IF(GEHALT_ALT_V2!A995="","",GEHALT_ALT_V2!A995)</f>
        <v/>
      </c>
      <c r="B995" s="18" t="str">
        <f>IF(GEHALT_ALT_V2!B995="","",GEHALT_ALT_V2!B995)</f>
        <v/>
      </c>
      <c r="C995" s="19" t="str">
        <f t="shared" si="45"/>
        <v/>
      </c>
      <c r="D995" t="str">
        <f>IF(B995="","",$I$3+IF(OR(YEAR(B995)&gt;YEAR($F$3)+10,AND(YEAR(B995)=YEAR($F$3)+10,MONTH(B995)&gt;=MONTH($F$3))),SUM($C$9:C995),0)*IF(OR(YEAR(B995)&gt;YEAR($F$3)+25,AND(YEAR(B995)=YEAR($F$3)+25,MONTH(B995)&gt;=MONTH($F$3))),2,1))</f>
        <v/>
      </c>
      <c r="E995" t="str">
        <f t="shared" si="46"/>
        <v/>
      </c>
      <c r="F995" t="str">
        <f>IF(D995="","",MIN(E995+F994,MAX(Gehaltstabelle_neu!Entlohnungs_Stufe)))</f>
        <v/>
      </c>
      <c r="G995" t="str">
        <f>IF(A995="","",HLOOKUP(D995,Gehaltstabelle_neu!$B$2:$AA$13,GEHALT_NEU_V2!F995+1,FALSE))</f>
        <v/>
      </c>
      <c r="H995" t="str">
        <f t="shared" si="47"/>
        <v/>
      </c>
    </row>
    <row r="996" spans="1:8" x14ac:dyDescent="0.25">
      <c r="A996" t="str">
        <f>IF(GEHALT_ALT_V2!A996="","",GEHALT_ALT_V2!A996)</f>
        <v/>
      </c>
      <c r="B996" s="18" t="str">
        <f>IF(GEHALT_ALT_V2!B996="","",GEHALT_ALT_V2!B996)</f>
        <v/>
      </c>
      <c r="C996" s="19" t="str">
        <f t="shared" si="45"/>
        <v/>
      </c>
      <c r="D996" t="str">
        <f>IF(B996="","",$I$3+IF(OR(YEAR(B996)&gt;YEAR($F$3)+10,AND(YEAR(B996)=YEAR($F$3)+10,MONTH(B996)&gt;=MONTH($F$3))),SUM($C$9:C996),0)*IF(OR(YEAR(B996)&gt;YEAR($F$3)+25,AND(YEAR(B996)=YEAR($F$3)+25,MONTH(B996)&gt;=MONTH($F$3))),2,1))</f>
        <v/>
      </c>
      <c r="E996" t="str">
        <f t="shared" si="46"/>
        <v/>
      </c>
      <c r="F996" t="str">
        <f>IF(D996="","",MIN(E996+F995,MAX(Gehaltstabelle_neu!Entlohnungs_Stufe)))</f>
        <v/>
      </c>
      <c r="G996" t="str">
        <f>IF(A996="","",HLOOKUP(D996,Gehaltstabelle_neu!$B$2:$AA$13,GEHALT_NEU_V2!F996+1,FALSE))</f>
        <v/>
      </c>
      <c r="H996" t="str">
        <f t="shared" si="47"/>
        <v/>
      </c>
    </row>
    <row r="997" spans="1:8" x14ac:dyDescent="0.25">
      <c r="A997" t="str">
        <f>IF(GEHALT_ALT_V2!A997="","",GEHALT_ALT_V2!A997)</f>
        <v/>
      </c>
      <c r="B997" s="18" t="str">
        <f>IF(GEHALT_ALT_V2!B997="","",GEHALT_ALT_V2!B997)</f>
        <v/>
      </c>
      <c r="C997" s="19" t="str">
        <f t="shared" si="45"/>
        <v/>
      </c>
      <c r="D997" t="str">
        <f>IF(B997="","",$I$3+IF(OR(YEAR(B997)&gt;YEAR($F$3)+10,AND(YEAR(B997)=YEAR($F$3)+10,MONTH(B997)&gt;=MONTH($F$3))),SUM($C$9:C997),0)*IF(OR(YEAR(B997)&gt;YEAR($F$3)+25,AND(YEAR(B997)=YEAR($F$3)+25,MONTH(B997)&gt;=MONTH($F$3))),2,1))</f>
        <v/>
      </c>
      <c r="E997" t="str">
        <f t="shared" si="46"/>
        <v/>
      </c>
      <c r="F997" t="str">
        <f>IF(D997="","",MIN(E997+F996,MAX(Gehaltstabelle_neu!Entlohnungs_Stufe)))</f>
        <v/>
      </c>
      <c r="G997" t="str">
        <f>IF(A997="","",HLOOKUP(D997,Gehaltstabelle_neu!$B$2:$AA$13,GEHALT_NEU_V2!F997+1,FALSE))</f>
        <v/>
      </c>
      <c r="H997" t="str">
        <f t="shared" si="47"/>
        <v/>
      </c>
    </row>
    <row r="998" spans="1:8" x14ac:dyDescent="0.25">
      <c r="A998" t="str">
        <f>IF(GEHALT_ALT_V2!A998="","",GEHALT_ALT_V2!A998)</f>
        <v/>
      </c>
      <c r="B998" s="18" t="str">
        <f>IF(GEHALT_ALT_V2!B998="","",GEHALT_ALT_V2!B998)</f>
        <v/>
      </c>
      <c r="C998" s="19" t="str">
        <f t="shared" si="45"/>
        <v/>
      </c>
      <c r="D998" t="str">
        <f>IF(B998="","",$I$3+IF(OR(YEAR(B998)&gt;YEAR($F$3)+10,AND(YEAR(B998)=YEAR($F$3)+10,MONTH(B998)&gt;=MONTH($F$3))),SUM($C$9:C998),0)*IF(OR(YEAR(B998)&gt;YEAR($F$3)+25,AND(YEAR(B998)=YEAR($F$3)+25,MONTH(B998)&gt;=MONTH($F$3))),2,1))</f>
        <v/>
      </c>
      <c r="E998" t="str">
        <f t="shared" si="46"/>
        <v/>
      </c>
      <c r="F998" t="str">
        <f>IF(D998="","",MIN(E998+F997,MAX(Gehaltstabelle_neu!Entlohnungs_Stufe)))</f>
        <v/>
      </c>
      <c r="G998" t="str">
        <f>IF(A998="","",HLOOKUP(D998,Gehaltstabelle_neu!$B$2:$AA$13,GEHALT_NEU_V2!F998+1,FALSE))</f>
        <v/>
      </c>
      <c r="H998" t="str">
        <f t="shared" si="47"/>
        <v/>
      </c>
    </row>
    <row r="999" spans="1:8" x14ac:dyDescent="0.25">
      <c r="A999" t="str">
        <f>IF(GEHALT_ALT_V2!A999="","",GEHALT_ALT_V2!A999)</f>
        <v/>
      </c>
      <c r="B999" s="18" t="str">
        <f>IF(GEHALT_ALT_V2!B999="","",GEHALT_ALT_V2!B999)</f>
        <v/>
      </c>
      <c r="C999" s="19" t="str">
        <f t="shared" si="45"/>
        <v/>
      </c>
      <c r="D999" t="str">
        <f>IF(B999="","",$I$3+IF(OR(YEAR(B999)&gt;YEAR($F$3)+10,AND(YEAR(B999)=YEAR($F$3)+10,MONTH(B999)&gt;=MONTH($F$3))),SUM($C$9:C999),0)*IF(OR(YEAR(B999)&gt;YEAR($F$3)+25,AND(YEAR(B999)=YEAR($F$3)+25,MONTH(B999)&gt;=MONTH($F$3))),2,1))</f>
        <v/>
      </c>
      <c r="E999" t="str">
        <f t="shared" si="46"/>
        <v/>
      </c>
      <c r="F999" t="str">
        <f>IF(D999="","",MIN(E999+F998,MAX(Gehaltstabelle_neu!Entlohnungs_Stufe)))</f>
        <v/>
      </c>
      <c r="G999" t="str">
        <f>IF(A999="","",HLOOKUP(D999,Gehaltstabelle_neu!$B$2:$AA$13,GEHALT_NEU_V2!F999+1,FALSE))</f>
        <v/>
      </c>
      <c r="H999" t="str">
        <f t="shared" si="47"/>
        <v/>
      </c>
    </row>
    <row r="1000" spans="1:8" x14ac:dyDescent="0.25">
      <c r="A1000" t="str">
        <f>IF(GEHALT_ALT_V2!A1000="","",GEHALT_ALT_V2!A1000)</f>
        <v/>
      </c>
      <c r="B1000" s="18" t="str">
        <f>IF(GEHALT_ALT_V2!B1000="","",GEHALT_ALT_V2!B1000)</f>
        <v/>
      </c>
      <c r="C1000" s="19" t="str">
        <f t="shared" si="45"/>
        <v/>
      </c>
      <c r="D1000" t="str">
        <f>IF(B1000="","",$I$3+IF(OR(YEAR(B1000)&gt;YEAR($F$3)+10,AND(YEAR(B1000)=YEAR($F$3)+10,MONTH(B1000)&gt;=MONTH($F$3))),SUM($C$9:C1000),0)*IF(OR(YEAR(B1000)&gt;YEAR($F$3)+25,AND(YEAR(B1000)=YEAR($F$3)+25,MONTH(B1000)&gt;=MONTH($F$3))),2,1))</f>
        <v/>
      </c>
      <c r="E1000" t="str">
        <f t="shared" si="46"/>
        <v/>
      </c>
      <c r="F1000" t="str">
        <f>IF(D1000="","",MIN(E1000+F999,MAX(Gehaltstabelle_neu!Entlohnungs_Stufe)))</f>
        <v/>
      </c>
      <c r="G1000" t="str">
        <f>IF(A1000="","",HLOOKUP(D1000,Gehaltstabelle_neu!$B$2:$AA$13,GEHALT_NEU_V2!F1000+1,FALSE))</f>
        <v/>
      </c>
      <c r="H1000" t="str">
        <f t="shared" si="47"/>
        <v/>
      </c>
    </row>
    <row r="1001" spans="1:8" x14ac:dyDescent="0.25">
      <c r="A1001" t="str">
        <f>IF(GEHALT_ALT_V2!A1001="","",GEHALT_ALT_V2!A1001)</f>
        <v/>
      </c>
      <c r="B1001" s="18" t="str">
        <f>IF(GEHALT_ALT_V2!B1001="","",GEHALT_ALT_V2!B1001)</f>
        <v/>
      </c>
      <c r="C1001" s="19" t="str">
        <f t="shared" si="45"/>
        <v/>
      </c>
      <c r="D1001" t="str">
        <f>IF(B1001="","",$I$3+IF(OR(YEAR(B1001)&gt;YEAR($F$3)+10,AND(YEAR(B1001)=YEAR($F$3)+10,MONTH(B1001)&gt;=MONTH($F$3))),SUM($C$9:C1001),0)*IF(OR(YEAR(B1001)&gt;YEAR($F$3)+25,AND(YEAR(B1001)=YEAR($F$3)+25,MONTH(B1001)&gt;=MONTH($F$3))),2,1))</f>
        <v/>
      </c>
      <c r="E1001" t="str">
        <f t="shared" si="46"/>
        <v/>
      </c>
      <c r="F1001" t="str">
        <f>IF(D1001="","",MIN(E1001+F1000,MAX(Gehaltstabelle_neu!Entlohnungs_Stufe)))</f>
        <v/>
      </c>
      <c r="G1001" t="str">
        <f>IF(A1001="","",HLOOKUP(D1001,Gehaltstabelle_neu!$B$2:$AA$13,GEHALT_NEU_V2!F1001+1,FALSE))</f>
        <v/>
      </c>
      <c r="H1001" t="str">
        <f t="shared" si="47"/>
        <v/>
      </c>
    </row>
    <row r="1002" spans="1:8" x14ac:dyDescent="0.25">
      <c r="A1002" t="str">
        <f>IF(GEHALT_ALT_V2!A1002="","",GEHALT_ALT_V2!A1002)</f>
        <v/>
      </c>
      <c r="B1002" s="18" t="str">
        <f>IF(GEHALT_ALT_V2!B1002="","",GEHALT_ALT_V2!B1002)</f>
        <v/>
      </c>
      <c r="C1002" s="19" t="str">
        <f t="shared" si="45"/>
        <v/>
      </c>
      <c r="D1002" t="str">
        <f>IF(B1002="","",$I$3+IF(OR(YEAR(B1002)&gt;YEAR($F$3)+10,AND(YEAR(B1002)=YEAR($F$3)+10,MONTH(B1002)&gt;=MONTH($F$3))),SUM($C$9:C1002),0)*IF(OR(YEAR(B1002)&gt;YEAR($F$3)+25,AND(YEAR(B1002)=YEAR($F$3)+25,MONTH(B1002)&gt;=MONTH($F$3))),2,1))</f>
        <v/>
      </c>
      <c r="E1002" t="str">
        <f t="shared" si="46"/>
        <v/>
      </c>
      <c r="F1002" t="str">
        <f>IF(D1002="","",MIN(E1002+F1001,MAX(Gehaltstabelle_neu!Entlohnungs_Stufe)))</f>
        <v/>
      </c>
      <c r="G1002" t="str">
        <f>IF(A1002="","",HLOOKUP(D1002,Gehaltstabelle_neu!$B$2:$AA$13,GEHALT_NEU_V2!F1002+1,FALSE))</f>
        <v/>
      </c>
      <c r="H1002" t="str">
        <f t="shared" si="47"/>
        <v/>
      </c>
    </row>
    <row r="1003" spans="1:8" x14ac:dyDescent="0.25">
      <c r="A1003" t="str">
        <f>IF(GEHALT_ALT_V2!A1003="","",GEHALT_ALT_V2!A1003)</f>
        <v/>
      </c>
      <c r="B1003" s="18" t="str">
        <f>IF(GEHALT_ALT_V2!B1003="","",GEHALT_ALT_V2!B1003)</f>
        <v/>
      </c>
      <c r="C1003" s="19" t="str">
        <f t="shared" si="45"/>
        <v/>
      </c>
      <c r="D1003" t="str">
        <f>IF(B1003="","",$I$3+IF(OR(YEAR(B1003)&gt;YEAR($F$3)+10,AND(YEAR(B1003)=YEAR($F$3)+10,MONTH(B1003)&gt;=MONTH($F$3))),SUM($C$9:C1003),0)*IF(OR(YEAR(B1003)&gt;YEAR($F$3)+25,AND(YEAR(B1003)=YEAR($F$3)+25,MONTH(B1003)&gt;=MONTH($F$3))),2,1))</f>
        <v/>
      </c>
      <c r="E1003" t="str">
        <f t="shared" si="46"/>
        <v/>
      </c>
      <c r="F1003" t="str">
        <f>IF(D1003="","",MIN(E1003+F1002,MAX(Gehaltstabelle_neu!Entlohnungs_Stufe)))</f>
        <v/>
      </c>
      <c r="G1003" t="str">
        <f>IF(A1003="","",HLOOKUP(D1003,Gehaltstabelle_neu!$B$2:$AA$13,GEHALT_NEU_V2!F1003+1,FALSE))</f>
        <v/>
      </c>
      <c r="H1003" t="str">
        <f t="shared" si="47"/>
        <v/>
      </c>
    </row>
    <row r="1004" spans="1:8" x14ac:dyDescent="0.25">
      <c r="A1004" t="str">
        <f>IF(GEHALT_ALT_V2!A1004="","",GEHALT_ALT_V2!A1004)</f>
        <v/>
      </c>
      <c r="B1004" s="18" t="str">
        <f>IF(GEHALT_ALT_V2!B1004="","",GEHALT_ALT_V2!B1004)</f>
        <v/>
      </c>
      <c r="C1004" s="19" t="str">
        <f t="shared" si="45"/>
        <v/>
      </c>
      <c r="D1004" t="str">
        <f>IF(B1004="","",$I$3+IF(OR(YEAR(B1004)&gt;YEAR($F$3)+10,AND(YEAR(B1004)=YEAR($F$3)+10,MONTH(B1004)&gt;=MONTH($F$3))),SUM($C$9:C1004),0)*IF(OR(YEAR(B1004)&gt;YEAR($F$3)+25,AND(YEAR(B1004)=YEAR($F$3)+25,MONTH(B1004)&gt;=MONTH($F$3))),2,1))</f>
        <v/>
      </c>
      <c r="E1004" t="str">
        <f t="shared" si="46"/>
        <v/>
      </c>
      <c r="F1004" t="str">
        <f>IF(D1004="","",MIN(E1004+F1003,MAX(Gehaltstabelle_neu!Entlohnungs_Stufe)))</f>
        <v/>
      </c>
      <c r="G1004" t="str">
        <f>IF(A1004="","",HLOOKUP(D1004,Gehaltstabelle_neu!$B$2:$AA$13,GEHALT_NEU_V2!F1004+1,FALSE))</f>
        <v/>
      </c>
      <c r="H1004" t="str">
        <f t="shared" si="47"/>
        <v/>
      </c>
    </row>
    <row r="1005" spans="1:8" x14ac:dyDescent="0.25">
      <c r="A1005" t="str">
        <f>IF(GEHALT_ALT_V2!A1005="","",GEHALT_ALT_V2!A1005)</f>
        <v/>
      </c>
      <c r="B1005" s="18" t="str">
        <f>IF(GEHALT_ALT_V2!B1005="","",GEHALT_ALT_V2!B1005)</f>
        <v/>
      </c>
      <c r="C1005" s="19" t="str">
        <f t="shared" si="45"/>
        <v/>
      </c>
      <c r="D1005" t="str">
        <f>IF(B1005="","",$I$3+IF(OR(YEAR(B1005)&gt;YEAR($F$3)+10,AND(YEAR(B1005)=YEAR($F$3)+10,MONTH(B1005)&gt;=MONTH($F$3))),SUM($C$9:C1005),0)*IF(OR(YEAR(B1005)&gt;YEAR($F$3)+25,AND(YEAR(B1005)=YEAR($F$3)+25,MONTH(B1005)&gt;=MONTH($F$3))),2,1))</f>
        <v/>
      </c>
      <c r="E1005" t="str">
        <f t="shared" si="46"/>
        <v/>
      </c>
      <c r="F1005" t="str">
        <f>IF(D1005="","",MIN(E1005+F1004,MAX(Gehaltstabelle_neu!Entlohnungs_Stufe)))</f>
        <v/>
      </c>
      <c r="G1005" t="str">
        <f>IF(A1005="","",HLOOKUP(D1005,Gehaltstabelle_neu!$B$2:$AA$13,GEHALT_NEU_V2!F1005+1,FALSE))</f>
        <v/>
      </c>
      <c r="H1005" t="str">
        <f t="shared" si="47"/>
        <v/>
      </c>
    </row>
    <row r="1006" spans="1:8" x14ac:dyDescent="0.25">
      <c r="A1006" t="str">
        <f>IF(GEHALT_ALT_V2!A1006="","",GEHALT_ALT_V2!A1006)</f>
        <v/>
      </c>
      <c r="B1006" s="18" t="str">
        <f>IF(GEHALT_ALT_V2!B1006="","",GEHALT_ALT_V2!B1006)</f>
        <v/>
      </c>
      <c r="C1006" s="19" t="str">
        <f t="shared" si="45"/>
        <v/>
      </c>
      <c r="D1006" t="str">
        <f>IF(B1006="","",$I$3+IF(OR(YEAR(B1006)&gt;YEAR($F$3)+10,AND(YEAR(B1006)=YEAR($F$3)+10,MONTH(B1006)&gt;=MONTH($F$3))),SUM($C$9:C1006),0)*IF(OR(YEAR(B1006)&gt;YEAR($F$3)+25,AND(YEAR(B1006)=YEAR($F$3)+25,MONTH(B1006)&gt;=MONTH($F$3))),2,1))</f>
        <v/>
      </c>
      <c r="E1006" t="str">
        <f t="shared" si="46"/>
        <v/>
      </c>
      <c r="F1006" t="str">
        <f>IF(D1006="","",MIN(E1006+F1005,MAX(Gehaltstabelle_neu!Entlohnungs_Stufe)))</f>
        <v/>
      </c>
      <c r="G1006" t="str">
        <f>IF(A1006="","",HLOOKUP(D1006,Gehaltstabelle_neu!$B$2:$AA$13,GEHALT_NEU_V2!F1006+1,FALSE))</f>
        <v/>
      </c>
      <c r="H1006" t="str">
        <f t="shared" si="47"/>
        <v/>
      </c>
    </row>
    <row r="1007" spans="1:8" x14ac:dyDescent="0.25">
      <c r="A1007" t="str">
        <f>IF(GEHALT_ALT_V2!A1007="","",GEHALT_ALT_V2!A1007)</f>
        <v/>
      </c>
      <c r="B1007" s="18" t="str">
        <f>IF(GEHALT_ALT_V2!B1007="","",GEHALT_ALT_V2!B1007)</f>
        <v/>
      </c>
      <c r="C1007" s="19" t="str">
        <f t="shared" si="45"/>
        <v/>
      </c>
      <c r="D1007" t="str">
        <f>IF(B1007="","",$I$3+IF(OR(YEAR(B1007)&gt;YEAR($F$3)+10,AND(YEAR(B1007)=YEAR($F$3)+10,MONTH(B1007)&gt;=MONTH($F$3))),SUM($C$9:C1007),0)*IF(OR(YEAR(B1007)&gt;YEAR($F$3)+25,AND(YEAR(B1007)=YEAR($F$3)+25,MONTH(B1007)&gt;=MONTH($F$3))),2,1))</f>
        <v/>
      </c>
      <c r="E1007" t="str">
        <f t="shared" si="46"/>
        <v/>
      </c>
      <c r="F1007" t="str">
        <f>IF(D1007="","",MIN(E1007+F1006,MAX(Gehaltstabelle_neu!Entlohnungs_Stufe)))</f>
        <v/>
      </c>
      <c r="G1007" t="str">
        <f>IF(A1007="","",HLOOKUP(D1007,Gehaltstabelle_neu!$B$2:$AA$13,GEHALT_NEU_V2!F1007+1,FALSE))</f>
        <v/>
      </c>
      <c r="H1007" t="str">
        <f t="shared" si="47"/>
        <v/>
      </c>
    </row>
    <row r="1008" spans="1:8" x14ac:dyDescent="0.25">
      <c r="A1008" t="str">
        <f>IF(GEHALT_ALT_V2!A1008="","",GEHALT_ALT_V2!A1008)</f>
        <v/>
      </c>
      <c r="B1008" s="18" t="str">
        <f>IF(GEHALT_ALT_V2!B1008="","",GEHALT_ALT_V2!B1008)</f>
        <v/>
      </c>
      <c r="C1008" s="19" t="str">
        <f t="shared" si="45"/>
        <v/>
      </c>
      <c r="D1008" t="str">
        <f>IF(B1008="","",$I$3+IF(OR(YEAR(B1008)&gt;YEAR($F$3)+10,AND(YEAR(B1008)=YEAR($F$3)+10,MONTH(B1008)&gt;=MONTH($F$3))),SUM($C$9:C1008),0)*IF(OR(YEAR(B1008)&gt;YEAR($F$3)+25,AND(YEAR(B1008)=YEAR($F$3)+25,MONTH(B1008)&gt;=MONTH($F$3))),2,1))</f>
        <v/>
      </c>
      <c r="E1008" t="str">
        <f t="shared" si="46"/>
        <v/>
      </c>
      <c r="F1008" t="str">
        <f>IF(D1008="","",MIN(E1008+F1007,MAX(Gehaltstabelle_neu!Entlohnungs_Stufe)))</f>
        <v/>
      </c>
      <c r="G1008" t="str">
        <f>IF(A1008="","",HLOOKUP(D1008,Gehaltstabelle_neu!$B$2:$AA$13,GEHALT_NEU_V2!F1008+1,FALSE))</f>
        <v/>
      </c>
      <c r="H1008" t="str">
        <f t="shared" si="47"/>
        <v/>
      </c>
    </row>
    <row r="1009" spans="1:8" x14ac:dyDescent="0.25">
      <c r="A1009" t="str">
        <f>IF(GEHALT_ALT_V2!A1009="","",GEHALT_ALT_V2!A1009)</f>
        <v/>
      </c>
      <c r="B1009" s="18" t="str">
        <f>IF(GEHALT_ALT_V2!B1009="","",GEHALT_ALT_V2!B1009)</f>
        <v/>
      </c>
      <c r="C1009" s="19" t="str">
        <f t="shared" si="45"/>
        <v/>
      </c>
      <c r="D1009" t="str">
        <f>IF(B1009="","",$I$3+IF(OR(YEAR(B1009)&gt;YEAR($F$3)+10,AND(YEAR(B1009)=YEAR($F$3)+10,MONTH(B1009)&gt;=MONTH($F$3))),SUM($C$9:C1009),0)*IF(OR(YEAR(B1009)&gt;YEAR($F$3)+25,AND(YEAR(B1009)=YEAR($F$3)+25,MONTH(B1009)&gt;=MONTH($F$3))),2,1))</f>
        <v/>
      </c>
      <c r="E1009" t="str">
        <f t="shared" si="46"/>
        <v/>
      </c>
      <c r="F1009" t="str">
        <f>IF(D1009="","",MIN(E1009+F1008,MAX(Gehaltstabelle_neu!Entlohnungs_Stufe)))</f>
        <v/>
      </c>
      <c r="G1009" t="str">
        <f>IF(A1009="","",HLOOKUP(D1009,Gehaltstabelle_neu!$B$2:$AA$13,GEHALT_NEU_V2!F1009+1,FALSE))</f>
        <v/>
      </c>
      <c r="H1009" t="str">
        <f t="shared" si="47"/>
        <v/>
      </c>
    </row>
    <row r="1010" spans="1:8" x14ac:dyDescent="0.25">
      <c r="A1010" t="str">
        <f>IF(GEHALT_ALT_V2!A1010="","",GEHALT_ALT_V2!A1010)</f>
        <v/>
      </c>
      <c r="B1010" s="18" t="str">
        <f>IF(GEHALT_ALT_V2!B1010="","",GEHALT_ALT_V2!B1010)</f>
        <v/>
      </c>
      <c r="C1010" s="19" t="str">
        <f t="shared" si="45"/>
        <v/>
      </c>
      <c r="D1010" t="str">
        <f>IF(B1010="","",$I$3+IF(OR(YEAR(B1010)&gt;YEAR($F$3)+10,AND(YEAR(B1010)=YEAR($F$3)+10,MONTH(B1010)&gt;=MONTH($F$3))),SUM($C$9:C1010),0)*IF(OR(YEAR(B1010)&gt;YEAR($F$3)+25,AND(YEAR(B1010)=YEAR($F$3)+25,MONTH(B1010)&gt;=MONTH($F$3))),2,1))</f>
        <v/>
      </c>
      <c r="E1010" t="str">
        <f t="shared" si="46"/>
        <v/>
      </c>
      <c r="F1010" t="str">
        <f>IF(D1010="","",MIN(E1010+F1009,MAX(Gehaltstabelle_neu!Entlohnungs_Stufe)))</f>
        <v/>
      </c>
      <c r="G1010" t="str">
        <f>IF(A1010="","",HLOOKUP(D1010,Gehaltstabelle_neu!$B$2:$AA$13,GEHALT_NEU_V2!F1010+1,FALSE))</f>
        <v/>
      </c>
      <c r="H1010" t="str">
        <f t="shared" si="47"/>
        <v/>
      </c>
    </row>
    <row r="1011" spans="1:8" x14ac:dyDescent="0.25">
      <c r="A1011" t="str">
        <f>IF(GEHALT_ALT_V2!A1011="","",GEHALT_ALT_V2!A1011)</f>
        <v/>
      </c>
      <c r="B1011" s="18" t="str">
        <f>IF(GEHALT_ALT_V2!B1011="","",GEHALT_ALT_V2!B1011)</f>
        <v/>
      </c>
      <c r="C1011" s="19" t="str">
        <f t="shared" si="45"/>
        <v/>
      </c>
      <c r="D1011" t="str">
        <f>IF(B1011="","",$I$3+IF(OR(YEAR(B1011)&gt;YEAR($F$3)+10,AND(YEAR(B1011)=YEAR($F$3)+10,MONTH(B1011)&gt;=MONTH($F$3))),SUM($C$9:C1011),0)*IF(OR(YEAR(B1011)&gt;YEAR($F$3)+25,AND(YEAR(B1011)=YEAR($F$3)+25,MONTH(B1011)&gt;=MONTH($F$3))),2,1))</f>
        <v/>
      </c>
      <c r="E1011" t="str">
        <f t="shared" si="46"/>
        <v/>
      </c>
      <c r="F1011" t="str">
        <f>IF(D1011="","",MIN(E1011+F1010,MAX(Gehaltstabelle_neu!Entlohnungs_Stufe)))</f>
        <v/>
      </c>
      <c r="G1011" t="str">
        <f>IF(A1011="","",HLOOKUP(D1011,Gehaltstabelle_neu!$B$2:$AA$13,GEHALT_NEU_V2!F1011+1,FALSE))</f>
        <v/>
      </c>
      <c r="H1011" t="str">
        <f t="shared" si="47"/>
        <v/>
      </c>
    </row>
    <row r="1012" spans="1:8" x14ac:dyDescent="0.25">
      <c r="A1012" t="str">
        <f>IF(GEHALT_ALT_V2!A1012="","",GEHALT_ALT_V2!A1012)</f>
        <v/>
      </c>
      <c r="B1012" s="18" t="str">
        <f>IF(GEHALT_ALT_V2!B1012="","",GEHALT_ALT_V2!B1012)</f>
        <v/>
      </c>
      <c r="C1012" s="19" t="str">
        <f t="shared" si="45"/>
        <v/>
      </c>
      <c r="D1012" t="str">
        <f>IF(B1012="","",$I$3+IF(OR(YEAR(B1012)&gt;YEAR($F$3)+10,AND(YEAR(B1012)=YEAR($F$3)+10,MONTH(B1012)&gt;=MONTH($F$3))),SUM($C$9:C1012),0)*IF(OR(YEAR(B1012)&gt;YEAR($F$3)+25,AND(YEAR(B1012)=YEAR($F$3)+25,MONTH(B1012)&gt;=MONTH($F$3))),2,1))</f>
        <v/>
      </c>
      <c r="E1012" t="str">
        <f t="shared" si="46"/>
        <v/>
      </c>
      <c r="F1012" t="str">
        <f>IF(D1012="","",MIN(E1012+F1011,MAX(Gehaltstabelle_neu!Entlohnungs_Stufe)))</f>
        <v/>
      </c>
      <c r="G1012" t="str">
        <f>IF(A1012="","",HLOOKUP(D1012,Gehaltstabelle_neu!$B$2:$AA$13,GEHALT_NEU_V2!F1012+1,FALSE))</f>
        <v/>
      </c>
      <c r="H1012" t="str">
        <f t="shared" si="47"/>
        <v/>
      </c>
    </row>
    <row r="1013" spans="1:8" x14ac:dyDescent="0.25">
      <c r="A1013" t="str">
        <f>IF(GEHALT_ALT_V2!A1013="","",GEHALT_ALT_V2!A1013)</f>
        <v/>
      </c>
      <c r="B1013" s="18" t="str">
        <f>IF(GEHALT_ALT_V2!B1013="","",GEHALT_ALT_V2!B1013)</f>
        <v/>
      </c>
      <c r="C1013" s="19" t="str">
        <f t="shared" si="45"/>
        <v/>
      </c>
      <c r="D1013" t="str">
        <f>IF(B1013="","",$I$3+IF(OR(YEAR(B1013)&gt;YEAR($F$3)+10,AND(YEAR(B1013)=YEAR($F$3)+10,MONTH(B1013)&gt;=MONTH($F$3))),SUM($C$9:C1013),0)*IF(OR(YEAR(B1013)&gt;YEAR($F$3)+25,AND(YEAR(B1013)=YEAR($F$3)+25,MONTH(B1013)&gt;=MONTH($F$3))),2,1))</f>
        <v/>
      </c>
      <c r="E1013" t="str">
        <f t="shared" si="46"/>
        <v/>
      </c>
      <c r="F1013" t="str">
        <f>IF(D1013="","",MIN(E1013+F1012,MAX(Gehaltstabelle_neu!Entlohnungs_Stufe)))</f>
        <v/>
      </c>
      <c r="G1013" t="str">
        <f>IF(A1013="","",HLOOKUP(D1013,Gehaltstabelle_neu!$B$2:$AA$13,GEHALT_NEU_V2!F1013+1,FALSE))</f>
        <v/>
      </c>
      <c r="H1013" t="str">
        <f t="shared" si="47"/>
        <v/>
      </c>
    </row>
    <row r="1014" spans="1:8" x14ac:dyDescent="0.25">
      <c r="A1014" t="str">
        <f>IF(GEHALT_ALT_V2!A1014="","",GEHALT_ALT_V2!A1014)</f>
        <v/>
      </c>
      <c r="B1014" s="18" t="str">
        <f>IF(GEHALT_ALT_V2!B1014="","",GEHALT_ALT_V2!B1014)</f>
        <v/>
      </c>
      <c r="C1014" s="19" t="str">
        <f t="shared" si="45"/>
        <v/>
      </c>
      <c r="D1014" t="str">
        <f>IF(B1014="","",$I$3+IF(OR(YEAR(B1014)&gt;YEAR($F$3)+10,AND(YEAR(B1014)=YEAR($F$3)+10,MONTH(B1014)&gt;=MONTH($F$3))),SUM($C$9:C1014),0)*IF(OR(YEAR(B1014)&gt;YEAR($F$3)+25,AND(YEAR(B1014)=YEAR($F$3)+25,MONTH(B1014)&gt;=MONTH($F$3))),2,1))</f>
        <v/>
      </c>
      <c r="E1014" t="str">
        <f t="shared" si="46"/>
        <v/>
      </c>
      <c r="F1014" t="str">
        <f>IF(D1014="","",MIN(E1014+F1013,MAX(Gehaltstabelle_neu!Entlohnungs_Stufe)))</f>
        <v/>
      </c>
      <c r="G1014" t="str">
        <f>IF(A1014="","",HLOOKUP(D1014,Gehaltstabelle_neu!$B$2:$AA$13,GEHALT_NEU_V2!F1014+1,FALSE))</f>
        <v/>
      </c>
      <c r="H1014" t="str">
        <f t="shared" si="47"/>
        <v/>
      </c>
    </row>
    <row r="1015" spans="1:8" x14ac:dyDescent="0.25">
      <c r="A1015" t="str">
        <f>IF(GEHALT_ALT_V2!A1015="","",GEHALT_ALT_V2!A1015)</f>
        <v/>
      </c>
      <c r="B1015" s="18" t="str">
        <f>IF(GEHALT_ALT_V2!B1015="","",GEHALT_ALT_V2!B1015)</f>
        <v/>
      </c>
      <c r="C1015" s="19" t="str">
        <f t="shared" si="45"/>
        <v/>
      </c>
      <c r="D1015" t="str">
        <f>IF(B1015="","",$I$3+IF(OR(YEAR(B1015)&gt;YEAR($F$3)+10,AND(YEAR(B1015)=YEAR($F$3)+10,MONTH(B1015)&gt;=MONTH($F$3))),SUM($C$9:C1015),0)*IF(OR(YEAR(B1015)&gt;YEAR($F$3)+25,AND(YEAR(B1015)=YEAR($F$3)+25,MONTH(B1015)&gt;=MONTH($F$3))),2,1))</f>
        <v/>
      </c>
      <c r="E1015" t="str">
        <f t="shared" si="46"/>
        <v/>
      </c>
      <c r="F1015" t="str">
        <f>IF(D1015="","",MIN(E1015+F1014,MAX(Gehaltstabelle_neu!Entlohnungs_Stufe)))</f>
        <v/>
      </c>
      <c r="G1015" t="str">
        <f>IF(A1015="","",HLOOKUP(D1015,Gehaltstabelle_neu!$B$2:$AA$13,GEHALT_NEU_V2!F1015+1,FALSE))</f>
        <v/>
      </c>
      <c r="H1015" t="str">
        <f t="shared" si="47"/>
        <v/>
      </c>
    </row>
    <row r="1016" spans="1:8" x14ac:dyDescent="0.25">
      <c r="A1016" t="str">
        <f>IF(GEHALT_ALT_V2!A1016="","",GEHALT_ALT_V2!A1016)</f>
        <v/>
      </c>
      <c r="B1016" s="18" t="str">
        <f>IF(GEHALT_ALT_V2!B1016="","",GEHALT_ALT_V2!B1016)</f>
        <v/>
      </c>
      <c r="C1016" s="19" t="str">
        <f t="shared" si="45"/>
        <v/>
      </c>
      <c r="D1016" t="str">
        <f>IF(B1016="","",$I$3+IF(OR(YEAR(B1016)&gt;YEAR($F$3)+10,AND(YEAR(B1016)=YEAR($F$3)+10,MONTH(B1016)&gt;=MONTH($F$3))),SUM($C$9:C1016),0)*IF(OR(YEAR(B1016)&gt;YEAR($F$3)+25,AND(YEAR(B1016)=YEAR($F$3)+25,MONTH(B1016)&gt;=MONTH($F$3))),2,1))</f>
        <v/>
      </c>
      <c r="E1016" t="str">
        <f t="shared" si="46"/>
        <v/>
      </c>
      <c r="F1016" t="str">
        <f>IF(D1016="","",MIN(E1016+F1015,MAX(Gehaltstabelle_neu!Entlohnungs_Stufe)))</f>
        <v/>
      </c>
      <c r="G1016" t="str">
        <f>IF(A1016="","",HLOOKUP(D1016,Gehaltstabelle_neu!$B$2:$AA$13,GEHALT_NEU_V2!F1016+1,FALSE))</f>
        <v/>
      </c>
      <c r="H1016" t="str">
        <f t="shared" si="47"/>
        <v/>
      </c>
    </row>
    <row r="1017" spans="1:8" x14ac:dyDescent="0.25">
      <c r="A1017" t="str">
        <f>IF(GEHALT_ALT_V2!A1017="","",GEHALT_ALT_V2!A1017)</f>
        <v/>
      </c>
      <c r="B1017" s="18" t="str">
        <f>IF(GEHALT_ALT_V2!B1017="","",GEHALT_ALT_V2!B1017)</f>
        <v/>
      </c>
      <c r="C1017" s="19" t="str">
        <f t="shared" si="45"/>
        <v/>
      </c>
      <c r="D1017" t="str">
        <f>IF(B1017="","",$I$3+IF(OR(YEAR(B1017)&gt;YEAR($F$3)+10,AND(YEAR(B1017)=YEAR($F$3)+10,MONTH(B1017)&gt;=MONTH($F$3))),SUM($C$9:C1017),0)*IF(OR(YEAR(B1017)&gt;YEAR($F$3)+25,AND(YEAR(B1017)=YEAR($F$3)+25,MONTH(B1017)&gt;=MONTH($F$3))),2,1))</f>
        <v/>
      </c>
      <c r="E1017" t="str">
        <f t="shared" si="46"/>
        <v/>
      </c>
      <c r="F1017" t="str">
        <f>IF(D1017="","",MIN(E1017+F1016,MAX(Gehaltstabelle_neu!Entlohnungs_Stufe)))</f>
        <v/>
      </c>
      <c r="G1017" t="str">
        <f>IF(A1017="","",HLOOKUP(D1017,Gehaltstabelle_neu!$B$2:$AA$13,GEHALT_NEU_V2!F1017+1,FALSE))</f>
        <v/>
      </c>
      <c r="H1017" t="str">
        <f t="shared" si="47"/>
        <v/>
      </c>
    </row>
    <row r="1018" spans="1:8" x14ac:dyDescent="0.25">
      <c r="A1018" t="str">
        <f>IF(GEHALT_ALT_V2!A1018="","",GEHALT_ALT_V2!A1018)</f>
        <v/>
      </c>
      <c r="B1018" s="18" t="str">
        <f>IF(GEHALT_ALT_V2!B1018="","",GEHALT_ALT_V2!B1018)</f>
        <v/>
      </c>
      <c r="C1018" s="19" t="str">
        <f t="shared" si="45"/>
        <v/>
      </c>
      <c r="D1018" t="str">
        <f>IF(B1018="","",$I$3+IF(OR(YEAR(B1018)&gt;YEAR($F$3)+10,AND(YEAR(B1018)=YEAR($F$3)+10,MONTH(B1018)&gt;=MONTH($F$3))),SUM($C$9:C1018),0)*IF(OR(YEAR(B1018)&gt;YEAR($F$3)+25,AND(YEAR(B1018)=YEAR($F$3)+25,MONTH(B1018)&gt;=MONTH($F$3))),2,1))</f>
        <v/>
      </c>
      <c r="E1018" t="str">
        <f t="shared" si="46"/>
        <v/>
      </c>
      <c r="F1018" t="str">
        <f>IF(D1018="","",MIN(E1018+F1017,MAX(Gehaltstabelle_neu!Entlohnungs_Stufe)))</f>
        <v/>
      </c>
      <c r="G1018" t="str">
        <f>IF(A1018="","",HLOOKUP(D1018,Gehaltstabelle_neu!$B$2:$AA$13,GEHALT_NEU_V2!F1018+1,FALSE))</f>
        <v/>
      </c>
      <c r="H1018" t="str">
        <f t="shared" si="47"/>
        <v/>
      </c>
    </row>
    <row r="1019" spans="1:8" x14ac:dyDescent="0.25">
      <c r="A1019" t="str">
        <f>IF(GEHALT_ALT_V2!A1019="","",GEHALT_ALT_V2!A1019)</f>
        <v/>
      </c>
      <c r="B1019" s="18" t="str">
        <f>IF(GEHALT_ALT_V2!B1019="","",GEHALT_ALT_V2!B1019)</f>
        <v/>
      </c>
      <c r="C1019" s="19" t="str">
        <f t="shared" si="45"/>
        <v/>
      </c>
      <c r="D1019" t="str">
        <f>IF(B1019="","",$I$3+IF(OR(YEAR(B1019)&gt;YEAR($F$3)+10,AND(YEAR(B1019)=YEAR($F$3)+10,MONTH(B1019)&gt;=MONTH($F$3))),SUM($C$9:C1019),0)*IF(OR(YEAR(B1019)&gt;YEAR($F$3)+25,AND(YEAR(B1019)=YEAR($F$3)+25,MONTH(B1019)&gt;=MONTH($F$3))),2,1))</f>
        <v/>
      </c>
      <c r="E1019" t="str">
        <f t="shared" si="46"/>
        <v/>
      </c>
      <c r="F1019" t="str">
        <f>IF(D1019="","",MIN(E1019+F1018,MAX(Gehaltstabelle_neu!Entlohnungs_Stufe)))</f>
        <v/>
      </c>
      <c r="G1019" t="str">
        <f>IF(A1019="","",HLOOKUP(D1019,Gehaltstabelle_neu!$B$2:$AA$13,GEHALT_NEU_V2!F1019+1,FALSE))</f>
        <v/>
      </c>
      <c r="H1019" t="str">
        <f t="shared" si="47"/>
        <v/>
      </c>
    </row>
    <row r="1020" spans="1:8" x14ac:dyDescent="0.25">
      <c r="A1020" t="str">
        <f>IF(GEHALT_ALT_V2!A1020="","",GEHALT_ALT_V2!A1020)</f>
        <v/>
      </c>
      <c r="B1020" s="18" t="str">
        <f>IF(GEHALT_ALT_V2!B1020="","",GEHALT_ALT_V2!B1020)</f>
        <v/>
      </c>
      <c r="C1020" s="19" t="str">
        <f t="shared" si="45"/>
        <v/>
      </c>
      <c r="D1020" t="str">
        <f>IF(B1020="","",$I$3+IF(OR(YEAR(B1020)&gt;YEAR($F$3)+10,AND(YEAR(B1020)=YEAR($F$3)+10,MONTH(B1020)&gt;=MONTH($F$3))),SUM($C$9:C1020),0)*IF(OR(YEAR(B1020)&gt;YEAR($F$3)+25,AND(YEAR(B1020)=YEAR($F$3)+25,MONTH(B1020)&gt;=MONTH($F$3))),2,1))</f>
        <v/>
      </c>
      <c r="E1020" t="str">
        <f t="shared" si="46"/>
        <v/>
      </c>
      <c r="F1020" t="str">
        <f>IF(D1020="","",MIN(E1020+F1019,MAX(Gehaltstabelle_neu!Entlohnungs_Stufe)))</f>
        <v/>
      </c>
      <c r="G1020" t="str">
        <f>IF(A1020="","",HLOOKUP(D1020,Gehaltstabelle_neu!$B$2:$AA$13,GEHALT_NEU_V2!F1020+1,FALSE))</f>
        <v/>
      </c>
      <c r="H1020" t="str">
        <f t="shared" si="47"/>
        <v/>
      </c>
    </row>
    <row r="1021" spans="1:8" x14ac:dyDescent="0.25">
      <c r="A1021" t="str">
        <f>IF(GEHALT_ALT_V2!A1021="","",GEHALT_ALT_V2!A1021)</f>
        <v/>
      </c>
      <c r="B1021" s="18" t="str">
        <f>IF(GEHALT_ALT_V2!B1021="","",GEHALT_ALT_V2!B1021)</f>
        <v/>
      </c>
      <c r="C1021" s="19" t="str">
        <f t="shared" si="45"/>
        <v/>
      </c>
      <c r="D1021" t="str">
        <f>IF(B1021="","",$I$3+IF(OR(YEAR(B1021)&gt;YEAR($F$3)+10,AND(YEAR(B1021)=YEAR($F$3)+10,MONTH(B1021)&gt;=MONTH($F$3))),SUM($C$9:C1021),0)*IF(OR(YEAR(B1021)&gt;YEAR($F$3)+25,AND(YEAR(B1021)=YEAR($F$3)+25,MONTH(B1021)&gt;=MONTH($F$3))),2,1))</f>
        <v/>
      </c>
      <c r="E1021" t="str">
        <f t="shared" si="46"/>
        <v/>
      </c>
      <c r="F1021" t="str">
        <f>IF(D1021="","",MIN(E1021+F1020,MAX(Gehaltstabelle_neu!Entlohnungs_Stufe)))</f>
        <v/>
      </c>
      <c r="G1021" t="str">
        <f>IF(A1021="","",HLOOKUP(D1021,Gehaltstabelle_neu!$B$2:$AA$13,GEHALT_NEU_V2!F1021+1,FALSE))</f>
        <v/>
      </c>
      <c r="H1021" t="str">
        <f t="shared" si="47"/>
        <v/>
      </c>
    </row>
    <row r="1022" spans="1:8" x14ac:dyDescent="0.25">
      <c r="A1022" t="str">
        <f>IF(GEHALT_ALT_V2!A1022="","",GEHALT_ALT_V2!A1022)</f>
        <v/>
      </c>
      <c r="B1022" s="18" t="str">
        <f>IF(GEHALT_ALT_V2!B1022="","",GEHALT_ALT_V2!B1022)</f>
        <v/>
      </c>
      <c r="C1022" s="19" t="str">
        <f t="shared" si="45"/>
        <v/>
      </c>
      <c r="D1022" t="str">
        <f>IF(B1022="","",$I$3+IF(OR(YEAR(B1022)&gt;YEAR($F$3)+10,AND(YEAR(B1022)=YEAR($F$3)+10,MONTH(B1022)&gt;=MONTH($F$3))),SUM($C$9:C1022),0)*IF(OR(YEAR(B1022)&gt;YEAR($F$3)+25,AND(YEAR(B1022)=YEAR($F$3)+25,MONTH(B1022)&gt;=MONTH($F$3))),2,1))</f>
        <v/>
      </c>
      <c r="E1022" t="str">
        <f t="shared" si="46"/>
        <v/>
      </c>
      <c r="F1022" t="str">
        <f>IF(D1022="","",MIN(E1022+F1021,MAX(Gehaltstabelle_neu!Entlohnungs_Stufe)))</f>
        <v/>
      </c>
      <c r="G1022" t="str">
        <f>IF(A1022="","",HLOOKUP(D1022,Gehaltstabelle_neu!$B$2:$AA$13,GEHALT_NEU_V2!F1022+1,FALSE))</f>
        <v/>
      </c>
      <c r="H1022" t="str">
        <f t="shared" si="47"/>
        <v/>
      </c>
    </row>
    <row r="1023" spans="1:8" x14ac:dyDescent="0.25">
      <c r="A1023" t="str">
        <f>IF(GEHALT_ALT_V2!A1023="","",GEHALT_ALT_V2!A1023)</f>
        <v/>
      </c>
      <c r="B1023" s="18" t="str">
        <f>IF(GEHALT_ALT_V2!B1023="","",GEHALT_ALT_V2!B1023)</f>
        <v/>
      </c>
      <c r="C1023" s="19" t="str">
        <f t="shared" si="45"/>
        <v/>
      </c>
      <c r="D1023" t="str">
        <f>IF(B1023="","",$I$3+IF(OR(YEAR(B1023)&gt;YEAR($F$3)+10,AND(YEAR(B1023)=YEAR($F$3)+10,MONTH(B1023)&gt;=MONTH($F$3))),SUM($C$9:C1023),0)*IF(OR(YEAR(B1023)&gt;YEAR($F$3)+25,AND(YEAR(B1023)=YEAR($F$3)+25,MONTH(B1023)&gt;=MONTH($F$3))),2,1))</f>
        <v/>
      </c>
      <c r="E1023" t="str">
        <f t="shared" si="46"/>
        <v/>
      </c>
      <c r="F1023" t="str">
        <f>IF(D1023="","",MIN(E1023+F1022,MAX(Gehaltstabelle_neu!Entlohnungs_Stufe)))</f>
        <v/>
      </c>
      <c r="G1023" t="str">
        <f>IF(A1023="","",HLOOKUP(D1023,Gehaltstabelle_neu!$B$2:$AA$13,GEHALT_NEU_V2!F1023+1,FALSE))</f>
        <v/>
      </c>
      <c r="H1023" t="str">
        <f t="shared" si="47"/>
        <v/>
      </c>
    </row>
    <row r="1024" spans="1:8" x14ac:dyDescent="0.25">
      <c r="A1024" t="str">
        <f>IF(GEHALT_ALT_V2!A1024="","",GEHALT_ALT_V2!A1024)</f>
        <v/>
      </c>
      <c r="B1024" s="18" t="str">
        <f>IF(GEHALT_ALT_V2!B1024="","",GEHALT_ALT_V2!B1024)</f>
        <v/>
      </c>
      <c r="C1024" s="19" t="str">
        <f t="shared" si="45"/>
        <v/>
      </c>
      <c r="D1024" t="str">
        <f>IF(B1024="","",$I$3+IF(OR(YEAR(B1024)&gt;YEAR($F$3)+10,AND(YEAR(B1024)=YEAR($F$3)+10,MONTH(B1024)&gt;=MONTH($F$3))),SUM($C$9:C1024),0)*IF(OR(YEAR(B1024)&gt;YEAR($F$3)+25,AND(YEAR(B1024)=YEAR($F$3)+25,MONTH(B1024)&gt;=MONTH($F$3))),2,1))</f>
        <v/>
      </c>
      <c r="E1024" t="str">
        <f t="shared" si="46"/>
        <v/>
      </c>
      <c r="F1024" t="str">
        <f>IF(D1024="","",MIN(E1024+F1023,MAX(Gehaltstabelle_neu!Entlohnungs_Stufe)))</f>
        <v/>
      </c>
      <c r="G1024" t="str">
        <f>IF(A1024="","",HLOOKUP(D1024,Gehaltstabelle_neu!$B$2:$AA$13,GEHALT_NEU_V2!F1024+1,FALSE))</f>
        <v/>
      </c>
      <c r="H1024" t="str">
        <f t="shared" si="47"/>
        <v/>
      </c>
    </row>
    <row r="1025" spans="1:8" x14ac:dyDescent="0.25">
      <c r="A1025" t="str">
        <f>IF(GEHALT_ALT_V2!A1025="","",GEHALT_ALT_V2!A1025)</f>
        <v/>
      </c>
      <c r="B1025" s="18" t="str">
        <f>IF(GEHALT_ALT_V2!B1025="","",GEHALT_ALT_V2!B1025)</f>
        <v/>
      </c>
      <c r="C1025" s="19" t="str">
        <f t="shared" si="45"/>
        <v/>
      </c>
      <c r="D1025" t="str">
        <f>IF(B1025="","",$I$3+IF(OR(YEAR(B1025)&gt;YEAR($F$3)+10,AND(YEAR(B1025)=YEAR($F$3)+10,MONTH(B1025)&gt;=MONTH($F$3))),SUM($C$9:C1025),0)*IF(OR(YEAR(B1025)&gt;YEAR($F$3)+25,AND(YEAR(B1025)=YEAR($F$3)+25,MONTH(B1025)&gt;=MONTH($F$3))),2,1))</f>
        <v/>
      </c>
      <c r="E1025" t="str">
        <f t="shared" si="46"/>
        <v/>
      </c>
      <c r="F1025" t="str">
        <f>IF(D1025="","",MIN(E1025+F1024,MAX(Gehaltstabelle_neu!Entlohnungs_Stufe)))</f>
        <v/>
      </c>
      <c r="G1025" t="str">
        <f>IF(A1025="","",HLOOKUP(D1025,Gehaltstabelle_neu!$B$2:$AA$13,GEHALT_NEU_V2!F1025+1,FALSE))</f>
        <v/>
      </c>
      <c r="H1025" t="str">
        <f t="shared" si="47"/>
        <v/>
      </c>
    </row>
    <row r="1026" spans="1:8" x14ac:dyDescent="0.25">
      <c r="A1026" t="str">
        <f>IF(GEHALT_ALT_V2!A1026="","",GEHALT_ALT_V2!A1026)</f>
        <v/>
      </c>
      <c r="B1026" s="18" t="str">
        <f>IF(GEHALT_ALT_V2!B1026="","",GEHALT_ALT_V2!B1026)</f>
        <v/>
      </c>
      <c r="C1026" s="19" t="str">
        <f t="shared" si="45"/>
        <v/>
      </c>
      <c r="D1026" t="str">
        <f>IF(B1026="","",$I$3+IF(OR(YEAR(B1026)&gt;YEAR($F$3)+10,AND(YEAR(B1026)=YEAR($F$3)+10,MONTH(B1026)&gt;=MONTH($F$3))),SUM($C$9:C1026),0)*IF(OR(YEAR(B1026)&gt;YEAR($F$3)+25,AND(YEAR(B1026)=YEAR($F$3)+25,MONTH(B1026)&gt;=MONTH($F$3))),2,1))</f>
        <v/>
      </c>
      <c r="E1026" t="str">
        <f t="shared" si="46"/>
        <v/>
      </c>
      <c r="F1026" t="str">
        <f>IF(D1026="","",MIN(E1026+F1025,MAX(Gehaltstabelle_neu!Entlohnungs_Stufe)))</f>
        <v/>
      </c>
      <c r="G1026" t="str">
        <f>IF(A1026="","",HLOOKUP(D1026,Gehaltstabelle_neu!$B$2:$AA$13,GEHALT_NEU_V2!F1026+1,FALSE))</f>
        <v/>
      </c>
      <c r="H1026" t="str">
        <f t="shared" si="47"/>
        <v/>
      </c>
    </row>
    <row r="1027" spans="1:8" x14ac:dyDescent="0.25">
      <c r="A1027" t="str">
        <f>IF(GEHALT_ALT_V2!A1027="","",GEHALT_ALT_V2!A1027)</f>
        <v/>
      </c>
      <c r="B1027" s="18" t="str">
        <f>IF(GEHALT_ALT_V2!B1027="","",GEHALT_ALT_V2!B1027)</f>
        <v/>
      </c>
      <c r="C1027" s="19" t="str">
        <f t="shared" si="45"/>
        <v/>
      </c>
      <c r="D1027" t="str">
        <f>IF(B1027="","",$I$3+IF(OR(YEAR(B1027)&gt;YEAR($F$3)+10,AND(YEAR(B1027)=YEAR($F$3)+10,MONTH(B1027)&gt;=MONTH($F$3))),SUM($C$9:C1027),0)*IF(OR(YEAR(B1027)&gt;YEAR($F$3)+25,AND(YEAR(B1027)=YEAR($F$3)+25,MONTH(B1027)&gt;=MONTH($F$3))),2,1))</f>
        <v/>
      </c>
      <c r="E1027" t="str">
        <f t="shared" si="46"/>
        <v/>
      </c>
      <c r="F1027" t="str">
        <f>IF(D1027="","",MIN(E1027+F1026,MAX(Gehaltstabelle_neu!Entlohnungs_Stufe)))</f>
        <v/>
      </c>
      <c r="G1027" t="str">
        <f>IF(A1027="","",HLOOKUP(D1027,Gehaltstabelle_neu!$B$2:$AA$13,GEHALT_NEU_V2!F1027+1,FALSE))</f>
        <v/>
      </c>
      <c r="H1027" t="str">
        <f t="shared" si="47"/>
        <v/>
      </c>
    </row>
    <row r="1028" spans="1:8" x14ac:dyDescent="0.25">
      <c r="A1028" t="str">
        <f>IF(GEHALT_ALT_V2!A1028="","",GEHALT_ALT_V2!A1028)</f>
        <v/>
      </c>
      <c r="B1028" s="18" t="str">
        <f>IF(GEHALT_ALT_V2!B1028="","",GEHALT_ALT_V2!B1028)</f>
        <v/>
      </c>
      <c r="C1028" s="19" t="str">
        <f t="shared" si="45"/>
        <v/>
      </c>
      <c r="D1028" t="str">
        <f>IF(B1028="","",$I$3+IF(OR(YEAR(B1028)&gt;YEAR($F$3)+10,AND(YEAR(B1028)=YEAR($F$3)+10,MONTH(B1028)&gt;=MONTH($F$3))),SUM($C$9:C1028),0)*IF(OR(YEAR(B1028)&gt;YEAR($F$3)+25,AND(YEAR(B1028)=YEAR($F$3)+25,MONTH(B1028)&gt;=MONTH($F$3))),2,1))</f>
        <v/>
      </c>
      <c r="E1028" t="str">
        <f t="shared" si="46"/>
        <v/>
      </c>
      <c r="F1028" t="str">
        <f>IF(D1028="","",MIN(E1028+F1027,MAX(Gehaltstabelle_neu!Entlohnungs_Stufe)))</f>
        <v/>
      </c>
      <c r="G1028" t="str">
        <f>IF(A1028="","",HLOOKUP(D1028,Gehaltstabelle_neu!$B$2:$AA$13,GEHALT_NEU_V2!F1028+1,FALSE))</f>
        <v/>
      </c>
      <c r="H1028" t="str">
        <f t="shared" si="47"/>
        <v/>
      </c>
    </row>
    <row r="1029" spans="1:8" x14ac:dyDescent="0.25">
      <c r="A1029" t="str">
        <f>IF(GEHALT_ALT_V2!A1029="","",GEHALT_ALT_V2!A1029)</f>
        <v/>
      </c>
      <c r="B1029" s="18" t="str">
        <f>IF(GEHALT_ALT_V2!B1029="","",GEHALT_ALT_V2!B1029)</f>
        <v/>
      </c>
      <c r="C1029" s="19" t="str">
        <f t="shared" si="45"/>
        <v/>
      </c>
      <c r="D1029" t="str">
        <f>IF(B1029="","",$I$3+IF(OR(YEAR(B1029)&gt;YEAR($F$3)+10,AND(YEAR(B1029)=YEAR($F$3)+10,MONTH(B1029)&gt;=MONTH($F$3))),SUM($C$9:C1029),0)*IF(OR(YEAR(B1029)&gt;YEAR($F$3)+25,AND(YEAR(B1029)=YEAR($F$3)+25,MONTH(B1029)&gt;=MONTH($F$3))),2,1))</f>
        <v/>
      </c>
      <c r="E1029" t="str">
        <f t="shared" si="46"/>
        <v/>
      </c>
      <c r="F1029" t="str">
        <f>IF(D1029="","",MIN(E1029+F1028,MAX(Gehaltstabelle_neu!Entlohnungs_Stufe)))</f>
        <v/>
      </c>
      <c r="G1029" t="str">
        <f>IF(A1029="","",HLOOKUP(D1029,Gehaltstabelle_neu!$B$2:$AA$13,GEHALT_NEU_V2!F1029+1,FALSE))</f>
        <v/>
      </c>
      <c r="H1029" t="str">
        <f t="shared" si="47"/>
        <v/>
      </c>
    </row>
    <row r="1030" spans="1:8" x14ac:dyDescent="0.25">
      <c r="A1030" t="str">
        <f>IF(GEHALT_ALT_V2!A1030="","",GEHALT_ALT_V2!A1030)</f>
        <v/>
      </c>
      <c r="B1030" s="18" t="str">
        <f>IF(GEHALT_ALT_V2!B1030="","",GEHALT_ALT_V2!B1030)</f>
        <v/>
      </c>
      <c r="C1030" s="19" t="str">
        <f t="shared" si="45"/>
        <v/>
      </c>
      <c r="D1030" t="str">
        <f>IF(B1030="","",$I$3+IF(OR(YEAR(B1030)&gt;YEAR($F$3)+10,AND(YEAR(B1030)=YEAR($F$3)+10,MONTH(B1030)&gt;=MONTH($F$3))),SUM($C$9:C1030),0)*IF(OR(YEAR(B1030)&gt;YEAR($F$3)+25,AND(YEAR(B1030)=YEAR($F$3)+25,MONTH(B1030)&gt;=MONTH($F$3))),2,1))</f>
        <v/>
      </c>
      <c r="E1030" t="str">
        <f t="shared" si="46"/>
        <v/>
      </c>
      <c r="F1030" t="str">
        <f>IF(D1030="","",MIN(E1030+F1029,MAX(Gehaltstabelle_neu!Entlohnungs_Stufe)))</f>
        <v/>
      </c>
      <c r="G1030" t="str">
        <f>IF(A1030="","",HLOOKUP(D1030,Gehaltstabelle_neu!$B$2:$AA$13,GEHALT_NEU_V2!F1030+1,FALSE))</f>
        <v/>
      </c>
      <c r="H1030" t="str">
        <f t="shared" si="47"/>
        <v/>
      </c>
    </row>
    <row r="1031" spans="1:8" x14ac:dyDescent="0.25">
      <c r="A1031" t="str">
        <f>IF(GEHALT_ALT_V2!A1031="","",GEHALT_ALT_V2!A1031)</f>
        <v/>
      </c>
      <c r="B1031" s="18" t="str">
        <f>IF(GEHALT_ALT_V2!B1031="","",GEHALT_ALT_V2!B1031)</f>
        <v/>
      </c>
      <c r="C1031" s="19" t="str">
        <f t="shared" si="45"/>
        <v/>
      </c>
      <c r="D1031" t="str">
        <f>IF(B1031="","",$I$3+IF(OR(YEAR(B1031)&gt;YEAR($F$3)+10,AND(YEAR(B1031)=YEAR($F$3)+10,MONTH(B1031)&gt;=MONTH($F$3))),SUM($C$9:C1031),0)*IF(OR(YEAR(B1031)&gt;YEAR($F$3)+25,AND(YEAR(B1031)=YEAR($F$3)+25,MONTH(B1031)&gt;=MONTH($F$3))),2,1))</f>
        <v/>
      </c>
      <c r="E1031" t="str">
        <f t="shared" si="46"/>
        <v/>
      </c>
      <c r="F1031" t="str">
        <f>IF(D1031="","",MIN(E1031+F1030,MAX(Gehaltstabelle_neu!Entlohnungs_Stufe)))</f>
        <v/>
      </c>
      <c r="G1031" t="str">
        <f>IF(A1031="","",HLOOKUP(D1031,Gehaltstabelle_neu!$B$2:$AA$13,GEHALT_NEU_V2!F1031+1,FALSE))</f>
        <v/>
      </c>
      <c r="H1031" t="str">
        <f t="shared" si="47"/>
        <v/>
      </c>
    </row>
    <row r="1032" spans="1:8" x14ac:dyDescent="0.25">
      <c r="A1032" t="str">
        <f>IF(GEHALT_ALT_V2!A1032="","",GEHALT_ALT_V2!A1032)</f>
        <v/>
      </c>
      <c r="B1032" s="18" t="str">
        <f>IF(GEHALT_ALT_V2!B1032="","",GEHALT_ALT_V2!B1032)</f>
        <v/>
      </c>
      <c r="C1032" s="19" t="str">
        <f t="shared" si="45"/>
        <v/>
      </c>
      <c r="D1032" t="str">
        <f>IF(B1032="","",$I$3+IF(OR(YEAR(B1032)&gt;YEAR($F$3)+10,AND(YEAR(B1032)=YEAR($F$3)+10,MONTH(B1032)&gt;=MONTH($F$3))),SUM($C$9:C1032),0)*IF(OR(YEAR(B1032)&gt;YEAR($F$3)+25,AND(YEAR(B1032)=YEAR($F$3)+25,MONTH(B1032)&gt;=MONTH($F$3))),2,1))</f>
        <v/>
      </c>
      <c r="E1032" t="str">
        <f t="shared" si="46"/>
        <v/>
      </c>
      <c r="F1032" t="str">
        <f>IF(D1032="","",MIN(E1032+F1031,MAX(Gehaltstabelle_neu!Entlohnungs_Stufe)))</f>
        <v/>
      </c>
      <c r="G1032" t="str">
        <f>IF(A1032="","",HLOOKUP(D1032,Gehaltstabelle_neu!$B$2:$AA$13,GEHALT_NEU_V2!F1032+1,FALSE))</f>
        <v/>
      </c>
      <c r="H1032" t="str">
        <f t="shared" si="47"/>
        <v/>
      </c>
    </row>
    <row r="1033" spans="1:8" x14ac:dyDescent="0.25">
      <c r="A1033" t="str">
        <f>IF(GEHALT_ALT_V2!A1033="","",GEHALT_ALT_V2!A1033)</f>
        <v/>
      </c>
      <c r="B1033" s="18" t="str">
        <f>IF(GEHALT_ALT_V2!B1033="","",GEHALT_ALT_V2!B1033)</f>
        <v/>
      </c>
      <c r="C1033" s="19" t="str">
        <f t="shared" si="45"/>
        <v/>
      </c>
      <c r="D1033" t="str">
        <f>IF(B1033="","",$I$3+IF(OR(YEAR(B1033)&gt;YEAR($F$3)+10,AND(YEAR(B1033)=YEAR($F$3)+10,MONTH(B1033)&gt;=MONTH($F$3))),SUM($C$9:C1033),0)*IF(OR(YEAR(B1033)&gt;YEAR($F$3)+25,AND(YEAR(B1033)=YEAR($F$3)+25,MONTH(B1033)&gt;=MONTH($F$3))),2,1))</f>
        <v/>
      </c>
      <c r="E1033" t="str">
        <f t="shared" si="46"/>
        <v/>
      </c>
      <c r="F1033" t="str">
        <f>IF(D1033="","",MIN(E1033+F1032,MAX(Gehaltstabelle_neu!Entlohnungs_Stufe)))</f>
        <v/>
      </c>
      <c r="G1033" t="str">
        <f>IF(A1033="","",HLOOKUP(D1033,Gehaltstabelle_neu!$B$2:$AA$13,GEHALT_NEU_V2!F1033+1,FALSE))</f>
        <v/>
      </c>
      <c r="H1033" t="str">
        <f t="shared" si="47"/>
        <v/>
      </c>
    </row>
    <row r="1034" spans="1:8" x14ac:dyDescent="0.25">
      <c r="A1034" t="str">
        <f>IF(GEHALT_ALT_V2!A1034="","",GEHALT_ALT_V2!A1034)</f>
        <v/>
      </c>
      <c r="B1034" s="18" t="str">
        <f>IF(GEHALT_ALT_V2!B1034="","",GEHALT_ALT_V2!B1034)</f>
        <v/>
      </c>
      <c r="C1034" s="19" t="str">
        <f t="shared" ref="C1034:C1037" si="48">IF(A1034="","",IF(AND($F$4,YEAR(B1034)=YEAR($F$5),MONTH(B1034)=MONTH($F$5)),1,0))</f>
        <v/>
      </c>
      <c r="D1034" t="str">
        <f>IF(B1034="","",$I$3+IF(OR(YEAR(B1034)&gt;YEAR($F$3)+10,AND(YEAR(B1034)=YEAR($F$3)+10,MONTH(B1034)&gt;=MONTH($F$3))),SUM($C$9:C1034),0)*IF(OR(YEAR(B1034)&gt;YEAR($F$3)+25,AND(YEAR(B1034)=YEAR($F$3)+25,MONTH(B1034)&gt;=MONTH($F$3))),2,1))</f>
        <v/>
      </c>
      <c r="E1034" t="str">
        <f t="shared" ref="E1034:E1037" si="49">IF(B1034="","",IF(B1034&lt;$F$6,0,IF(AND(MOD(YEAR(B1034)-YEAR($F$6),2)=0,MONTH($F$6)=MONTH(B1034)),1,0)))</f>
        <v/>
      </c>
      <c r="F1034" t="str">
        <f>IF(D1034="","",MIN(E1034+F1033,MAX(Gehaltstabelle_neu!Entlohnungs_Stufe)))</f>
        <v/>
      </c>
      <c r="G1034" t="str">
        <f>IF(A1034="","",HLOOKUP(D1034,Gehaltstabelle_neu!$B$2:$AA$13,GEHALT_NEU_V2!F1034+1,FALSE))</f>
        <v/>
      </c>
      <c r="H1034" t="str">
        <f t="shared" ref="H1034:H1037" si="50">IF(G1034="","",G1034/12*14)</f>
        <v/>
      </c>
    </row>
    <row r="1035" spans="1:8" x14ac:dyDescent="0.25">
      <c r="A1035" t="str">
        <f>IF(GEHALT_ALT_V2!A1035="","",GEHALT_ALT_V2!A1035)</f>
        <v/>
      </c>
      <c r="B1035" s="18" t="str">
        <f>IF(GEHALT_ALT_V2!B1035="","",GEHALT_ALT_V2!B1035)</f>
        <v/>
      </c>
      <c r="C1035" s="19" t="str">
        <f t="shared" si="48"/>
        <v/>
      </c>
      <c r="D1035" t="str">
        <f>IF(B1035="","",$I$3+IF(OR(YEAR(B1035)&gt;YEAR($F$3)+10,AND(YEAR(B1035)=YEAR($F$3)+10,MONTH(B1035)&gt;=MONTH($F$3))),SUM($C$9:C1035),0)*IF(OR(YEAR(B1035)&gt;YEAR($F$3)+25,AND(YEAR(B1035)=YEAR($F$3)+25,MONTH(B1035)&gt;=MONTH($F$3))),2,1))</f>
        <v/>
      </c>
      <c r="E1035" t="str">
        <f t="shared" si="49"/>
        <v/>
      </c>
      <c r="F1035" t="str">
        <f>IF(D1035="","",MIN(E1035+F1034,MAX(Gehaltstabelle_neu!Entlohnungs_Stufe)))</f>
        <v/>
      </c>
      <c r="G1035" t="str">
        <f>IF(A1035="","",HLOOKUP(D1035,Gehaltstabelle_neu!$B$2:$AA$13,GEHALT_NEU_V2!F1035+1,FALSE))</f>
        <v/>
      </c>
      <c r="H1035" t="str">
        <f t="shared" si="50"/>
        <v/>
      </c>
    </row>
    <row r="1036" spans="1:8" x14ac:dyDescent="0.25">
      <c r="A1036" t="str">
        <f>IF(GEHALT_ALT_V2!A1036="","",GEHALT_ALT_V2!A1036)</f>
        <v/>
      </c>
      <c r="B1036" s="18" t="str">
        <f>IF(GEHALT_ALT_V2!B1036="","",GEHALT_ALT_V2!B1036)</f>
        <v/>
      </c>
      <c r="C1036" s="19" t="str">
        <f t="shared" si="48"/>
        <v/>
      </c>
      <c r="D1036" t="str">
        <f>IF(B1036="","",$I$3+IF(OR(YEAR(B1036)&gt;YEAR($F$3)+10,AND(YEAR(B1036)=YEAR($F$3)+10,MONTH(B1036)&gt;=MONTH($F$3))),SUM($C$9:C1036),0)*IF(OR(YEAR(B1036)&gt;YEAR($F$3)+25,AND(YEAR(B1036)=YEAR($F$3)+25,MONTH(B1036)&gt;=MONTH($F$3))),2,1))</f>
        <v/>
      </c>
      <c r="E1036" t="str">
        <f t="shared" si="49"/>
        <v/>
      </c>
      <c r="F1036" t="str">
        <f>IF(D1036="","",MIN(E1036+F1035,MAX(Gehaltstabelle_neu!Entlohnungs_Stufe)))</f>
        <v/>
      </c>
      <c r="G1036" t="str">
        <f>IF(A1036="","",HLOOKUP(D1036,Gehaltstabelle_neu!$B$2:$AA$13,GEHALT_NEU_V2!F1036+1,FALSE))</f>
        <v/>
      </c>
      <c r="H1036" t="str">
        <f t="shared" si="50"/>
        <v/>
      </c>
    </row>
    <row r="1037" spans="1:8" x14ac:dyDescent="0.25">
      <c r="A1037" t="str">
        <f>IF(GEHALT_ALT_V2!A1037="","",GEHALT_ALT_V2!A1037)</f>
        <v/>
      </c>
      <c r="B1037" s="18" t="str">
        <f>IF(GEHALT_ALT_V2!B1037="","",GEHALT_ALT_V2!B1037)</f>
        <v/>
      </c>
      <c r="C1037" s="19" t="str">
        <f t="shared" si="48"/>
        <v/>
      </c>
      <c r="D1037" t="str">
        <f>IF(B1037="","",$I$3+IF(OR(YEAR(B1037)&gt;YEAR($F$3)+10,AND(YEAR(B1037)=YEAR($F$3)+10,MONTH(B1037)&gt;=MONTH($F$3))),SUM($C$9:C1037),0)*IF(OR(YEAR(B1037)&gt;YEAR($F$3)+25,AND(YEAR(B1037)=YEAR($F$3)+25,MONTH(B1037)&gt;=MONTH($F$3))),2,1))</f>
        <v/>
      </c>
      <c r="E1037" t="str">
        <f t="shared" si="49"/>
        <v/>
      </c>
      <c r="F1037" t="str">
        <f>IF(D1037="","",MIN(E1037+F1036,MAX(Gehaltstabelle_neu!Entlohnungs_Stufe)))</f>
        <v/>
      </c>
      <c r="G1037" t="str">
        <f>IF(A1037="","",HLOOKUP(D1037,Gehaltstabelle_neu!$B$2:$AA$13,GEHALT_NEU_V2!F1037+1,FALSE))</f>
        <v/>
      </c>
      <c r="H1037" t="str">
        <f t="shared" si="50"/>
        <v/>
      </c>
    </row>
  </sheetData>
  <customSheetViews>
    <customSheetView guid="{6BE9321B-338C-4D6D-B77F-213D6F808709}" state="hidden">
      <selection activeCell="Q41" sqref="Q41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/>
  <dimension ref="A1:AE178"/>
  <sheetViews>
    <sheetView workbookViewId="0">
      <selection activeCell="D8" sqref="D8:D9"/>
    </sheetView>
  </sheetViews>
  <sheetFormatPr baseColWidth="10" defaultRowHeight="15" x14ac:dyDescent="0.25"/>
  <cols>
    <col min="1" max="1" width="13.5703125" bestFit="1" customWidth="1"/>
    <col min="2" max="2" width="13.5703125" customWidth="1"/>
    <col min="3" max="3" width="22.42578125" bestFit="1" customWidth="1"/>
    <col min="4" max="4" width="22.140625" bestFit="1" customWidth="1"/>
    <col min="5" max="5" width="28.5703125" bestFit="1" customWidth="1"/>
    <col min="7" max="7" width="17.5703125" bestFit="1" customWidth="1"/>
  </cols>
  <sheetData>
    <row r="1" spans="1:31" x14ac:dyDescent="0.25">
      <c r="D1" t="s">
        <v>2</v>
      </c>
      <c r="E1" s="18">
        <f>Gehaltsrechner!D6</f>
        <v>29529</v>
      </c>
      <c r="G1" t="s">
        <v>6</v>
      </c>
    </row>
    <row r="2" spans="1:31" x14ac:dyDescent="0.25">
      <c r="D2" t="s">
        <v>4</v>
      </c>
      <c r="E2" s="18" t="e">
        <f>Gehaltsrechner!#REF!</f>
        <v>#REF!</v>
      </c>
      <c r="G2" t="s">
        <v>7</v>
      </c>
      <c r="H2">
        <f>Gehaltsrechner!K7</f>
        <v>4</v>
      </c>
    </row>
    <row r="3" spans="1:31" ht="15.75" thickBot="1" x14ac:dyDescent="0.3">
      <c r="D3" t="s">
        <v>3</v>
      </c>
      <c r="E3" s="18">
        <f>Gehaltsrechner!D7</f>
        <v>44562</v>
      </c>
      <c r="G3" t="s">
        <v>8</v>
      </c>
      <c r="H3">
        <f>Gehaltsrechner!K8</f>
        <v>5</v>
      </c>
    </row>
    <row r="4" spans="1:31" x14ac:dyDescent="0.25">
      <c r="I4" s="103" t="s">
        <v>53</v>
      </c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5"/>
    </row>
    <row r="5" spans="1:31" x14ac:dyDescent="0.25">
      <c r="H5">
        <f>IF(MIN(J5,L5,N5,P5,R5,T5,V5,X5,Z5,AB5,AD5)=100000000,#N/A,HLOOKUP(MIN(J5,L5,N5,P5,R5,T5,V5,X5,Z5,AB5,AD5),J5:AD6,2,FALSE))</f>
        <v>1</v>
      </c>
      <c r="I5" s="46">
        <f>Gehaltsrechner!F14</f>
        <v>880145.94500000228</v>
      </c>
      <c r="J5" s="47">
        <f>IF(J7-$I$5&lt;0,100000000,J7-$I$5)</f>
        <v>141710.55499999772</v>
      </c>
      <c r="K5" s="47">
        <v>1</v>
      </c>
      <c r="L5" s="47">
        <f>IF(L7-$I$5&lt;0,100000000,L7-$I$5)</f>
        <v>149438.55499999772</v>
      </c>
      <c r="M5" s="47">
        <v>2</v>
      </c>
      <c r="N5" s="47">
        <f>IF(N7-$I$5&lt;0,100000000,N7-$I$5)</f>
        <v>155234.55499999772</v>
      </c>
      <c r="O5" s="47">
        <v>3</v>
      </c>
      <c r="P5" s="47">
        <f>IF(P7-$I$5&lt;0,100000000,P7-$I$5)</f>
        <v>159742.55499999772</v>
      </c>
      <c r="Q5" s="47">
        <v>4</v>
      </c>
      <c r="R5" s="47">
        <f>IF(R7-$I$5&lt;0,100000000,R7-$I$5)</f>
        <v>162962.55499999772</v>
      </c>
      <c r="S5" s="47">
        <v>5</v>
      </c>
      <c r="T5" s="47">
        <f>IF(T7-$I$5&lt;0,100000000,T7-$I$5)</f>
        <v>164894.55499999772</v>
      </c>
      <c r="U5" s="47">
        <v>6</v>
      </c>
      <c r="V5" s="47">
        <f>IF(V7-$I$5&lt;0,100000000,V7-$I$5)</f>
        <v>165538.55499999772</v>
      </c>
      <c r="W5" s="47">
        <v>7</v>
      </c>
      <c r="X5" s="47">
        <f>IF(X7-$I$5&lt;0,100000000,X7-$I$5)</f>
        <v>165538.55499999772</v>
      </c>
      <c r="Y5" s="47">
        <v>8</v>
      </c>
      <c r="Z5" s="47">
        <f>IF(Z7-$I$5&lt;0,100000000,Z7-$I$5)</f>
        <v>165538.55499999772</v>
      </c>
      <c r="AA5" s="47">
        <v>9</v>
      </c>
      <c r="AB5" s="47">
        <f>IF(AB7-$I$5&lt;0,100000000,AB7-$I$5)</f>
        <v>165538.55499999772</v>
      </c>
      <c r="AC5" s="47">
        <v>10</v>
      </c>
      <c r="AD5" s="47">
        <f>IF(AD7-$I$5&lt;0,100000000,AD7-$I$5)</f>
        <v>165538.55499999772</v>
      </c>
      <c r="AE5" s="48">
        <v>11</v>
      </c>
    </row>
    <row r="6" spans="1:31" x14ac:dyDescent="0.25">
      <c r="I6" s="46" t="s">
        <v>51</v>
      </c>
      <c r="J6" s="47">
        <v>1</v>
      </c>
      <c r="K6" s="47"/>
      <c r="L6" s="47">
        <v>2</v>
      </c>
      <c r="M6" s="47"/>
      <c r="N6" s="47">
        <v>3</v>
      </c>
      <c r="O6" s="47"/>
      <c r="P6" s="47">
        <v>4</v>
      </c>
      <c r="Q6" s="47"/>
      <c r="R6" s="47">
        <v>5</v>
      </c>
      <c r="S6" s="47"/>
      <c r="T6" s="47">
        <v>6</v>
      </c>
      <c r="U6" s="47"/>
      <c r="V6" s="47">
        <v>7</v>
      </c>
      <c r="W6" s="47"/>
      <c r="X6" s="47">
        <v>8</v>
      </c>
      <c r="Y6" s="47"/>
      <c r="Z6" s="47">
        <v>9</v>
      </c>
      <c r="AA6" s="47"/>
      <c r="AB6" s="47">
        <v>10</v>
      </c>
      <c r="AC6" s="47"/>
      <c r="AD6" s="47">
        <v>11</v>
      </c>
      <c r="AE6" s="48"/>
    </row>
    <row r="7" spans="1:31" x14ac:dyDescent="0.25">
      <c r="E7" s="21">
        <f>SUM(E9:E178)</f>
        <v>1036875</v>
      </c>
      <c r="I7" s="46">
        <v>1</v>
      </c>
      <c r="J7" s="47">
        <f>SUM(J9:J160)</f>
        <v>1021856.5</v>
      </c>
      <c r="K7" s="47">
        <v>2</v>
      </c>
      <c r="L7" s="47">
        <f>SUM(L9:L160)</f>
        <v>1029584.5</v>
      </c>
      <c r="M7" s="47">
        <v>3</v>
      </c>
      <c r="N7" s="47">
        <f>SUM(N9:N160)</f>
        <v>1035380.5</v>
      </c>
      <c r="O7" s="47">
        <v>4</v>
      </c>
      <c r="P7" s="47">
        <f>SUM(P9:P160)</f>
        <v>1039888.5</v>
      </c>
      <c r="Q7" s="47">
        <v>5</v>
      </c>
      <c r="R7" s="47">
        <f>SUM(R9:R160)</f>
        <v>1043108.5</v>
      </c>
      <c r="S7" s="47">
        <v>6</v>
      </c>
      <c r="T7" s="47">
        <f>SUM(T9:T160)</f>
        <v>1045040.5</v>
      </c>
      <c r="U7" s="47">
        <v>7</v>
      </c>
      <c r="V7" s="47">
        <f>SUM(V9:V160)</f>
        <v>1045684.5</v>
      </c>
      <c r="W7" s="47">
        <v>8</v>
      </c>
      <c r="X7" s="47">
        <f>SUM(X9:X160)</f>
        <v>1045684.5</v>
      </c>
      <c r="Y7" s="47">
        <v>9</v>
      </c>
      <c r="Z7" s="47">
        <f>SUM(Z9:Z160)</f>
        <v>1045684.5</v>
      </c>
      <c r="AA7" s="47">
        <v>10</v>
      </c>
      <c r="AB7" s="47">
        <f>SUM(AB9:AB160)</f>
        <v>1045684.5</v>
      </c>
      <c r="AC7" s="47">
        <v>11</v>
      </c>
      <c r="AD7" s="47">
        <f>SUM(AD9:AD160)</f>
        <v>1045684.5</v>
      </c>
      <c r="AE7" s="48"/>
    </row>
    <row r="8" spans="1:31" x14ac:dyDescent="0.25">
      <c r="A8" t="s">
        <v>5</v>
      </c>
      <c r="B8" t="s">
        <v>11</v>
      </c>
      <c r="C8" t="s">
        <v>9</v>
      </c>
      <c r="D8" t="s">
        <v>10</v>
      </c>
      <c r="E8" t="s">
        <v>12</v>
      </c>
      <c r="I8" s="46" t="s">
        <v>52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8"/>
    </row>
    <row r="9" spans="1:31" x14ac:dyDescent="0.25">
      <c r="A9">
        <f>IF(AND(MONTH(E3)=12,DAY(E3)&gt;1),YEAR(E3)+1,YEAR(E3))</f>
        <v>2022</v>
      </c>
      <c r="B9" s="19">
        <f>IF(A9="","",A9-YEAR($E$3))</f>
        <v>0</v>
      </c>
      <c r="C9">
        <f>H3</f>
        <v>5</v>
      </c>
      <c r="D9">
        <f>H2</f>
        <v>4</v>
      </c>
      <c r="E9" s="20">
        <f>IF(A9&lt;Pensionsjahr,HLOOKUP($C$9,Gehaltstabelle_neu!$B$2:$AA$13,Neu_Gehalt!$D$9+1,FALSE)*(12-MONTH($E$3)+1+2*(12-MONTH($E$3)+1)/12),IF(A9=Pensionsjahr,IF(MONTH(E3)&gt;MONTH(E1),0,-MONTH(E3)+MONTH(E1)+2*(-MONTH(E3)+MONTH(E1))/12)*HLOOKUP($C$9,Gehaltstabelle_neu!$B$2:$AA$13,Neu_Gehalt!$D$9+1,FALSE),""))</f>
        <v>34552</v>
      </c>
      <c r="G9" s="21"/>
      <c r="I9" s="46">
        <f>I7</f>
        <v>1</v>
      </c>
      <c r="J9" s="47">
        <f>IF(A9&lt;Pensionsjahr,HLOOKUP($C$9,Gehaltstabelle_neu!$B$2:$AA$13,Neu_Gehalt!$I$9+1,FALSE)*(12-MONTH($E$3)+1+2*(12-MONTH($E$3)+1)/12),IF(A9=Pensionsjahr,IF(MONTH(E3)&gt;MONTH(E1),0,-MONTH(E3)+MONTH(E1)+2*(-MONTH(E3)+MONTH(E1))/12)*HLOOKUP($C$9,Gehaltstabelle_neu!$B$2:$AA$13,Neu_Gehalt!$I$9+1,FALSE),""))</f>
        <v>32298</v>
      </c>
      <c r="K9" s="47">
        <f>K7</f>
        <v>2</v>
      </c>
      <c r="L9" s="47">
        <f>IF($A9&lt;Pensionsjahr,HLOOKUP($C$9,Gehaltstabelle_neu!$B$2:$AA$13,Neu_Gehalt!$K9+1,FALSE)*(12-MONTH($E$3)+1+2*(12-MONTH($E$3)+1)/12),IF($A9=Pensionsjahr,IF(MONTH($E$3)&gt;MONTH($E$1),0,-MONTH($E$3)+MONTH($E$1)+2*(-MONTH($E$3)+MONTH($E$1))/12)*HLOOKUP($C$9,Gehaltstabelle_neu!$B$2:$AA$13,Neu_Gehalt!$K9+1,FALSE),""))</f>
        <v>33264</v>
      </c>
      <c r="M9" s="47">
        <f>M7</f>
        <v>3</v>
      </c>
      <c r="N9" s="47">
        <f>IF($A9&lt;Pensionsjahr,HLOOKUP($C$9,Gehaltstabelle_neu!$B$2:$AA$13,Neu_Gehalt!M9+1,FALSE)*(12-MONTH($E$3)+1+2*(12-MONTH($E$3)+1)/12),IF($A9=Pensionsjahr,IF(MONTH($E$3)&gt;MONTH($E$1),0,-MONTH($E$3)+MONTH($E$1)+2*(-MONTH($E$3)+MONTH($E$1))/12)*HLOOKUP($C$9,Gehaltstabelle_neu!$B$2:$AA$13,Neu_Gehalt!M9+1,FALSE),""))</f>
        <v>33908</v>
      </c>
      <c r="O9" s="47">
        <f>O7</f>
        <v>4</v>
      </c>
      <c r="P9" s="47">
        <f>IF($A9&lt;Pensionsjahr,HLOOKUP($C$9,Gehaltstabelle_neu!$B$2:$AA$13,Neu_Gehalt!O9+1,FALSE)*(12-MONTH($E$3)+1+2*(12-MONTH($E$3)+1)/12),IF($A9=Pensionsjahr,IF(MONTH($E$3)&gt;MONTH($E$1),0,-MONTH($E$3)+MONTH($E$1)+2*(-MONTH($E$3)+MONTH($E$1))/12)*HLOOKUP($C$9,Gehaltstabelle_neu!$B$2:$AA$13,Neu_Gehalt!O9+1,FALSE),""))</f>
        <v>34552</v>
      </c>
      <c r="Q9" s="47">
        <f>Q7</f>
        <v>5</v>
      </c>
      <c r="R9" s="47">
        <f>IF($A9&lt;Pensionsjahr,HLOOKUP($C$9,Gehaltstabelle_neu!$B$2:$AA$13,Neu_Gehalt!Q9+1,FALSE)*(12-MONTH($E$3)+1+2*(12-MONTH($E$3)+1)/12),IF($A9=Pensionsjahr,IF(MONTH($E$3)&gt;MONTH($E$1),0,-MONTH($E$3)+MONTH($E$1)+2*(-MONTH($E$3)+MONTH($E$1))/12)*HLOOKUP($C$9,Gehaltstabelle_neu!$B$2:$AA$13,Neu_Gehalt!Q9+1,FALSE),""))</f>
        <v>35196</v>
      </c>
      <c r="S9" s="47">
        <f>S7</f>
        <v>6</v>
      </c>
      <c r="T9" s="47">
        <f>IF($A9&lt;Pensionsjahr,HLOOKUP($C$9,Gehaltstabelle_neu!$B$2:$AA$13,Neu_Gehalt!S9+1,FALSE)*(12-MONTH($E$3)+1+2*(12-MONTH($E$3)+1)/12),IF($A9=Pensionsjahr,IF(MONTH($E$3)&gt;MONTH($E$1),0,-MONTH($E$3)+MONTH($E$1)+2*(-MONTH($E$3)+MONTH($E$1))/12)*HLOOKUP($C$9,Gehaltstabelle_neu!$B$2:$AA$13,Neu_Gehalt!S9+1,FALSE),""))</f>
        <v>35840</v>
      </c>
      <c r="U9" s="47">
        <f>U7</f>
        <v>7</v>
      </c>
      <c r="V9" s="47">
        <f>IF($A9&lt;Pensionsjahr,HLOOKUP($C$9,Gehaltstabelle_neu!$B$2:$AA$13,Neu_Gehalt!U9+1,FALSE)*(12-MONTH($E$3)+1+2*(12-MONTH($E$3)+1)/12),IF($A9=Pensionsjahr,IF(MONTH($E$3)&gt;MONTH($E$1),0,-MONTH($E$3)+MONTH($E$1)+2*(-MONTH($E$3)+MONTH($E$1))/12)*HLOOKUP($C$9,Gehaltstabelle_neu!$B$2:$AA$13,Neu_Gehalt!U9+1,FALSE),""))</f>
        <v>36162</v>
      </c>
      <c r="W9" s="47">
        <f>W7</f>
        <v>8</v>
      </c>
      <c r="X9" s="47">
        <f>IF($A9&lt;Pensionsjahr,HLOOKUP($C$9,Gehaltstabelle_neu!$B$2:$AA$13,Neu_Gehalt!W9+1,FALSE)*(12-MONTH($E$3)+1+2*(12-MONTH($E$3)+1)/12),IF($A9=Pensionsjahr,IF(MONTH($E$3)&gt;MONTH($E$1),0,-MONTH($E$3)+MONTH($E$1)+2*(-MONTH($E$3)+MONTH($E$1))/12)*HLOOKUP($C$9,Gehaltstabelle_neu!$B$2:$AA$13,Neu_Gehalt!W9+1,FALSE),""))</f>
        <v>36162</v>
      </c>
      <c r="Y9" s="47">
        <f>Y7</f>
        <v>9</v>
      </c>
      <c r="Z9" s="47">
        <f>IF($A9&lt;Pensionsjahr,HLOOKUP($C$9,Gehaltstabelle_neu!$B$2:$AA$13,Neu_Gehalt!Y9+1,FALSE)*(12-MONTH($E$3)+1+2*(12-MONTH($E$3)+1)/12),IF($A9=Pensionsjahr,IF(MONTH($E$3)&gt;MONTH($E$1),0,-MONTH($E$3)+MONTH($E$1)+2*(-MONTH($E$3)+MONTH($E$1))/12)*HLOOKUP($C$9,Gehaltstabelle_neu!$B$2:$AA$13,Neu_Gehalt!Y9+1,FALSE),""))</f>
        <v>36162</v>
      </c>
      <c r="AA9" s="47">
        <f>AA7</f>
        <v>10</v>
      </c>
      <c r="AB9" s="47">
        <f>IF($A9&lt;Pensionsjahr,HLOOKUP($C$9,Gehaltstabelle_neu!$B$2:$AA$13,Neu_Gehalt!AA9+1,FALSE)*(12-MONTH($E$3)+1+2*(12-MONTH($E$3)+1)/12),IF($A9=Pensionsjahr,IF(MONTH($E$3)&gt;MONTH($E$1),0,-MONTH($E$3)+MONTH($E$1)+2*(-MONTH($E$3)+MONTH($E$1))/12)*HLOOKUP($C$9,Gehaltstabelle_neu!$B$2:$AA$13,Neu_Gehalt!AA9+1,FALSE),""))</f>
        <v>36162</v>
      </c>
      <c r="AC9" s="47">
        <f>AC7</f>
        <v>11</v>
      </c>
      <c r="AD9" s="47">
        <f>IF($A9&lt;Pensionsjahr,HLOOKUP($C$9,Gehaltstabelle_neu!$B$2:$AA$13,Neu_Gehalt!AC9+1,FALSE)*(12-MONTH($E$3)+1+2*(12-MONTH($E$3)+1)/12),IF($A9=Pensionsjahr,IF(MONTH($E$3)&gt;MONTH($E$1),0,-MONTH($E$3)+MONTH($E$1)+2*(-MONTH($E$3)+MONTH($E$1))/12)*HLOOKUP($C$9,Gehaltstabelle_neu!$B$2:$AA$13,Neu_Gehalt!AC9+1,FALSE),""))</f>
        <v>36162</v>
      </c>
      <c r="AE9" s="48"/>
    </row>
    <row r="10" spans="1:31" x14ac:dyDescent="0.25">
      <c r="A10">
        <f>IF(YEAR($E$1)+70&lt;=A9,"",A9+1)</f>
        <v>2023</v>
      </c>
      <c r="B10" s="19">
        <f t="shared" ref="B10:B73" si="0">IF(A10="","",A10-YEAR($E$3))</f>
        <v>1</v>
      </c>
      <c r="C10" s="19">
        <f>IF(A10="","",IF(C9=MAX(Gehaltstabelle_neu!$B$2:$BO$2),Neu_Gehalt!C9,$H$3+Dienstprüftung!D3))</f>
        <v>5</v>
      </c>
      <c r="D10">
        <f>IF(A10="","",IF(D9=MAX(Gehaltstabelle_neu!$A$3:A56),MAX(Gehaltstabelle_neu!$A$3:A56),IF(MOD(B10,2)=0,D9+1,D9)))</f>
        <v>4</v>
      </c>
      <c r="E10" s="20">
        <f>IF(A10&lt;Pensionsjahr,HLOOKUP(C10,Gehaltstabelle_neu!$B$2:$AA$13,Neu_Gehalt!D10+1,FALSE)*14,IF(A10=Pensionsjahr,(MONTH($E$1)+2*(MONTH($E$1))/12)*HLOOKUP(C10,Gehaltstabelle_neu!$B$2:$AA$13,Neu_Gehalt!D10+1,FALSE),""))*Dienstprüftung!F3+IF(A10&lt;Pensionsjahr,HLOOKUP(C10+1,Gehaltstabelle_neu!$B$2:$AA$13,Neu_Gehalt!D10+1,FALSE)*14,IF(A10=Pensionsjahr,(MONTH($E$1)+2*(MONTH($E$1))/12)*HLOOKUP(C10,Gehaltstabelle_neu!$B$2:$AA$13,Neu_Gehalt!D10+1,FALSE),""))*Dienstprüftung!G3</f>
        <v>34552</v>
      </c>
      <c r="G10" s="21"/>
      <c r="I10" s="46">
        <f>IF(A10="","",IF(I9=MAX(Gehaltstabelle_neu!$A$3:A56),MAX(Gehaltstabelle_neu!$A$3:A56),IF(MOD(B10,2)=0,I9+1,I9)))</f>
        <v>1</v>
      </c>
      <c r="J10" s="47">
        <f>IF(A10&lt;Pensionsjahr,HLOOKUP(C10,Gehaltstabelle_neu!$B$2:$AA$13,Neu_Gehalt!I10+1,FALSE)*14,IF(A10=Pensionsjahr,(MONTH($E$1)+2*MONTH($E$1)/12)*HLOOKUP(C10,Gehaltstabelle_neu!$B$2:$AA$13,Neu_Gehalt!I10+1,FALSE),""))</f>
        <v>32298</v>
      </c>
      <c r="K10" s="47">
        <f>IF($A10="","",IF(K9=MAX(Gehaltstabelle_neu!$A$3:$A$56),MAX(Gehaltstabelle_neu!$A$3:$A$56),IF(MOD($B10,2)=0,K9+1,K9)))</f>
        <v>2</v>
      </c>
      <c r="L10" s="47">
        <f>IF($A10&lt;Pensionsjahr,HLOOKUP($C10,Gehaltstabelle_neu!$B$2:$AA$13,Neu_Gehalt!K10+1,FALSE)*14,IF($A10=Pensionsjahr,(MONTH($E$1)+2*MONTH($E$1)/12)*HLOOKUP($C10,Gehaltstabelle_neu!$B$2:$AA$13,Neu_Gehalt!K10+1,FALSE),""))</f>
        <v>33264</v>
      </c>
      <c r="M10" s="47">
        <f>IF($A10="","",IF(M9=MAX(Gehaltstabelle_neu!$A$3:$A$56),MAX(Gehaltstabelle_neu!$A$3:$A$56),IF(MOD($B10,2)=0,M9+1,M9)))</f>
        <v>3</v>
      </c>
      <c r="N10" s="47">
        <f>IF($A10&lt;Pensionsjahr,HLOOKUP($C10,Gehaltstabelle_neu!$B$2:$AA$13,Neu_Gehalt!M10+1,FALSE)*14,IF($A10=Pensionsjahr,(MONTH($E$1)+2*MONTH($E$1)/12)*HLOOKUP($C10,Gehaltstabelle_neu!$B$2:$AA$13,Neu_Gehalt!M10+1,FALSE),""))</f>
        <v>33908</v>
      </c>
      <c r="O10" s="47">
        <f>IF($A10="","",IF(O9=MAX(Gehaltstabelle_neu!$A$3:$A$56),MAX(Gehaltstabelle_neu!$A$3:$A$56),IF(MOD($B10,2)=0,O9+1,O9)))</f>
        <v>4</v>
      </c>
      <c r="P10" s="47">
        <f>IF($A10&lt;Pensionsjahr,HLOOKUP($C10,Gehaltstabelle_neu!$B$2:$AA$13,Neu_Gehalt!O10+1,FALSE)*14,IF($A10=Pensionsjahr,(MONTH($E$1)+2*MONTH($E$1)/12)*HLOOKUP($C10,Gehaltstabelle_neu!$B$2:$AA$13,Neu_Gehalt!O10+1,FALSE),""))</f>
        <v>34552</v>
      </c>
      <c r="Q10" s="47">
        <f>IF($A10="","",IF(Q9=MAX(Gehaltstabelle_neu!$A$3:$A$56),MAX(Gehaltstabelle_neu!$A$3:$A$56),IF(MOD($B10,2)=0,Q9+1,Q9)))</f>
        <v>5</v>
      </c>
      <c r="R10" s="47">
        <f>IF($A10&lt;Pensionsjahr,HLOOKUP($C10,Gehaltstabelle_neu!$B$2:$AA$13,Neu_Gehalt!Q10+1,FALSE)*14,IF($A10=Pensionsjahr,(MONTH($E$1)+2*MONTH($E$1)/12)*HLOOKUP($C10,Gehaltstabelle_neu!$B$2:$AA$13,Neu_Gehalt!Q10+1,FALSE),""))</f>
        <v>35196</v>
      </c>
      <c r="S10" s="47">
        <f>IF($A10="","",IF(S9=MAX(Gehaltstabelle_neu!$A$3:$A$56),MAX(Gehaltstabelle_neu!$A$3:$A$56),IF(MOD($B10,2)=0,S9+1,S9)))</f>
        <v>6</v>
      </c>
      <c r="T10" s="47">
        <f>IF($A10&lt;Pensionsjahr,HLOOKUP($C10,Gehaltstabelle_neu!$B$2:$AA$13,Neu_Gehalt!S10+1,FALSE)*14,IF($A10=Pensionsjahr,(MONTH($E$1)+2*MONTH($E$1)/12)*HLOOKUP($C10,Gehaltstabelle_neu!$B$2:$AA$13,Neu_Gehalt!S10+1,FALSE),""))</f>
        <v>35840</v>
      </c>
      <c r="U10" s="47">
        <f>IF($A10="","",IF(U9=MAX(Gehaltstabelle_neu!$A$3:$A$56),MAX(Gehaltstabelle_neu!$A$3:$A$56),IF(MOD($B10,2)=0,U9+1,U9)))</f>
        <v>7</v>
      </c>
      <c r="V10" s="47">
        <f>IF($A10&lt;Pensionsjahr,HLOOKUP($C10,Gehaltstabelle_neu!$B$2:$AA$13,Neu_Gehalt!U10+1,FALSE)*14,IF($A10=Pensionsjahr,(MONTH($E$1)+2*MONTH($E$1)/12)*HLOOKUP($C10,Gehaltstabelle_neu!$B$2:$AA$13,Neu_Gehalt!U10+1,FALSE),""))</f>
        <v>36162</v>
      </c>
      <c r="W10" s="47">
        <f>IF($A10="","",IF(W9=MAX(Gehaltstabelle_neu!$A$3:$A$56),MAX(Gehaltstabelle_neu!$A$3:$A$56),IF(MOD($B10,2)=0,W9+1,W9)))</f>
        <v>8</v>
      </c>
      <c r="X10" s="47">
        <f>IF($A10&lt;Pensionsjahr,HLOOKUP($C10,Gehaltstabelle_neu!$B$2:$AA$13,Neu_Gehalt!W10+1,FALSE)*14,IF($A10=Pensionsjahr,(MONTH($E$1)+2*MONTH($E$1)/12)*HLOOKUP($C10,Gehaltstabelle_neu!$B$2:$AA$13,Neu_Gehalt!W10+1,FALSE),""))</f>
        <v>36162</v>
      </c>
      <c r="Y10" s="47">
        <f>IF($A10="","",IF(Y9=MAX(Gehaltstabelle_neu!$A$3:$A$56),MAX(Gehaltstabelle_neu!$A$3:$A$56),IF(MOD($B10,2)=0,Y9+1,Y9)))</f>
        <v>9</v>
      </c>
      <c r="Z10" s="47">
        <f>IF($A10&lt;Pensionsjahr,HLOOKUP($C10,Gehaltstabelle_neu!$B$2:$AA$13,Neu_Gehalt!Y10+1,FALSE)*14,IF($A10=Pensionsjahr,(MONTH($E$1)+2*MONTH($E$1)/12)*HLOOKUP($C10,Gehaltstabelle_neu!$B$2:$AA$13,Neu_Gehalt!Y10+1,FALSE),""))</f>
        <v>36162</v>
      </c>
      <c r="AA10" s="47">
        <f>IF($A10="","",IF(AA9=MAX(Gehaltstabelle_neu!$A$3:$A$56),MAX(Gehaltstabelle_neu!$A$3:$A$56),IF(MOD($B10,2)=0,AA9+1,AA9)))</f>
        <v>10</v>
      </c>
      <c r="AB10" s="47">
        <f>IF($A10&lt;Pensionsjahr,HLOOKUP($C10,Gehaltstabelle_neu!$B$2:$AA$13,Neu_Gehalt!AA10+1,FALSE)*14,IF($A10=Pensionsjahr,(MONTH($E$1)+2*MONTH($E$1)/12)*HLOOKUP($C10,Gehaltstabelle_neu!$B$2:$AA$13,Neu_Gehalt!AA10+1,FALSE),""))</f>
        <v>36162</v>
      </c>
      <c r="AC10" s="47">
        <f>IF($A10="","",IF(AC9=MAX(Gehaltstabelle_neu!$A$3:$A$56),MAX(Gehaltstabelle_neu!$A$3:$A$56),IF(MOD($B10,2)=0,AC9+1,AC9)))</f>
        <v>11</v>
      </c>
      <c r="AD10" s="47">
        <f>IF($A10&lt;Pensionsjahr,HLOOKUP($C10,Gehaltstabelle_neu!$B$2:$AA$13,Neu_Gehalt!AC10+1,FALSE)*14,IF($A10=Pensionsjahr,(MONTH($E$1)+2*MONTH($E$1)/12)*HLOOKUP($C10,Gehaltstabelle_neu!$B$2:$AA$13,Neu_Gehalt!AC10+1,FALSE),""))</f>
        <v>36162</v>
      </c>
      <c r="AE10" s="48"/>
    </row>
    <row r="11" spans="1:31" x14ac:dyDescent="0.25">
      <c r="A11">
        <f t="shared" ref="A11:A74" si="1">IF(YEAR($E$1)+70&lt;=A10,"",A10+1)</f>
        <v>2024</v>
      </c>
      <c r="B11" s="19">
        <f t="shared" si="0"/>
        <v>2</v>
      </c>
      <c r="C11" s="19">
        <f>IF(A11="","",IF(C10=MAX(Gehaltstabelle_neu!$B$2:$BO$2),Neu_Gehalt!C10,$H$3+Dienstprüftung!D4))</f>
        <v>5</v>
      </c>
      <c r="D11">
        <f>IF(A11="","",IF(D10=MAX(Gehaltstabelle_neu!$A$3:A57),MAX(Gehaltstabelle_neu!$A$3:A57),IF(MOD(B11,2)=0,D10+1,D10)))</f>
        <v>5</v>
      </c>
      <c r="E11" s="20">
        <f>IF(A11&lt;Pensionsjahr,HLOOKUP(C11,Gehaltstabelle_neu!$B$2:$AA$13,Neu_Gehalt!D11+1,FALSE)*14,IF(A11=Pensionsjahr,(MONTH($E$1)+2*(MONTH($E$1))/12)*HLOOKUP(C11,Gehaltstabelle_neu!$B$2:$AA$13,Neu_Gehalt!D11+1,FALSE),""))*Dienstprüftung!F4+IF(A11&lt;Pensionsjahr,HLOOKUP(C11+1,Gehaltstabelle_neu!$B$2:$AA$13,Neu_Gehalt!D11+1,FALSE)*14,IF(A11=Pensionsjahr,(MONTH($E$1)+2*(MONTH($E$1))/12)*HLOOKUP(C11,Gehaltstabelle_neu!$B$2:$AA$13,Neu_Gehalt!D11+1,FALSE),""))*Dienstprüftung!G4</f>
        <v>35196</v>
      </c>
      <c r="G11" s="21"/>
      <c r="I11" s="46">
        <f>IF(A11="","",IF(I10=MAX(Gehaltstabelle_neu!$A$3:A57),MAX(Gehaltstabelle_neu!$A$3:A57),IF(MOD(B11,2)=0,I10+1,I10)))</f>
        <v>2</v>
      </c>
      <c r="J11" s="47">
        <f>IF(A11&lt;Pensionsjahr,HLOOKUP(C11,Gehaltstabelle_neu!$B$2:$AA$13,Neu_Gehalt!I11+1,FALSE)*14,IF(A11=Pensionsjahr,(MONTH($E$1)+2*MONTH($E$1)/12)*HLOOKUP(C11,Gehaltstabelle_neu!$B$2:$AA$13,Neu_Gehalt!I11+1,FALSE),""))</f>
        <v>33264</v>
      </c>
      <c r="K11" s="47">
        <f>IF($A11="","",IF(K10=MAX(Gehaltstabelle_neu!$A$3:$A$56),MAX(Gehaltstabelle_neu!$A$3:$A$56),IF(MOD($B11,2)=0,K10+1,K10)))</f>
        <v>3</v>
      </c>
      <c r="L11" s="47">
        <f>IF($A11&lt;Pensionsjahr,HLOOKUP($C11,Gehaltstabelle_neu!$B$2:$AA$13,Neu_Gehalt!K11+1,FALSE)*14,IF($A11=Pensionsjahr,(MONTH($E$1)+2*MONTH($E$1)/12)*HLOOKUP($C11,Gehaltstabelle_neu!$B$2:$AA$13,Neu_Gehalt!K11+1,FALSE),""))</f>
        <v>33908</v>
      </c>
      <c r="M11" s="47">
        <f>IF($A11="","",IF(M10=MAX(Gehaltstabelle_neu!$A$3:$A$56),MAX(Gehaltstabelle_neu!$A$3:$A$56),IF(MOD($B11,2)=0,M10+1,M10)))</f>
        <v>4</v>
      </c>
      <c r="N11" s="47">
        <f>IF($A11&lt;Pensionsjahr,HLOOKUP($C11,Gehaltstabelle_neu!$B$2:$AA$13,Neu_Gehalt!M11+1,FALSE)*14,IF($A11=Pensionsjahr,(MONTH($E$1)+2*MONTH($E$1)/12)*HLOOKUP($C11,Gehaltstabelle_neu!$B$2:$AA$13,Neu_Gehalt!M11+1,FALSE),""))</f>
        <v>34552</v>
      </c>
      <c r="O11" s="47">
        <f>IF($A11="","",IF(O10=MAX(Gehaltstabelle_neu!$A$3:$A$56),MAX(Gehaltstabelle_neu!$A$3:$A$56),IF(MOD($B11,2)=0,O10+1,O10)))</f>
        <v>5</v>
      </c>
      <c r="P11" s="47">
        <f>IF($A11&lt;Pensionsjahr,HLOOKUP($C11,Gehaltstabelle_neu!$B$2:$AA$13,Neu_Gehalt!O11+1,FALSE)*14,IF($A11=Pensionsjahr,(MONTH($E$1)+2*MONTH($E$1)/12)*HLOOKUP($C11,Gehaltstabelle_neu!$B$2:$AA$13,Neu_Gehalt!O11+1,FALSE),""))</f>
        <v>35196</v>
      </c>
      <c r="Q11" s="47">
        <f>IF($A11="","",IF(Q10=MAX(Gehaltstabelle_neu!$A$3:$A$56),MAX(Gehaltstabelle_neu!$A$3:$A$56),IF(MOD($B11,2)=0,Q10+1,Q10)))</f>
        <v>6</v>
      </c>
      <c r="R11" s="47">
        <f>IF($A11&lt;Pensionsjahr,HLOOKUP($C11,Gehaltstabelle_neu!$B$2:$AA$13,Neu_Gehalt!Q11+1,FALSE)*14,IF($A11=Pensionsjahr,(MONTH($E$1)+2*MONTH($E$1)/12)*HLOOKUP($C11,Gehaltstabelle_neu!$B$2:$AA$13,Neu_Gehalt!Q11+1,FALSE),""))</f>
        <v>35840</v>
      </c>
      <c r="S11" s="47">
        <f>IF($A11="","",IF(S10=MAX(Gehaltstabelle_neu!$A$3:$A$56),MAX(Gehaltstabelle_neu!$A$3:$A$56),IF(MOD($B11,2)=0,S10+1,S10)))</f>
        <v>7</v>
      </c>
      <c r="T11" s="47">
        <f>IF($A11&lt;Pensionsjahr,HLOOKUP($C11,Gehaltstabelle_neu!$B$2:$AA$13,Neu_Gehalt!S11+1,FALSE)*14,IF($A11=Pensionsjahr,(MONTH($E$1)+2*MONTH($E$1)/12)*HLOOKUP($C11,Gehaltstabelle_neu!$B$2:$AA$13,Neu_Gehalt!S11+1,FALSE),""))</f>
        <v>36162</v>
      </c>
      <c r="U11" s="47">
        <f>IF($A11="","",IF(U10=MAX(Gehaltstabelle_neu!$A$3:$A$56),MAX(Gehaltstabelle_neu!$A$3:$A$56),IF(MOD($B11,2)=0,U10+1,U10)))</f>
        <v>8</v>
      </c>
      <c r="V11" s="47">
        <f>IF($A11&lt;Pensionsjahr,HLOOKUP($C11,Gehaltstabelle_neu!$B$2:$AA$13,Neu_Gehalt!U11+1,FALSE)*14,IF($A11=Pensionsjahr,(MONTH($E$1)+2*MONTH($E$1)/12)*HLOOKUP($C11,Gehaltstabelle_neu!$B$2:$AA$13,Neu_Gehalt!U11+1,FALSE),""))</f>
        <v>36162</v>
      </c>
      <c r="W11" s="47">
        <f>IF($A11="","",IF(W10=MAX(Gehaltstabelle_neu!$A$3:$A$56),MAX(Gehaltstabelle_neu!$A$3:$A$56),IF(MOD($B11,2)=0,W10+1,W10)))</f>
        <v>9</v>
      </c>
      <c r="X11" s="47">
        <f>IF($A11&lt;Pensionsjahr,HLOOKUP($C11,Gehaltstabelle_neu!$B$2:$AA$13,Neu_Gehalt!W11+1,FALSE)*14,IF($A11=Pensionsjahr,(MONTH($E$1)+2*MONTH($E$1)/12)*HLOOKUP($C11,Gehaltstabelle_neu!$B$2:$AA$13,Neu_Gehalt!W11+1,FALSE),""))</f>
        <v>36162</v>
      </c>
      <c r="Y11" s="47">
        <f>IF($A11="","",IF(Y10=MAX(Gehaltstabelle_neu!$A$3:$A$56),MAX(Gehaltstabelle_neu!$A$3:$A$56),IF(MOD($B11,2)=0,Y10+1,Y10)))</f>
        <v>10</v>
      </c>
      <c r="Z11" s="47">
        <f>IF($A11&lt;Pensionsjahr,HLOOKUP($C11,Gehaltstabelle_neu!$B$2:$AA$13,Neu_Gehalt!Y11+1,FALSE)*14,IF($A11=Pensionsjahr,(MONTH($E$1)+2*MONTH($E$1)/12)*HLOOKUP($C11,Gehaltstabelle_neu!$B$2:$AA$13,Neu_Gehalt!Y11+1,FALSE),""))</f>
        <v>36162</v>
      </c>
      <c r="AA11" s="47">
        <f>IF($A11="","",IF(AA10=MAX(Gehaltstabelle_neu!$A$3:$A$56),MAX(Gehaltstabelle_neu!$A$3:$A$56),IF(MOD($B11,2)=0,AA10+1,AA10)))</f>
        <v>11</v>
      </c>
      <c r="AB11" s="47">
        <f>IF($A11&lt;Pensionsjahr,HLOOKUP($C11,Gehaltstabelle_neu!$B$2:$AA$13,Neu_Gehalt!AA11+1,FALSE)*14,IF($A11=Pensionsjahr,(MONTH($E$1)+2*MONTH($E$1)/12)*HLOOKUP($C11,Gehaltstabelle_neu!$B$2:$AA$13,Neu_Gehalt!AA11+1,FALSE),""))</f>
        <v>36162</v>
      </c>
      <c r="AC11" s="47">
        <f>IF($A11="","",IF(AC10=MAX(Gehaltstabelle_neu!$A$3:$A$56),MAX(Gehaltstabelle_neu!$A$3:$A$56),IF(MOD($B11,2)=0,AC10+1,AC10)))</f>
        <v>11</v>
      </c>
      <c r="AD11" s="47">
        <f>IF($A11&lt;Pensionsjahr,HLOOKUP($C11,Gehaltstabelle_neu!$B$2:$AA$13,Neu_Gehalt!AC11+1,FALSE)*14,IF($A11=Pensionsjahr,(MONTH($E$1)+2*MONTH($E$1)/12)*HLOOKUP($C11,Gehaltstabelle_neu!$B$2:$AA$13,Neu_Gehalt!AC11+1,FALSE),""))</f>
        <v>36162</v>
      </c>
      <c r="AE11" s="48"/>
    </row>
    <row r="12" spans="1:31" x14ac:dyDescent="0.25">
      <c r="A12">
        <f t="shared" si="1"/>
        <v>2025</v>
      </c>
      <c r="B12" s="19">
        <f t="shared" si="0"/>
        <v>3</v>
      </c>
      <c r="C12" s="19">
        <f>IF(A12="","",IF(C11=MAX(Gehaltstabelle_neu!$B$2:$BO$2),Neu_Gehalt!C11,$H$3+Dienstprüftung!D5))</f>
        <v>5</v>
      </c>
      <c r="D12">
        <f>IF(A12="","",IF(D11=MAX(Gehaltstabelle_neu!$A$3:A58),MAX(Gehaltstabelle_neu!$A$3:A58),IF(MOD(B12,2)=0,D11+1,D11)))</f>
        <v>5</v>
      </c>
      <c r="E12" s="20">
        <f>IF(A12&lt;Pensionsjahr,HLOOKUP(C12,Gehaltstabelle_neu!$B$2:$AA$13,Neu_Gehalt!D12+1,FALSE)*14,IF(A12=Pensionsjahr,(MONTH($E$1)+2*(MONTH($E$1))/12)*HLOOKUP(C12,Gehaltstabelle_neu!$B$2:$AA$13,Neu_Gehalt!D12+1,FALSE),""))*Dienstprüftung!F5+IF(A12&lt;Pensionsjahr,HLOOKUP(C12+1,Gehaltstabelle_neu!$B$2:$AA$13,Neu_Gehalt!D12+1,FALSE)*14,IF(A12=Pensionsjahr,(MONTH($E$1)+2*(MONTH($E$1))/12)*HLOOKUP(C12,Gehaltstabelle_neu!$B$2:$AA$13,Neu_Gehalt!D12+1,FALSE),""))*Dienstprüftung!G5</f>
        <v>35196</v>
      </c>
      <c r="G12" s="21"/>
      <c r="I12" s="46">
        <f>IF(A12="","",IF(I11=MAX(Gehaltstabelle_neu!$A$3:A58),MAX(Gehaltstabelle_neu!$A$3:A58),IF(MOD(B12,2)=0,I11+1,I11)))</f>
        <v>2</v>
      </c>
      <c r="J12" s="47">
        <f>IF(A12&lt;Pensionsjahr,HLOOKUP(C12,Gehaltstabelle_neu!$B$2:$AA$13,Neu_Gehalt!I12+1,FALSE)*14,IF(A12=Pensionsjahr,(MONTH($E$1)+2*MONTH($E$1)/12)*HLOOKUP(C12,Gehaltstabelle_neu!$B$2:$AA$13,Neu_Gehalt!I12+1,FALSE),""))</f>
        <v>33264</v>
      </c>
      <c r="K12" s="47">
        <f>IF($A12="","",IF(K11=MAX(Gehaltstabelle_neu!$A$3:$A$56),MAX(Gehaltstabelle_neu!$A$3:$A$56),IF(MOD($B12,2)=0,K11+1,K11)))</f>
        <v>3</v>
      </c>
      <c r="L12" s="47">
        <f>IF($A12&lt;Pensionsjahr,HLOOKUP($C12,Gehaltstabelle_neu!$B$2:$AA$13,Neu_Gehalt!K12+1,FALSE)*14,IF($A12=Pensionsjahr,(MONTH($E$1)+2*MONTH($E$1)/12)*HLOOKUP($C12,Gehaltstabelle_neu!$B$2:$AA$13,Neu_Gehalt!K12+1,FALSE),""))</f>
        <v>33908</v>
      </c>
      <c r="M12" s="47">
        <f>IF($A12="","",IF(M11=MAX(Gehaltstabelle_neu!$A$3:$A$56),MAX(Gehaltstabelle_neu!$A$3:$A$56),IF(MOD($B12,2)=0,M11+1,M11)))</f>
        <v>4</v>
      </c>
      <c r="N12" s="47">
        <f>IF($A12&lt;Pensionsjahr,HLOOKUP($C12,Gehaltstabelle_neu!$B$2:$AA$13,Neu_Gehalt!M12+1,FALSE)*14,IF($A12=Pensionsjahr,(MONTH($E$1)+2*MONTH($E$1)/12)*HLOOKUP($C12,Gehaltstabelle_neu!$B$2:$AA$13,Neu_Gehalt!M12+1,FALSE),""))</f>
        <v>34552</v>
      </c>
      <c r="O12" s="47">
        <f>IF($A12="","",IF(O11=MAX(Gehaltstabelle_neu!$A$3:$A$56),MAX(Gehaltstabelle_neu!$A$3:$A$56),IF(MOD($B12,2)=0,O11+1,O11)))</f>
        <v>5</v>
      </c>
      <c r="P12" s="47">
        <f>IF($A12&lt;Pensionsjahr,HLOOKUP($C12,Gehaltstabelle_neu!$B$2:$AA$13,Neu_Gehalt!O12+1,FALSE)*14,IF($A12=Pensionsjahr,(MONTH($E$1)+2*MONTH($E$1)/12)*HLOOKUP($C12,Gehaltstabelle_neu!$B$2:$AA$13,Neu_Gehalt!O12+1,FALSE),""))</f>
        <v>35196</v>
      </c>
      <c r="Q12" s="47">
        <f>IF($A12="","",IF(Q11=MAX(Gehaltstabelle_neu!$A$3:$A$56),MAX(Gehaltstabelle_neu!$A$3:$A$56),IF(MOD($B12,2)=0,Q11+1,Q11)))</f>
        <v>6</v>
      </c>
      <c r="R12" s="47">
        <f>IF($A12&lt;Pensionsjahr,HLOOKUP($C12,Gehaltstabelle_neu!$B$2:$AA$13,Neu_Gehalt!Q12+1,FALSE)*14,IF($A12=Pensionsjahr,(MONTH($E$1)+2*MONTH($E$1)/12)*HLOOKUP($C12,Gehaltstabelle_neu!$B$2:$AA$13,Neu_Gehalt!Q12+1,FALSE),""))</f>
        <v>35840</v>
      </c>
      <c r="S12" s="47">
        <f>IF($A12="","",IF(S11=MAX(Gehaltstabelle_neu!$A$3:$A$56),MAX(Gehaltstabelle_neu!$A$3:$A$56),IF(MOD($B12,2)=0,S11+1,S11)))</f>
        <v>7</v>
      </c>
      <c r="T12" s="47">
        <f>IF($A12&lt;Pensionsjahr,HLOOKUP($C12,Gehaltstabelle_neu!$B$2:$AA$13,Neu_Gehalt!S12+1,FALSE)*14,IF($A12=Pensionsjahr,(MONTH($E$1)+2*MONTH($E$1)/12)*HLOOKUP($C12,Gehaltstabelle_neu!$B$2:$AA$13,Neu_Gehalt!S12+1,FALSE),""))</f>
        <v>36162</v>
      </c>
      <c r="U12" s="47">
        <f>IF($A12="","",IF(U11=MAX(Gehaltstabelle_neu!$A$3:$A$56),MAX(Gehaltstabelle_neu!$A$3:$A$56),IF(MOD($B12,2)=0,U11+1,U11)))</f>
        <v>8</v>
      </c>
      <c r="V12" s="47">
        <f>IF($A12&lt;Pensionsjahr,HLOOKUP($C12,Gehaltstabelle_neu!$B$2:$AA$13,Neu_Gehalt!U12+1,FALSE)*14,IF($A12=Pensionsjahr,(MONTH($E$1)+2*MONTH($E$1)/12)*HLOOKUP($C12,Gehaltstabelle_neu!$B$2:$AA$13,Neu_Gehalt!U12+1,FALSE),""))</f>
        <v>36162</v>
      </c>
      <c r="W12" s="47">
        <f>IF($A12="","",IF(W11=MAX(Gehaltstabelle_neu!$A$3:$A$56),MAX(Gehaltstabelle_neu!$A$3:$A$56),IF(MOD($B12,2)=0,W11+1,W11)))</f>
        <v>9</v>
      </c>
      <c r="X12" s="47">
        <f>IF($A12&lt;Pensionsjahr,HLOOKUP($C12,Gehaltstabelle_neu!$B$2:$AA$13,Neu_Gehalt!W12+1,FALSE)*14,IF($A12=Pensionsjahr,(MONTH($E$1)+2*MONTH($E$1)/12)*HLOOKUP($C12,Gehaltstabelle_neu!$B$2:$AA$13,Neu_Gehalt!W12+1,FALSE),""))</f>
        <v>36162</v>
      </c>
      <c r="Y12" s="47">
        <f>IF($A12="","",IF(Y11=MAX(Gehaltstabelle_neu!$A$3:$A$56),MAX(Gehaltstabelle_neu!$A$3:$A$56),IF(MOD($B12,2)=0,Y11+1,Y11)))</f>
        <v>10</v>
      </c>
      <c r="Z12" s="47">
        <f>IF($A12&lt;Pensionsjahr,HLOOKUP($C12,Gehaltstabelle_neu!$B$2:$AA$13,Neu_Gehalt!Y12+1,FALSE)*14,IF($A12=Pensionsjahr,(MONTH($E$1)+2*MONTH($E$1)/12)*HLOOKUP($C12,Gehaltstabelle_neu!$B$2:$AA$13,Neu_Gehalt!Y12+1,FALSE),""))</f>
        <v>36162</v>
      </c>
      <c r="AA12" s="47">
        <f>IF($A12="","",IF(AA11=MAX(Gehaltstabelle_neu!$A$3:$A$56),MAX(Gehaltstabelle_neu!$A$3:$A$56),IF(MOD($B12,2)=0,AA11+1,AA11)))</f>
        <v>11</v>
      </c>
      <c r="AB12" s="47">
        <f>IF($A12&lt;Pensionsjahr,HLOOKUP($C12,Gehaltstabelle_neu!$B$2:$AA$13,Neu_Gehalt!AA12+1,FALSE)*14,IF($A12=Pensionsjahr,(MONTH($E$1)+2*MONTH($E$1)/12)*HLOOKUP($C12,Gehaltstabelle_neu!$B$2:$AA$13,Neu_Gehalt!AA12+1,FALSE),""))</f>
        <v>36162</v>
      </c>
      <c r="AC12" s="47">
        <f>IF($A12="","",IF(AC11=MAX(Gehaltstabelle_neu!$A$3:$A$56),MAX(Gehaltstabelle_neu!$A$3:$A$56),IF(MOD($B12,2)=0,AC11+1,AC11)))</f>
        <v>11</v>
      </c>
      <c r="AD12" s="47">
        <f>IF($A12&lt;Pensionsjahr,HLOOKUP($C12,Gehaltstabelle_neu!$B$2:$AA$13,Neu_Gehalt!AC12+1,FALSE)*14,IF($A12=Pensionsjahr,(MONTH($E$1)+2*MONTH($E$1)/12)*HLOOKUP($C12,Gehaltstabelle_neu!$B$2:$AA$13,Neu_Gehalt!AC12+1,FALSE),""))</f>
        <v>36162</v>
      </c>
      <c r="AE12" s="48"/>
    </row>
    <row r="13" spans="1:31" x14ac:dyDescent="0.25">
      <c r="A13">
        <f t="shared" si="1"/>
        <v>2026</v>
      </c>
      <c r="B13" s="19">
        <f t="shared" si="0"/>
        <v>4</v>
      </c>
      <c r="C13" s="19">
        <f>IF(A13="","",IF(C12=MAX(Gehaltstabelle_neu!$B$2:$BO$2),Neu_Gehalt!C12,$H$3+Dienstprüftung!D6))</f>
        <v>5</v>
      </c>
      <c r="D13">
        <f>IF(A13="","",IF(D12=MAX(Gehaltstabelle_neu!$A$3:A59),MAX(Gehaltstabelle_neu!$A$3:A59),IF(MOD(B13,2)=0,D12+1,D12)))</f>
        <v>6</v>
      </c>
      <c r="E13" s="20">
        <f>IF(A13&lt;Pensionsjahr,HLOOKUP(C13,Gehaltstabelle_neu!$B$2:$AA$13,Neu_Gehalt!D13+1,FALSE)*14,IF(A13=Pensionsjahr,(MONTH($E$1)+2*(MONTH($E$1))/12)*HLOOKUP(C13,Gehaltstabelle_neu!$B$2:$AA$13,Neu_Gehalt!D13+1,FALSE),""))*Dienstprüftung!F6+IF(A13&lt;Pensionsjahr,HLOOKUP(C13+1,Gehaltstabelle_neu!$B$2:$AA$13,Neu_Gehalt!D13+1,FALSE)*14,IF(A13=Pensionsjahr,(MONTH($E$1)+2*(MONTH($E$1))/12)*HLOOKUP(C13,Gehaltstabelle_neu!$B$2:$AA$13,Neu_Gehalt!D13+1,FALSE),""))*Dienstprüftung!G6</f>
        <v>35840</v>
      </c>
      <c r="G13" s="21"/>
      <c r="I13" s="46">
        <f>IF(A13="","",IF(I12=MAX(Gehaltstabelle_neu!$A$3:A59),MAX(Gehaltstabelle_neu!$A$3:A59),IF(MOD(B13,2)=0,I12+1,I12)))</f>
        <v>3</v>
      </c>
      <c r="J13" s="47">
        <f>IF(A13&lt;Pensionsjahr,HLOOKUP(C13,Gehaltstabelle_neu!$B$2:$AA$13,Neu_Gehalt!I13+1,FALSE)*14,IF(A13=Pensionsjahr,(MONTH($E$1)+2*MONTH($E$1)/12)*HLOOKUP(C13,Gehaltstabelle_neu!$B$2:$AA$13,Neu_Gehalt!I13+1,FALSE),""))</f>
        <v>33908</v>
      </c>
      <c r="K13" s="47">
        <f>IF($A13="","",IF(K12=MAX(Gehaltstabelle_neu!$A$3:$A$56),MAX(Gehaltstabelle_neu!$A$3:$A$56),IF(MOD($B13,2)=0,K12+1,K12)))</f>
        <v>4</v>
      </c>
      <c r="L13" s="47">
        <f>IF($A13&lt;Pensionsjahr,HLOOKUP($C13,Gehaltstabelle_neu!$B$2:$AA$13,Neu_Gehalt!K13+1,FALSE)*14,IF($A13=Pensionsjahr,(MONTH($E$1)+2*MONTH($E$1)/12)*HLOOKUP($C13,Gehaltstabelle_neu!$B$2:$AA$13,Neu_Gehalt!K13+1,FALSE),""))</f>
        <v>34552</v>
      </c>
      <c r="M13" s="47">
        <f>IF($A13="","",IF(M12=MAX(Gehaltstabelle_neu!$A$3:$A$56),MAX(Gehaltstabelle_neu!$A$3:$A$56),IF(MOD($B13,2)=0,M12+1,M12)))</f>
        <v>5</v>
      </c>
      <c r="N13" s="47">
        <f>IF($A13&lt;Pensionsjahr,HLOOKUP($C13,Gehaltstabelle_neu!$B$2:$AA$13,Neu_Gehalt!M13+1,FALSE)*14,IF($A13=Pensionsjahr,(MONTH($E$1)+2*MONTH($E$1)/12)*HLOOKUP($C13,Gehaltstabelle_neu!$B$2:$AA$13,Neu_Gehalt!M13+1,FALSE),""))</f>
        <v>35196</v>
      </c>
      <c r="O13" s="47">
        <f>IF($A13="","",IF(O12=MAX(Gehaltstabelle_neu!$A$3:$A$56),MAX(Gehaltstabelle_neu!$A$3:$A$56),IF(MOD($B13,2)=0,O12+1,O12)))</f>
        <v>6</v>
      </c>
      <c r="P13" s="47">
        <f>IF($A13&lt;Pensionsjahr,HLOOKUP($C13,Gehaltstabelle_neu!$B$2:$AA$13,Neu_Gehalt!O13+1,FALSE)*14,IF($A13=Pensionsjahr,(MONTH($E$1)+2*MONTH($E$1)/12)*HLOOKUP($C13,Gehaltstabelle_neu!$B$2:$AA$13,Neu_Gehalt!O13+1,FALSE),""))</f>
        <v>35840</v>
      </c>
      <c r="Q13" s="47">
        <f>IF($A13="","",IF(Q12=MAX(Gehaltstabelle_neu!$A$3:$A$56),MAX(Gehaltstabelle_neu!$A$3:$A$56),IF(MOD($B13,2)=0,Q12+1,Q12)))</f>
        <v>7</v>
      </c>
      <c r="R13" s="47">
        <f>IF($A13&lt;Pensionsjahr,HLOOKUP($C13,Gehaltstabelle_neu!$B$2:$AA$13,Neu_Gehalt!Q13+1,FALSE)*14,IF($A13=Pensionsjahr,(MONTH($E$1)+2*MONTH($E$1)/12)*HLOOKUP($C13,Gehaltstabelle_neu!$B$2:$AA$13,Neu_Gehalt!Q13+1,FALSE),""))</f>
        <v>36162</v>
      </c>
      <c r="S13" s="47">
        <f>IF($A13="","",IF(S12=MAX(Gehaltstabelle_neu!$A$3:$A$56),MAX(Gehaltstabelle_neu!$A$3:$A$56),IF(MOD($B13,2)=0,S12+1,S12)))</f>
        <v>8</v>
      </c>
      <c r="T13" s="47">
        <f>IF($A13&lt;Pensionsjahr,HLOOKUP($C13,Gehaltstabelle_neu!$B$2:$AA$13,Neu_Gehalt!S13+1,FALSE)*14,IF($A13=Pensionsjahr,(MONTH($E$1)+2*MONTH($E$1)/12)*HLOOKUP($C13,Gehaltstabelle_neu!$B$2:$AA$13,Neu_Gehalt!S13+1,FALSE),""))</f>
        <v>36162</v>
      </c>
      <c r="U13" s="47">
        <f>IF($A13="","",IF(U12=MAX(Gehaltstabelle_neu!$A$3:$A$56),MAX(Gehaltstabelle_neu!$A$3:$A$56),IF(MOD($B13,2)=0,U12+1,U12)))</f>
        <v>9</v>
      </c>
      <c r="V13" s="47">
        <f>IF($A13&lt;Pensionsjahr,HLOOKUP($C13,Gehaltstabelle_neu!$B$2:$AA$13,Neu_Gehalt!U13+1,FALSE)*14,IF($A13=Pensionsjahr,(MONTH($E$1)+2*MONTH($E$1)/12)*HLOOKUP($C13,Gehaltstabelle_neu!$B$2:$AA$13,Neu_Gehalt!U13+1,FALSE),""))</f>
        <v>36162</v>
      </c>
      <c r="W13" s="47">
        <f>IF($A13="","",IF(W12=MAX(Gehaltstabelle_neu!$A$3:$A$56),MAX(Gehaltstabelle_neu!$A$3:$A$56),IF(MOD($B13,2)=0,W12+1,W12)))</f>
        <v>10</v>
      </c>
      <c r="X13" s="47">
        <f>IF($A13&lt;Pensionsjahr,HLOOKUP($C13,Gehaltstabelle_neu!$B$2:$AA$13,Neu_Gehalt!W13+1,FALSE)*14,IF($A13=Pensionsjahr,(MONTH($E$1)+2*MONTH($E$1)/12)*HLOOKUP($C13,Gehaltstabelle_neu!$B$2:$AA$13,Neu_Gehalt!W13+1,FALSE),""))</f>
        <v>36162</v>
      </c>
      <c r="Y13" s="47">
        <f>IF($A13="","",IF(Y12=MAX(Gehaltstabelle_neu!$A$3:$A$56),MAX(Gehaltstabelle_neu!$A$3:$A$56),IF(MOD($B13,2)=0,Y12+1,Y12)))</f>
        <v>11</v>
      </c>
      <c r="Z13" s="47">
        <f>IF($A13&lt;Pensionsjahr,HLOOKUP($C13,Gehaltstabelle_neu!$B$2:$AA$13,Neu_Gehalt!Y13+1,FALSE)*14,IF($A13=Pensionsjahr,(MONTH($E$1)+2*MONTH($E$1)/12)*HLOOKUP($C13,Gehaltstabelle_neu!$B$2:$AA$13,Neu_Gehalt!Y13+1,FALSE),""))</f>
        <v>36162</v>
      </c>
      <c r="AA13" s="47">
        <f>IF($A13="","",IF(AA12=MAX(Gehaltstabelle_neu!$A$3:$A$56),MAX(Gehaltstabelle_neu!$A$3:$A$56),IF(MOD($B13,2)=0,AA12+1,AA12)))</f>
        <v>11</v>
      </c>
      <c r="AB13" s="47">
        <f>IF($A13&lt;Pensionsjahr,HLOOKUP($C13,Gehaltstabelle_neu!$B$2:$AA$13,Neu_Gehalt!AA13+1,FALSE)*14,IF($A13=Pensionsjahr,(MONTH($E$1)+2*MONTH($E$1)/12)*HLOOKUP($C13,Gehaltstabelle_neu!$B$2:$AA$13,Neu_Gehalt!AA13+1,FALSE),""))</f>
        <v>36162</v>
      </c>
      <c r="AC13" s="47">
        <f>IF($A13="","",IF(AC12=MAX(Gehaltstabelle_neu!$A$3:$A$56),MAX(Gehaltstabelle_neu!$A$3:$A$56),IF(MOD($B13,2)=0,AC12+1,AC12)))</f>
        <v>11</v>
      </c>
      <c r="AD13" s="47">
        <f>IF($A13&lt;Pensionsjahr,HLOOKUP($C13,Gehaltstabelle_neu!$B$2:$AA$13,Neu_Gehalt!AC13+1,FALSE)*14,IF($A13=Pensionsjahr,(MONTH($E$1)+2*MONTH($E$1)/12)*HLOOKUP($C13,Gehaltstabelle_neu!$B$2:$AA$13,Neu_Gehalt!AC13+1,FALSE),""))</f>
        <v>36162</v>
      </c>
      <c r="AE13" s="48"/>
    </row>
    <row r="14" spans="1:31" x14ac:dyDescent="0.25">
      <c r="A14">
        <f t="shared" si="1"/>
        <v>2027</v>
      </c>
      <c r="B14" s="19">
        <f t="shared" si="0"/>
        <v>5</v>
      </c>
      <c r="C14" s="19">
        <f>IF(A14="","",IF(C13=MAX(Gehaltstabelle_neu!$B$2:$BO$2),Neu_Gehalt!C13,$H$3+Dienstprüftung!D7))</f>
        <v>5</v>
      </c>
      <c r="D14">
        <f>IF(A14="","",IF(D13=MAX(Gehaltstabelle_neu!$A$3:A60),MAX(Gehaltstabelle_neu!$A$3:A60),IF(MOD(B14,2)=0,D13+1,D13)))</f>
        <v>6</v>
      </c>
      <c r="E14" s="20">
        <f>IF(A14&lt;Pensionsjahr,HLOOKUP(C14,Gehaltstabelle_neu!$B$2:$AA$13,Neu_Gehalt!D14+1,FALSE)*14,IF(A14=Pensionsjahr,(MONTH($E$1)+2*(MONTH($E$1))/12)*HLOOKUP(C14,Gehaltstabelle_neu!$B$2:$AA$13,Neu_Gehalt!D14+1,FALSE),""))*Dienstprüftung!F7+IF(A14&lt;Pensionsjahr,HLOOKUP(C14+1,Gehaltstabelle_neu!$B$2:$AA$13,Neu_Gehalt!D14+1,FALSE)*14,IF(A14=Pensionsjahr,(MONTH($E$1)+2*(MONTH($E$1))/12)*HLOOKUP(C14,Gehaltstabelle_neu!$B$2:$AA$13,Neu_Gehalt!D14+1,FALSE),""))*Dienstprüftung!G7</f>
        <v>35840</v>
      </c>
      <c r="G14" s="21"/>
      <c r="I14" s="46">
        <f>IF(A14="","",IF(I13=MAX(Gehaltstabelle_neu!$A$3:A60),MAX(Gehaltstabelle_neu!$A$3:A60),IF(MOD(B14,2)=0,I13+1,I13)))</f>
        <v>3</v>
      </c>
      <c r="J14" s="47">
        <f>IF(A14&lt;Pensionsjahr,HLOOKUP(C14,Gehaltstabelle_neu!$B$2:$AA$13,Neu_Gehalt!I14+1,FALSE)*14,IF(A14=Pensionsjahr,(MONTH($E$1)+2*MONTH($E$1)/12)*HLOOKUP(C14,Gehaltstabelle_neu!$B$2:$AA$13,Neu_Gehalt!I14+1,FALSE),""))</f>
        <v>33908</v>
      </c>
      <c r="K14" s="47">
        <f>IF($A14="","",IF(K13=MAX(Gehaltstabelle_neu!$A$3:$A$56),MAX(Gehaltstabelle_neu!$A$3:$A$56),IF(MOD($B14,2)=0,K13+1,K13)))</f>
        <v>4</v>
      </c>
      <c r="L14" s="47">
        <f>IF($A14&lt;Pensionsjahr,HLOOKUP($C14,Gehaltstabelle_neu!$B$2:$AA$13,Neu_Gehalt!K14+1,FALSE)*14,IF($A14=Pensionsjahr,(MONTH($E$1)+2*MONTH($E$1)/12)*HLOOKUP($C14,Gehaltstabelle_neu!$B$2:$AA$13,Neu_Gehalt!K14+1,FALSE),""))</f>
        <v>34552</v>
      </c>
      <c r="M14" s="47">
        <f>IF($A14="","",IF(M13=MAX(Gehaltstabelle_neu!$A$3:$A$56),MAX(Gehaltstabelle_neu!$A$3:$A$56),IF(MOD($B14,2)=0,M13+1,M13)))</f>
        <v>5</v>
      </c>
      <c r="N14" s="47">
        <f>IF($A14&lt;Pensionsjahr,HLOOKUP($C14,Gehaltstabelle_neu!$B$2:$AA$13,Neu_Gehalt!M14+1,FALSE)*14,IF($A14=Pensionsjahr,(MONTH($E$1)+2*MONTH($E$1)/12)*HLOOKUP($C14,Gehaltstabelle_neu!$B$2:$AA$13,Neu_Gehalt!M14+1,FALSE),""))</f>
        <v>35196</v>
      </c>
      <c r="O14" s="47">
        <f>IF($A14="","",IF(O13=MAX(Gehaltstabelle_neu!$A$3:$A$56),MAX(Gehaltstabelle_neu!$A$3:$A$56),IF(MOD($B14,2)=0,O13+1,O13)))</f>
        <v>6</v>
      </c>
      <c r="P14" s="47">
        <f>IF($A14&lt;Pensionsjahr,HLOOKUP($C14,Gehaltstabelle_neu!$B$2:$AA$13,Neu_Gehalt!O14+1,FALSE)*14,IF($A14=Pensionsjahr,(MONTH($E$1)+2*MONTH($E$1)/12)*HLOOKUP($C14,Gehaltstabelle_neu!$B$2:$AA$13,Neu_Gehalt!O14+1,FALSE),""))</f>
        <v>35840</v>
      </c>
      <c r="Q14" s="47">
        <f>IF($A14="","",IF(Q13=MAX(Gehaltstabelle_neu!$A$3:$A$56),MAX(Gehaltstabelle_neu!$A$3:$A$56),IF(MOD($B14,2)=0,Q13+1,Q13)))</f>
        <v>7</v>
      </c>
      <c r="R14" s="47">
        <f>IF($A14&lt;Pensionsjahr,HLOOKUP($C14,Gehaltstabelle_neu!$B$2:$AA$13,Neu_Gehalt!Q14+1,FALSE)*14,IF($A14=Pensionsjahr,(MONTH($E$1)+2*MONTH($E$1)/12)*HLOOKUP($C14,Gehaltstabelle_neu!$B$2:$AA$13,Neu_Gehalt!Q14+1,FALSE),""))</f>
        <v>36162</v>
      </c>
      <c r="S14" s="47">
        <f>IF($A14="","",IF(S13=MAX(Gehaltstabelle_neu!$A$3:$A$56),MAX(Gehaltstabelle_neu!$A$3:$A$56),IF(MOD($B14,2)=0,S13+1,S13)))</f>
        <v>8</v>
      </c>
      <c r="T14" s="47">
        <f>IF($A14&lt;Pensionsjahr,HLOOKUP($C14,Gehaltstabelle_neu!$B$2:$AA$13,Neu_Gehalt!S14+1,FALSE)*14,IF($A14=Pensionsjahr,(MONTH($E$1)+2*MONTH($E$1)/12)*HLOOKUP($C14,Gehaltstabelle_neu!$B$2:$AA$13,Neu_Gehalt!S14+1,FALSE),""))</f>
        <v>36162</v>
      </c>
      <c r="U14" s="47">
        <f>IF($A14="","",IF(U13=MAX(Gehaltstabelle_neu!$A$3:$A$56),MAX(Gehaltstabelle_neu!$A$3:$A$56),IF(MOD($B14,2)=0,U13+1,U13)))</f>
        <v>9</v>
      </c>
      <c r="V14" s="47">
        <f>IF($A14&lt;Pensionsjahr,HLOOKUP($C14,Gehaltstabelle_neu!$B$2:$AA$13,Neu_Gehalt!U14+1,FALSE)*14,IF($A14=Pensionsjahr,(MONTH($E$1)+2*MONTH($E$1)/12)*HLOOKUP($C14,Gehaltstabelle_neu!$B$2:$AA$13,Neu_Gehalt!U14+1,FALSE),""))</f>
        <v>36162</v>
      </c>
      <c r="W14" s="47">
        <f>IF($A14="","",IF(W13=MAX(Gehaltstabelle_neu!$A$3:$A$56),MAX(Gehaltstabelle_neu!$A$3:$A$56),IF(MOD($B14,2)=0,W13+1,W13)))</f>
        <v>10</v>
      </c>
      <c r="X14" s="47">
        <f>IF($A14&lt;Pensionsjahr,HLOOKUP($C14,Gehaltstabelle_neu!$B$2:$AA$13,Neu_Gehalt!W14+1,FALSE)*14,IF($A14=Pensionsjahr,(MONTH($E$1)+2*MONTH($E$1)/12)*HLOOKUP($C14,Gehaltstabelle_neu!$B$2:$AA$13,Neu_Gehalt!W14+1,FALSE),""))</f>
        <v>36162</v>
      </c>
      <c r="Y14" s="47">
        <f>IF($A14="","",IF(Y13=MAX(Gehaltstabelle_neu!$A$3:$A$56),MAX(Gehaltstabelle_neu!$A$3:$A$56),IF(MOD($B14,2)=0,Y13+1,Y13)))</f>
        <v>11</v>
      </c>
      <c r="Z14" s="47">
        <f>IF($A14&lt;Pensionsjahr,HLOOKUP($C14,Gehaltstabelle_neu!$B$2:$AA$13,Neu_Gehalt!Y14+1,FALSE)*14,IF($A14=Pensionsjahr,(MONTH($E$1)+2*MONTH($E$1)/12)*HLOOKUP($C14,Gehaltstabelle_neu!$B$2:$AA$13,Neu_Gehalt!Y14+1,FALSE),""))</f>
        <v>36162</v>
      </c>
      <c r="AA14" s="47">
        <f>IF($A14="","",IF(AA13=MAX(Gehaltstabelle_neu!$A$3:$A$56),MAX(Gehaltstabelle_neu!$A$3:$A$56),IF(MOD($B14,2)=0,AA13+1,AA13)))</f>
        <v>11</v>
      </c>
      <c r="AB14" s="47">
        <f>IF($A14&lt;Pensionsjahr,HLOOKUP($C14,Gehaltstabelle_neu!$B$2:$AA$13,Neu_Gehalt!AA14+1,FALSE)*14,IF($A14=Pensionsjahr,(MONTH($E$1)+2*MONTH($E$1)/12)*HLOOKUP($C14,Gehaltstabelle_neu!$B$2:$AA$13,Neu_Gehalt!AA14+1,FALSE),""))</f>
        <v>36162</v>
      </c>
      <c r="AC14" s="47">
        <f>IF($A14="","",IF(AC13=MAX(Gehaltstabelle_neu!$A$3:$A$56),MAX(Gehaltstabelle_neu!$A$3:$A$56),IF(MOD($B14,2)=0,AC13+1,AC13)))</f>
        <v>11</v>
      </c>
      <c r="AD14" s="47">
        <f>IF($A14&lt;Pensionsjahr,HLOOKUP($C14,Gehaltstabelle_neu!$B$2:$AA$13,Neu_Gehalt!AC14+1,FALSE)*14,IF($A14=Pensionsjahr,(MONTH($E$1)+2*MONTH($E$1)/12)*HLOOKUP($C14,Gehaltstabelle_neu!$B$2:$AA$13,Neu_Gehalt!AC14+1,FALSE),""))</f>
        <v>36162</v>
      </c>
      <c r="AE14" s="48"/>
    </row>
    <row r="15" spans="1:31" x14ac:dyDescent="0.25">
      <c r="A15">
        <f t="shared" si="1"/>
        <v>2028</v>
      </c>
      <c r="B15" s="19">
        <f t="shared" si="0"/>
        <v>6</v>
      </c>
      <c r="C15" s="19">
        <f>IF(A15="","",IF(C14=MAX(Gehaltstabelle_neu!$B$2:$BO$2),Neu_Gehalt!C14,$H$3+Dienstprüftung!D8))</f>
        <v>5</v>
      </c>
      <c r="D15">
        <f>IF(A15="","",IF(D14=MAX(Gehaltstabelle_neu!$A$3:A61),MAX(Gehaltstabelle_neu!$A$3:A61),IF(MOD(B15,2)=0,D14+1,D14)))</f>
        <v>7</v>
      </c>
      <c r="E15" s="20">
        <f>IF(A15&lt;Pensionsjahr,HLOOKUP(C15,Gehaltstabelle_neu!$B$2:$AA$13,Neu_Gehalt!D15+1,FALSE)*14,IF(A15=Pensionsjahr,(MONTH($E$1)+2*(MONTH($E$1))/12)*HLOOKUP(C15,Gehaltstabelle_neu!$B$2:$AA$13,Neu_Gehalt!D15+1,FALSE),""))*Dienstprüftung!F8+IF(A15&lt;Pensionsjahr,HLOOKUP(C15+1,Gehaltstabelle_neu!$B$2:$AA$13,Neu_Gehalt!D15+1,FALSE)*14,IF(A15=Pensionsjahr,(MONTH($E$1)+2*(MONTH($E$1))/12)*HLOOKUP(C15,Gehaltstabelle_neu!$B$2:$AA$13,Neu_Gehalt!D15+1,FALSE),""))*Dienstprüftung!G8</f>
        <v>36162</v>
      </c>
      <c r="G15" s="21"/>
      <c r="I15" s="46">
        <f>IF(A15="","",IF(I14=MAX(Gehaltstabelle_neu!$A$3:A61),MAX(Gehaltstabelle_neu!$A$3:A61),IF(MOD(B15,2)=0,I14+1,I14)))</f>
        <v>4</v>
      </c>
      <c r="J15" s="47">
        <f>IF(A15&lt;Pensionsjahr,HLOOKUP(C15,Gehaltstabelle_neu!$B$2:$AA$13,Neu_Gehalt!I15+1,FALSE)*14,IF(A15=Pensionsjahr,(MONTH($E$1)+2*MONTH($E$1)/12)*HLOOKUP(C15,Gehaltstabelle_neu!$B$2:$AA$13,Neu_Gehalt!I15+1,FALSE),""))</f>
        <v>34552</v>
      </c>
      <c r="K15" s="47">
        <f>IF($A15="","",IF(K14=MAX(Gehaltstabelle_neu!$A$3:$A$56),MAX(Gehaltstabelle_neu!$A$3:$A$56),IF(MOD($B15,2)=0,K14+1,K14)))</f>
        <v>5</v>
      </c>
      <c r="L15" s="47">
        <f>IF($A15&lt;Pensionsjahr,HLOOKUP($C15,Gehaltstabelle_neu!$B$2:$AA$13,Neu_Gehalt!K15+1,FALSE)*14,IF($A15=Pensionsjahr,(MONTH($E$1)+2*MONTH($E$1)/12)*HLOOKUP($C15,Gehaltstabelle_neu!$B$2:$AA$13,Neu_Gehalt!K15+1,FALSE),""))</f>
        <v>35196</v>
      </c>
      <c r="M15" s="47">
        <f>IF($A15="","",IF(M14=MAX(Gehaltstabelle_neu!$A$3:$A$56),MAX(Gehaltstabelle_neu!$A$3:$A$56),IF(MOD($B15,2)=0,M14+1,M14)))</f>
        <v>6</v>
      </c>
      <c r="N15" s="47">
        <f>IF($A15&lt;Pensionsjahr,HLOOKUP($C15,Gehaltstabelle_neu!$B$2:$AA$13,Neu_Gehalt!M15+1,FALSE)*14,IF($A15=Pensionsjahr,(MONTH($E$1)+2*MONTH($E$1)/12)*HLOOKUP($C15,Gehaltstabelle_neu!$B$2:$AA$13,Neu_Gehalt!M15+1,FALSE),""))</f>
        <v>35840</v>
      </c>
      <c r="O15" s="47">
        <f>IF($A15="","",IF(O14=MAX(Gehaltstabelle_neu!$A$3:$A$56),MAX(Gehaltstabelle_neu!$A$3:$A$56),IF(MOD($B15,2)=0,O14+1,O14)))</f>
        <v>7</v>
      </c>
      <c r="P15" s="47">
        <f>IF($A15&lt;Pensionsjahr,HLOOKUP($C15,Gehaltstabelle_neu!$B$2:$AA$13,Neu_Gehalt!O15+1,FALSE)*14,IF($A15=Pensionsjahr,(MONTH($E$1)+2*MONTH($E$1)/12)*HLOOKUP($C15,Gehaltstabelle_neu!$B$2:$AA$13,Neu_Gehalt!O15+1,FALSE),""))</f>
        <v>36162</v>
      </c>
      <c r="Q15" s="47">
        <f>IF($A15="","",IF(Q14=MAX(Gehaltstabelle_neu!$A$3:$A$56),MAX(Gehaltstabelle_neu!$A$3:$A$56),IF(MOD($B15,2)=0,Q14+1,Q14)))</f>
        <v>8</v>
      </c>
      <c r="R15" s="47">
        <f>IF($A15&lt;Pensionsjahr,HLOOKUP($C15,Gehaltstabelle_neu!$B$2:$AA$13,Neu_Gehalt!Q15+1,FALSE)*14,IF($A15=Pensionsjahr,(MONTH($E$1)+2*MONTH($E$1)/12)*HLOOKUP($C15,Gehaltstabelle_neu!$B$2:$AA$13,Neu_Gehalt!Q15+1,FALSE),""))</f>
        <v>36162</v>
      </c>
      <c r="S15" s="47">
        <f>IF($A15="","",IF(S14=MAX(Gehaltstabelle_neu!$A$3:$A$56),MAX(Gehaltstabelle_neu!$A$3:$A$56),IF(MOD($B15,2)=0,S14+1,S14)))</f>
        <v>9</v>
      </c>
      <c r="T15" s="47">
        <f>IF($A15&lt;Pensionsjahr,HLOOKUP($C15,Gehaltstabelle_neu!$B$2:$AA$13,Neu_Gehalt!S15+1,FALSE)*14,IF($A15=Pensionsjahr,(MONTH($E$1)+2*MONTH($E$1)/12)*HLOOKUP($C15,Gehaltstabelle_neu!$B$2:$AA$13,Neu_Gehalt!S15+1,FALSE),""))</f>
        <v>36162</v>
      </c>
      <c r="U15" s="47">
        <f>IF($A15="","",IF(U14=MAX(Gehaltstabelle_neu!$A$3:$A$56),MAX(Gehaltstabelle_neu!$A$3:$A$56),IF(MOD($B15,2)=0,U14+1,U14)))</f>
        <v>10</v>
      </c>
      <c r="V15" s="47">
        <f>IF($A15&lt;Pensionsjahr,HLOOKUP($C15,Gehaltstabelle_neu!$B$2:$AA$13,Neu_Gehalt!U15+1,FALSE)*14,IF($A15=Pensionsjahr,(MONTH($E$1)+2*MONTH($E$1)/12)*HLOOKUP($C15,Gehaltstabelle_neu!$B$2:$AA$13,Neu_Gehalt!U15+1,FALSE),""))</f>
        <v>36162</v>
      </c>
      <c r="W15" s="47">
        <f>IF($A15="","",IF(W14=MAX(Gehaltstabelle_neu!$A$3:$A$56),MAX(Gehaltstabelle_neu!$A$3:$A$56),IF(MOD($B15,2)=0,W14+1,W14)))</f>
        <v>11</v>
      </c>
      <c r="X15" s="47">
        <f>IF($A15&lt;Pensionsjahr,HLOOKUP($C15,Gehaltstabelle_neu!$B$2:$AA$13,Neu_Gehalt!W15+1,FALSE)*14,IF($A15=Pensionsjahr,(MONTH($E$1)+2*MONTH($E$1)/12)*HLOOKUP($C15,Gehaltstabelle_neu!$B$2:$AA$13,Neu_Gehalt!W15+1,FALSE),""))</f>
        <v>36162</v>
      </c>
      <c r="Y15" s="47">
        <f>IF($A15="","",IF(Y14=MAX(Gehaltstabelle_neu!$A$3:$A$56),MAX(Gehaltstabelle_neu!$A$3:$A$56),IF(MOD($B15,2)=0,Y14+1,Y14)))</f>
        <v>11</v>
      </c>
      <c r="Z15" s="47">
        <f>IF($A15&lt;Pensionsjahr,HLOOKUP($C15,Gehaltstabelle_neu!$B$2:$AA$13,Neu_Gehalt!Y15+1,FALSE)*14,IF($A15=Pensionsjahr,(MONTH($E$1)+2*MONTH($E$1)/12)*HLOOKUP($C15,Gehaltstabelle_neu!$B$2:$AA$13,Neu_Gehalt!Y15+1,FALSE),""))</f>
        <v>36162</v>
      </c>
      <c r="AA15" s="47">
        <f>IF($A15="","",IF(AA14=MAX(Gehaltstabelle_neu!$A$3:$A$56),MAX(Gehaltstabelle_neu!$A$3:$A$56),IF(MOD($B15,2)=0,AA14+1,AA14)))</f>
        <v>11</v>
      </c>
      <c r="AB15" s="47">
        <f>IF($A15&lt;Pensionsjahr,HLOOKUP($C15,Gehaltstabelle_neu!$B$2:$AA$13,Neu_Gehalt!AA15+1,FALSE)*14,IF($A15=Pensionsjahr,(MONTH($E$1)+2*MONTH($E$1)/12)*HLOOKUP($C15,Gehaltstabelle_neu!$B$2:$AA$13,Neu_Gehalt!AA15+1,FALSE),""))</f>
        <v>36162</v>
      </c>
      <c r="AC15" s="47">
        <f>IF($A15="","",IF(AC14=MAX(Gehaltstabelle_neu!$A$3:$A$56),MAX(Gehaltstabelle_neu!$A$3:$A$56),IF(MOD($B15,2)=0,AC14+1,AC14)))</f>
        <v>11</v>
      </c>
      <c r="AD15" s="47">
        <f>IF($A15&lt;Pensionsjahr,HLOOKUP($C15,Gehaltstabelle_neu!$B$2:$AA$13,Neu_Gehalt!AC15+1,FALSE)*14,IF($A15=Pensionsjahr,(MONTH($E$1)+2*MONTH($E$1)/12)*HLOOKUP($C15,Gehaltstabelle_neu!$B$2:$AA$13,Neu_Gehalt!AC15+1,FALSE),""))</f>
        <v>36162</v>
      </c>
      <c r="AE15" s="48"/>
    </row>
    <row r="16" spans="1:31" x14ac:dyDescent="0.25">
      <c r="A16">
        <f t="shared" si="1"/>
        <v>2029</v>
      </c>
      <c r="B16" s="19">
        <f t="shared" si="0"/>
        <v>7</v>
      </c>
      <c r="C16" s="19">
        <f>IF(A16="","",IF(C15=MAX(Gehaltstabelle_neu!$B$2:$BO$2),Neu_Gehalt!C15,$H$3+Dienstprüftung!D9))</f>
        <v>5</v>
      </c>
      <c r="D16">
        <f>IF(A16="","",IF(D15=MAX(Gehaltstabelle_neu!$A$3:A62),MAX(Gehaltstabelle_neu!$A$3:A62),IF(MOD(B16,2)=0,D15+1,D15)))</f>
        <v>7</v>
      </c>
      <c r="E16" s="20">
        <f>IF(A16&lt;Pensionsjahr,HLOOKUP(C16,Gehaltstabelle_neu!$B$2:$AA$13,Neu_Gehalt!D16+1,FALSE)*14,IF(A16=Pensionsjahr,(MONTH($E$1)+2*(MONTH($E$1))/12)*HLOOKUP(C16,Gehaltstabelle_neu!$B$2:$AA$13,Neu_Gehalt!D16+1,FALSE),""))*Dienstprüftung!F9+IF(A16&lt;Pensionsjahr,HLOOKUP(C16+1,Gehaltstabelle_neu!$B$2:$AA$13,Neu_Gehalt!D16+1,FALSE)*14,IF(A16=Pensionsjahr,(MONTH($E$1)+2*(MONTH($E$1))/12)*HLOOKUP(C16,Gehaltstabelle_neu!$B$2:$AA$13,Neu_Gehalt!D16+1,FALSE),""))*Dienstprüftung!G9</f>
        <v>36162</v>
      </c>
      <c r="G16" s="21"/>
      <c r="I16" s="46">
        <f>IF(A16="","",IF(I15=MAX(Gehaltstabelle_neu!$A$3:A62),MAX(Gehaltstabelle_neu!$A$3:A62),IF(MOD(B16,2)=0,I15+1,I15)))</f>
        <v>4</v>
      </c>
      <c r="J16" s="47">
        <f>IF(A16&lt;Pensionsjahr,HLOOKUP(C16,Gehaltstabelle_neu!$B$2:$AA$13,Neu_Gehalt!I16+1,FALSE)*14,IF(A16=Pensionsjahr,(MONTH($E$1)+2*MONTH($E$1)/12)*HLOOKUP(C16,Gehaltstabelle_neu!$B$2:$AA$13,Neu_Gehalt!I16+1,FALSE),""))</f>
        <v>34552</v>
      </c>
      <c r="K16" s="47">
        <f>IF($A16="","",IF(K15=MAX(Gehaltstabelle_neu!$A$3:$A$56),MAX(Gehaltstabelle_neu!$A$3:$A$56),IF(MOD($B16,2)=0,K15+1,K15)))</f>
        <v>5</v>
      </c>
      <c r="L16" s="47">
        <f>IF($A16&lt;Pensionsjahr,HLOOKUP($C16,Gehaltstabelle_neu!$B$2:$AA$13,Neu_Gehalt!K16+1,FALSE)*14,IF($A16=Pensionsjahr,(MONTH($E$1)+2*MONTH($E$1)/12)*HLOOKUP($C16,Gehaltstabelle_neu!$B$2:$AA$13,Neu_Gehalt!K16+1,FALSE),""))</f>
        <v>35196</v>
      </c>
      <c r="M16" s="47">
        <f>IF($A16="","",IF(M15=MAX(Gehaltstabelle_neu!$A$3:$A$56),MAX(Gehaltstabelle_neu!$A$3:$A$56),IF(MOD($B16,2)=0,M15+1,M15)))</f>
        <v>6</v>
      </c>
      <c r="N16" s="47">
        <f>IF($A16&lt;Pensionsjahr,HLOOKUP($C16,Gehaltstabelle_neu!$B$2:$AA$13,Neu_Gehalt!M16+1,FALSE)*14,IF($A16=Pensionsjahr,(MONTH($E$1)+2*MONTH($E$1)/12)*HLOOKUP($C16,Gehaltstabelle_neu!$B$2:$AA$13,Neu_Gehalt!M16+1,FALSE),""))</f>
        <v>35840</v>
      </c>
      <c r="O16" s="47">
        <f>IF($A16="","",IF(O15=MAX(Gehaltstabelle_neu!$A$3:$A$56),MAX(Gehaltstabelle_neu!$A$3:$A$56),IF(MOD($B16,2)=0,O15+1,O15)))</f>
        <v>7</v>
      </c>
      <c r="P16" s="47">
        <f>IF($A16&lt;Pensionsjahr,HLOOKUP($C16,Gehaltstabelle_neu!$B$2:$AA$13,Neu_Gehalt!O16+1,FALSE)*14,IF($A16=Pensionsjahr,(MONTH($E$1)+2*MONTH($E$1)/12)*HLOOKUP($C16,Gehaltstabelle_neu!$B$2:$AA$13,Neu_Gehalt!O16+1,FALSE),""))</f>
        <v>36162</v>
      </c>
      <c r="Q16" s="47">
        <f>IF($A16="","",IF(Q15=MAX(Gehaltstabelle_neu!$A$3:$A$56),MAX(Gehaltstabelle_neu!$A$3:$A$56),IF(MOD($B16,2)=0,Q15+1,Q15)))</f>
        <v>8</v>
      </c>
      <c r="R16" s="47">
        <f>IF($A16&lt;Pensionsjahr,HLOOKUP($C16,Gehaltstabelle_neu!$B$2:$AA$13,Neu_Gehalt!Q16+1,FALSE)*14,IF($A16=Pensionsjahr,(MONTH($E$1)+2*MONTH($E$1)/12)*HLOOKUP($C16,Gehaltstabelle_neu!$B$2:$AA$13,Neu_Gehalt!Q16+1,FALSE),""))</f>
        <v>36162</v>
      </c>
      <c r="S16" s="47">
        <f>IF($A16="","",IF(S15=MAX(Gehaltstabelle_neu!$A$3:$A$56),MAX(Gehaltstabelle_neu!$A$3:$A$56),IF(MOD($B16,2)=0,S15+1,S15)))</f>
        <v>9</v>
      </c>
      <c r="T16" s="47">
        <f>IF($A16&lt;Pensionsjahr,HLOOKUP($C16,Gehaltstabelle_neu!$B$2:$AA$13,Neu_Gehalt!S16+1,FALSE)*14,IF($A16=Pensionsjahr,(MONTH($E$1)+2*MONTH($E$1)/12)*HLOOKUP($C16,Gehaltstabelle_neu!$B$2:$AA$13,Neu_Gehalt!S16+1,FALSE),""))</f>
        <v>36162</v>
      </c>
      <c r="U16" s="47">
        <f>IF($A16="","",IF(U15=MAX(Gehaltstabelle_neu!$A$3:$A$56),MAX(Gehaltstabelle_neu!$A$3:$A$56),IF(MOD($B16,2)=0,U15+1,U15)))</f>
        <v>10</v>
      </c>
      <c r="V16" s="47">
        <f>IF($A16&lt;Pensionsjahr,HLOOKUP($C16,Gehaltstabelle_neu!$B$2:$AA$13,Neu_Gehalt!U16+1,FALSE)*14,IF($A16=Pensionsjahr,(MONTH($E$1)+2*MONTH($E$1)/12)*HLOOKUP($C16,Gehaltstabelle_neu!$B$2:$AA$13,Neu_Gehalt!U16+1,FALSE),""))</f>
        <v>36162</v>
      </c>
      <c r="W16" s="47">
        <f>IF($A16="","",IF(W15=MAX(Gehaltstabelle_neu!$A$3:$A$56),MAX(Gehaltstabelle_neu!$A$3:$A$56),IF(MOD($B16,2)=0,W15+1,W15)))</f>
        <v>11</v>
      </c>
      <c r="X16" s="47">
        <f>IF($A16&lt;Pensionsjahr,HLOOKUP($C16,Gehaltstabelle_neu!$B$2:$AA$13,Neu_Gehalt!W16+1,FALSE)*14,IF($A16=Pensionsjahr,(MONTH($E$1)+2*MONTH($E$1)/12)*HLOOKUP($C16,Gehaltstabelle_neu!$B$2:$AA$13,Neu_Gehalt!W16+1,FALSE),""))</f>
        <v>36162</v>
      </c>
      <c r="Y16" s="47">
        <f>IF($A16="","",IF(Y15=MAX(Gehaltstabelle_neu!$A$3:$A$56),MAX(Gehaltstabelle_neu!$A$3:$A$56),IF(MOD($B16,2)=0,Y15+1,Y15)))</f>
        <v>11</v>
      </c>
      <c r="Z16" s="47">
        <f>IF($A16&lt;Pensionsjahr,HLOOKUP($C16,Gehaltstabelle_neu!$B$2:$AA$13,Neu_Gehalt!Y16+1,FALSE)*14,IF($A16=Pensionsjahr,(MONTH($E$1)+2*MONTH($E$1)/12)*HLOOKUP($C16,Gehaltstabelle_neu!$B$2:$AA$13,Neu_Gehalt!Y16+1,FALSE),""))</f>
        <v>36162</v>
      </c>
      <c r="AA16" s="47">
        <f>IF($A16="","",IF(AA15=MAX(Gehaltstabelle_neu!$A$3:$A$56),MAX(Gehaltstabelle_neu!$A$3:$A$56),IF(MOD($B16,2)=0,AA15+1,AA15)))</f>
        <v>11</v>
      </c>
      <c r="AB16" s="47">
        <f>IF($A16&lt;Pensionsjahr,HLOOKUP($C16,Gehaltstabelle_neu!$B$2:$AA$13,Neu_Gehalt!AA16+1,FALSE)*14,IF($A16=Pensionsjahr,(MONTH($E$1)+2*MONTH($E$1)/12)*HLOOKUP($C16,Gehaltstabelle_neu!$B$2:$AA$13,Neu_Gehalt!AA16+1,FALSE),""))</f>
        <v>36162</v>
      </c>
      <c r="AC16" s="47">
        <f>IF($A16="","",IF(AC15=MAX(Gehaltstabelle_neu!$A$3:$A$56),MAX(Gehaltstabelle_neu!$A$3:$A$56),IF(MOD($B16,2)=0,AC15+1,AC15)))</f>
        <v>11</v>
      </c>
      <c r="AD16" s="47">
        <f>IF($A16&lt;Pensionsjahr,HLOOKUP($C16,Gehaltstabelle_neu!$B$2:$AA$13,Neu_Gehalt!AC16+1,FALSE)*14,IF($A16=Pensionsjahr,(MONTH($E$1)+2*MONTH($E$1)/12)*HLOOKUP($C16,Gehaltstabelle_neu!$B$2:$AA$13,Neu_Gehalt!AC16+1,FALSE),""))</f>
        <v>36162</v>
      </c>
      <c r="AE16" s="48"/>
    </row>
    <row r="17" spans="1:31" x14ac:dyDescent="0.25">
      <c r="A17">
        <f t="shared" si="1"/>
        <v>2030</v>
      </c>
      <c r="B17" s="19">
        <f t="shared" si="0"/>
        <v>8</v>
      </c>
      <c r="C17" s="19">
        <f>IF(A17="","",IF(C16=MAX(Gehaltstabelle_neu!$B$2:$BO$2),Neu_Gehalt!C16,$H$3+Dienstprüftung!D10))</f>
        <v>5</v>
      </c>
      <c r="D17">
        <f>IF(A17="","",IF(D16=MAX(Gehaltstabelle_neu!$A$3:A63),MAX(Gehaltstabelle_neu!$A$3:A63),IF(MOD(B17,2)=0,D16+1,D16)))</f>
        <v>8</v>
      </c>
      <c r="E17" s="20">
        <f>IF(A17&lt;Pensionsjahr,HLOOKUP(C17,Gehaltstabelle_neu!$B$2:$AA$13,Neu_Gehalt!D17+1,FALSE)*14,IF(A17=Pensionsjahr,(MONTH($E$1)+2*(MONTH($E$1))/12)*HLOOKUP(C17,Gehaltstabelle_neu!$B$2:$AA$13,Neu_Gehalt!D17+1,FALSE),""))*Dienstprüftung!F10+IF(A17&lt;Pensionsjahr,HLOOKUP(C17+1,Gehaltstabelle_neu!$B$2:$AA$13,Neu_Gehalt!D17+1,FALSE)*14,IF(A17=Pensionsjahr,(MONTH($E$1)+2*(MONTH($E$1))/12)*HLOOKUP(C17,Gehaltstabelle_neu!$B$2:$AA$13,Neu_Gehalt!D17+1,FALSE),""))*Dienstprüftung!G10</f>
        <v>36162</v>
      </c>
      <c r="G17" s="21"/>
      <c r="I17" s="46">
        <f>IF(A17="","",IF(I16=MAX(Gehaltstabelle_neu!$A$3:A63),MAX(Gehaltstabelle_neu!$A$3:A63),IF(MOD(B17,2)=0,I16+1,I16)))</f>
        <v>5</v>
      </c>
      <c r="J17" s="47">
        <f>IF(A17&lt;Pensionsjahr,HLOOKUP(C17,Gehaltstabelle_neu!$B$2:$AA$13,Neu_Gehalt!I17+1,FALSE)*14,IF(A17=Pensionsjahr,(MONTH($E$1)+2*MONTH($E$1)/12)*HLOOKUP(C17,Gehaltstabelle_neu!$B$2:$AA$13,Neu_Gehalt!I17+1,FALSE),""))</f>
        <v>35196</v>
      </c>
      <c r="K17" s="47">
        <f>IF($A17="","",IF(K16=MAX(Gehaltstabelle_neu!$A$3:$A$56),MAX(Gehaltstabelle_neu!$A$3:$A$56),IF(MOD($B17,2)=0,K16+1,K16)))</f>
        <v>6</v>
      </c>
      <c r="L17" s="47">
        <f>IF($A17&lt;Pensionsjahr,HLOOKUP($C17,Gehaltstabelle_neu!$B$2:$AA$13,Neu_Gehalt!K17+1,FALSE)*14,IF($A17=Pensionsjahr,(MONTH($E$1)+2*MONTH($E$1)/12)*HLOOKUP($C17,Gehaltstabelle_neu!$B$2:$AA$13,Neu_Gehalt!K17+1,FALSE),""))</f>
        <v>35840</v>
      </c>
      <c r="M17" s="47">
        <f>IF($A17="","",IF(M16=MAX(Gehaltstabelle_neu!$A$3:$A$56),MAX(Gehaltstabelle_neu!$A$3:$A$56),IF(MOD($B17,2)=0,M16+1,M16)))</f>
        <v>7</v>
      </c>
      <c r="N17" s="47">
        <f>IF($A17&lt;Pensionsjahr,HLOOKUP($C17,Gehaltstabelle_neu!$B$2:$AA$13,Neu_Gehalt!M17+1,FALSE)*14,IF($A17=Pensionsjahr,(MONTH($E$1)+2*MONTH($E$1)/12)*HLOOKUP($C17,Gehaltstabelle_neu!$B$2:$AA$13,Neu_Gehalt!M17+1,FALSE),""))</f>
        <v>36162</v>
      </c>
      <c r="O17" s="47">
        <f>IF($A17="","",IF(O16=MAX(Gehaltstabelle_neu!$A$3:$A$56),MAX(Gehaltstabelle_neu!$A$3:$A$56),IF(MOD($B17,2)=0,O16+1,O16)))</f>
        <v>8</v>
      </c>
      <c r="P17" s="47">
        <f>IF($A17&lt;Pensionsjahr,HLOOKUP($C17,Gehaltstabelle_neu!$B$2:$AA$13,Neu_Gehalt!O17+1,FALSE)*14,IF($A17=Pensionsjahr,(MONTH($E$1)+2*MONTH($E$1)/12)*HLOOKUP($C17,Gehaltstabelle_neu!$B$2:$AA$13,Neu_Gehalt!O17+1,FALSE),""))</f>
        <v>36162</v>
      </c>
      <c r="Q17" s="47">
        <f>IF($A17="","",IF(Q16=MAX(Gehaltstabelle_neu!$A$3:$A$56),MAX(Gehaltstabelle_neu!$A$3:$A$56),IF(MOD($B17,2)=0,Q16+1,Q16)))</f>
        <v>9</v>
      </c>
      <c r="R17" s="47">
        <f>IF($A17&lt;Pensionsjahr,HLOOKUP($C17,Gehaltstabelle_neu!$B$2:$AA$13,Neu_Gehalt!Q17+1,FALSE)*14,IF($A17=Pensionsjahr,(MONTH($E$1)+2*MONTH($E$1)/12)*HLOOKUP($C17,Gehaltstabelle_neu!$B$2:$AA$13,Neu_Gehalt!Q17+1,FALSE),""))</f>
        <v>36162</v>
      </c>
      <c r="S17" s="47">
        <f>IF($A17="","",IF(S16=MAX(Gehaltstabelle_neu!$A$3:$A$56),MAX(Gehaltstabelle_neu!$A$3:$A$56),IF(MOD($B17,2)=0,S16+1,S16)))</f>
        <v>10</v>
      </c>
      <c r="T17" s="47">
        <f>IF($A17&lt;Pensionsjahr,HLOOKUP($C17,Gehaltstabelle_neu!$B$2:$AA$13,Neu_Gehalt!S17+1,FALSE)*14,IF($A17=Pensionsjahr,(MONTH($E$1)+2*MONTH($E$1)/12)*HLOOKUP($C17,Gehaltstabelle_neu!$B$2:$AA$13,Neu_Gehalt!S17+1,FALSE),""))</f>
        <v>36162</v>
      </c>
      <c r="U17" s="47">
        <f>IF($A17="","",IF(U16=MAX(Gehaltstabelle_neu!$A$3:$A$56),MAX(Gehaltstabelle_neu!$A$3:$A$56),IF(MOD($B17,2)=0,U16+1,U16)))</f>
        <v>11</v>
      </c>
      <c r="V17" s="47">
        <f>IF($A17&lt;Pensionsjahr,HLOOKUP($C17,Gehaltstabelle_neu!$B$2:$AA$13,Neu_Gehalt!U17+1,FALSE)*14,IF($A17=Pensionsjahr,(MONTH($E$1)+2*MONTH($E$1)/12)*HLOOKUP($C17,Gehaltstabelle_neu!$B$2:$AA$13,Neu_Gehalt!U17+1,FALSE),""))</f>
        <v>36162</v>
      </c>
      <c r="W17" s="47">
        <f>IF($A17="","",IF(W16=MAX(Gehaltstabelle_neu!$A$3:$A$56),MAX(Gehaltstabelle_neu!$A$3:$A$56),IF(MOD($B17,2)=0,W16+1,W16)))</f>
        <v>11</v>
      </c>
      <c r="X17" s="47">
        <f>IF($A17&lt;Pensionsjahr,HLOOKUP($C17,Gehaltstabelle_neu!$B$2:$AA$13,Neu_Gehalt!W17+1,FALSE)*14,IF($A17=Pensionsjahr,(MONTH($E$1)+2*MONTH($E$1)/12)*HLOOKUP($C17,Gehaltstabelle_neu!$B$2:$AA$13,Neu_Gehalt!W17+1,FALSE),""))</f>
        <v>36162</v>
      </c>
      <c r="Y17" s="47">
        <f>IF($A17="","",IF(Y16=MAX(Gehaltstabelle_neu!$A$3:$A$56),MAX(Gehaltstabelle_neu!$A$3:$A$56),IF(MOD($B17,2)=0,Y16+1,Y16)))</f>
        <v>11</v>
      </c>
      <c r="Z17" s="47">
        <f>IF($A17&lt;Pensionsjahr,HLOOKUP($C17,Gehaltstabelle_neu!$B$2:$AA$13,Neu_Gehalt!Y17+1,FALSE)*14,IF($A17=Pensionsjahr,(MONTH($E$1)+2*MONTH($E$1)/12)*HLOOKUP($C17,Gehaltstabelle_neu!$B$2:$AA$13,Neu_Gehalt!Y17+1,FALSE),""))</f>
        <v>36162</v>
      </c>
      <c r="AA17" s="47">
        <f>IF($A17="","",IF(AA16=MAX(Gehaltstabelle_neu!$A$3:$A$56),MAX(Gehaltstabelle_neu!$A$3:$A$56),IF(MOD($B17,2)=0,AA16+1,AA16)))</f>
        <v>11</v>
      </c>
      <c r="AB17" s="47">
        <f>IF($A17&lt;Pensionsjahr,HLOOKUP($C17,Gehaltstabelle_neu!$B$2:$AA$13,Neu_Gehalt!AA17+1,FALSE)*14,IF($A17=Pensionsjahr,(MONTH($E$1)+2*MONTH($E$1)/12)*HLOOKUP($C17,Gehaltstabelle_neu!$B$2:$AA$13,Neu_Gehalt!AA17+1,FALSE),""))</f>
        <v>36162</v>
      </c>
      <c r="AC17" s="47">
        <f>IF($A17="","",IF(AC16=MAX(Gehaltstabelle_neu!$A$3:$A$56),MAX(Gehaltstabelle_neu!$A$3:$A$56),IF(MOD($B17,2)=0,AC16+1,AC16)))</f>
        <v>11</v>
      </c>
      <c r="AD17" s="47">
        <f>IF($A17&lt;Pensionsjahr,HLOOKUP($C17,Gehaltstabelle_neu!$B$2:$AA$13,Neu_Gehalt!AC17+1,FALSE)*14,IF($A17=Pensionsjahr,(MONTH($E$1)+2*MONTH($E$1)/12)*HLOOKUP($C17,Gehaltstabelle_neu!$B$2:$AA$13,Neu_Gehalt!AC17+1,FALSE),""))</f>
        <v>36162</v>
      </c>
      <c r="AE17" s="48"/>
    </row>
    <row r="18" spans="1:31" x14ac:dyDescent="0.25">
      <c r="A18">
        <f t="shared" si="1"/>
        <v>2031</v>
      </c>
      <c r="B18" s="19">
        <f t="shared" si="0"/>
        <v>9</v>
      </c>
      <c r="C18" s="19">
        <f>IF(A18="","",IF(C17=MAX(Gehaltstabelle_neu!$B$2:$BO$2),Neu_Gehalt!C17,$H$3+Dienstprüftung!D11))</f>
        <v>5</v>
      </c>
      <c r="D18">
        <f>IF(A18="","",IF(D17=MAX(Gehaltstabelle_neu!$A$3:A64),MAX(Gehaltstabelle_neu!$A$3:A64),IF(MOD(B18,2)=0,D17+1,D17)))</f>
        <v>8</v>
      </c>
      <c r="E18" s="20">
        <f>IF(A18&lt;Pensionsjahr,HLOOKUP(C18,Gehaltstabelle_neu!$B$2:$AA$13,Neu_Gehalt!D18+1,FALSE)*14,IF(A18=Pensionsjahr,(MONTH($E$1)+2*(MONTH($E$1))/12)*HLOOKUP(C18,Gehaltstabelle_neu!$B$2:$AA$13,Neu_Gehalt!D18+1,FALSE),""))*Dienstprüftung!F11+IF(A18&lt;Pensionsjahr,HLOOKUP(C18+1,Gehaltstabelle_neu!$B$2:$AA$13,Neu_Gehalt!D18+1,FALSE)*14,IF(A18=Pensionsjahr,(MONTH($E$1)+2*(MONTH($E$1))/12)*HLOOKUP(C18,Gehaltstabelle_neu!$B$2:$AA$13,Neu_Gehalt!D18+1,FALSE),""))*Dienstprüftung!G11</f>
        <v>36162</v>
      </c>
      <c r="G18" s="21"/>
      <c r="I18" s="46">
        <f>IF(A18="","",IF(I17=MAX(Gehaltstabelle_neu!$A$3:A64),MAX(Gehaltstabelle_neu!$A$3:A64),IF(MOD(B18,2)=0,I17+1,I17)))</f>
        <v>5</v>
      </c>
      <c r="J18" s="47">
        <f>IF(A18&lt;Pensionsjahr,HLOOKUP(C18,Gehaltstabelle_neu!$B$2:$AA$13,Neu_Gehalt!I18+1,FALSE)*14,IF(A18=Pensionsjahr,(MONTH($E$1)+2*MONTH($E$1)/12)*HLOOKUP(C18,Gehaltstabelle_neu!$B$2:$AA$13,Neu_Gehalt!I18+1,FALSE),""))</f>
        <v>35196</v>
      </c>
      <c r="K18" s="47">
        <f>IF($A18="","",IF(K17=MAX(Gehaltstabelle_neu!$A$3:$A$56),MAX(Gehaltstabelle_neu!$A$3:$A$56),IF(MOD($B18,2)=0,K17+1,K17)))</f>
        <v>6</v>
      </c>
      <c r="L18" s="47">
        <f>IF($A18&lt;Pensionsjahr,HLOOKUP($C18,Gehaltstabelle_neu!$B$2:$AA$13,Neu_Gehalt!K18+1,FALSE)*14,IF($A18=Pensionsjahr,(MONTH($E$1)+2*MONTH($E$1)/12)*HLOOKUP($C18,Gehaltstabelle_neu!$B$2:$AA$13,Neu_Gehalt!K18+1,FALSE),""))</f>
        <v>35840</v>
      </c>
      <c r="M18" s="47">
        <f>IF($A18="","",IF(M17=MAX(Gehaltstabelle_neu!$A$3:$A$56),MAX(Gehaltstabelle_neu!$A$3:$A$56),IF(MOD($B18,2)=0,M17+1,M17)))</f>
        <v>7</v>
      </c>
      <c r="N18" s="47">
        <f>IF($A18&lt;Pensionsjahr,HLOOKUP($C18,Gehaltstabelle_neu!$B$2:$AA$13,Neu_Gehalt!M18+1,FALSE)*14,IF($A18=Pensionsjahr,(MONTH($E$1)+2*MONTH($E$1)/12)*HLOOKUP($C18,Gehaltstabelle_neu!$B$2:$AA$13,Neu_Gehalt!M18+1,FALSE),""))</f>
        <v>36162</v>
      </c>
      <c r="O18" s="47">
        <f>IF($A18="","",IF(O17=MAX(Gehaltstabelle_neu!$A$3:$A$56),MAX(Gehaltstabelle_neu!$A$3:$A$56),IF(MOD($B18,2)=0,O17+1,O17)))</f>
        <v>8</v>
      </c>
      <c r="P18" s="47">
        <f>IF($A18&lt;Pensionsjahr,HLOOKUP($C18,Gehaltstabelle_neu!$B$2:$AA$13,Neu_Gehalt!O18+1,FALSE)*14,IF($A18=Pensionsjahr,(MONTH($E$1)+2*MONTH($E$1)/12)*HLOOKUP($C18,Gehaltstabelle_neu!$B$2:$AA$13,Neu_Gehalt!O18+1,FALSE),""))</f>
        <v>36162</v>
      </c>
      <c r="Q18" s="47">
        <f>IF($A18="","",IF(Q17=MAX(Gehaltstabelle_neu!$A$3:$A$56),MAX(Gehaltstabelle_neu!$A$3:$A$56),IF(MOD($B18,2)=0,Q17+1,Q17)))</f>
        <v>9</v>
      </c>
      <c r="R18" s="47">
        <f>IF($A18&lt;Pensionsjahr,HLOOKUP($C18,Gehaltstabelle_neu!$B$2:$AA$13,Neu_Gehalt!Q18+1,FALSE)*14,IF($A18=Pensionsjahr,(MONTH($E$1)+2*MONTH($E$1)/12)*HLOOKUP($C18,Gehaltstabelle_neu!$B$2:$AA$13,Neu_Gehalt!Q18+1,FALSE),""))</f>
        <v>36162</v>
      </c>
      <c r="S18" s="47">
        <f>IF($A18="","",IF(S17=MAX(Gehaltstabelle_neu!$A$3:$A$56),MAX(Gehaltstabelle_neu!$A$3:$A$56),IF(MOD($B18,2)=0,S17+1,S17)))</f>
        <v>10</v>
      </c>
      <c r="T18" s="47">
        <f>IF($A18&lt;Pensionsjahr,HLOOKUP($C18,Gehaltstabelle_neu!$B$2:$AA$13,Neu_Gehalt!S18+1,FALSE)*14,IF($A18=Pensionsjahr,(MONTH($E$1)+2*MONTH($E$1)/12)*HLOOKUP($C18,Gehaltstabelle_neu!$B$2:$AA$13,Neu_Gehalt!S18+1,FALSE),""))</f>
        <v>36162</v>
      </c>
      <c r="U18" s="47">
        <f>IF($A18="","",IF(U17=MAX(Gehaltstabelle_neu!$A$3:$A$56),MAX(Gehaltstabelle_neu!$A$3:$A$56),IF(MOD($B18,2)=0,U17+1,U17)))</f>
        <v>11</v>
      </c>
      <c r="V18" s="47">
        <f>IF($A18&lt;Pensionsjahr,HLOOKUP($C18,Gehaltstabelle_neu!$B$2:$AA$13,Neu_Gehalt!U18+1,FALSE)*14,IF($A18=Pensionsjahr,(MONTH($E$1)+2*MONTH($E$1)/12)*HLOOKUP($C18,Gehaltstabelle_neu!$B$2:$AA$13,Neu_Gehalt!U18+1,FALSE),""))</f>
        <v>36162</v>
      </c>
      <c r="W18" s="47">
        <f>IF($A18="","",IF(W17=MAX(Gehaltstabelle_neu!$A$3:$A$56),MAX(Gehaltstabelle_neu!$A$3:$A$56),IF(MOD($B18,2)=0,W17+1,W17)))</f>
        <v>11</v>
      </c>
      <c r="X18" s="47">
        <f>IF($A18&lt;Pensionsjahr,HLOOKUP($C18,Gehaltstabelle_neu!$B$2:$AA$13,Neu_Gehalt!W18+1,FALSE)*14,IF($A18=Pensionsjahr,(MONTH($E$1)+2*MONTH($E$1)/12)*HLOOKUP($C18,Gehaltstabelle_neu!$B$2:$AA$13,Neu_Gehalt!W18+1,FALSE),""))</f>
        <v>36162</v>
      </c>
      <c r="Y18" s="47">
        <f>IF($A18="","",IF(Y17=MAX(Gehaltstabelle_neu!$A$3:$A$56),MAX(Gehaltstabelle_neu!$A$3:$A$56),IF(MOD($B18,2)=0,Y17+1,Y17)))</f>
        <v>11</v>
      </c>
      <c r="Z18" s="47">
        <f>IF($A18&lt;Pensionsjahr,HLOOKUP($C18,Gehaltstabelle_neu!$B$2:$AA$13,Neu_Gehalt!Y18+1,FALSE)*14,IF($A18=Pensionsjahr,(MONTH($E$1)+2*MONTH($E$1)/12)*HLOOKUP($C18,Gehaltstabelle_neu!$B$2:$AA$13,Neu_Gehalt!Y18+1,FALSE),""))</f>
        <v>36162</v>
      </c>
      <c r="AA18" s="47">
        <f>IF($A18="","",IF(AA17=MAX(Gehaltstabelle_neu!$A$3:$A$56),MAX(Gehaltstabelle_neu!$A$3:$A$56),IF(MOD($B18,2)=0,AA17+1,AA17)))</f>
        <v>11</v>
      </c>
      <c r="AB18" s="47">
        <f>IF($A18&lt;Pensionsjahr,HLOOKUP($C18,Gehaltstabelle_neu!$B$2:$AA$13,Neu_Gehalt!AA18+1,FALSE)*14,IF($A18=Pensionsjahr,(MONTH($E$1)+2*MONTH($E$1)/12)*HLOOKUP($C18,Gehaltstabelle_neu!$B$2:$AA$13,Neu_Gehalt!AA18+1,FALSE),""))</f>
        <v>36162</v>
      </c>
      <c r="AC18" s="47">
        <f>IF($A18="","",IF(AC17=MAX(Gehaltstabelle_neu!$A$3:$A$56),MAX(Gehaltstabelle_neu!$A$3:$A$56),IF(MOD($B18,2)=0,AC17+1,AC17)))</f>
        <v>11</v>
      </c>
      <c r="AD18" s="47">
        <f>IF($A18&lt;Pensionsjahr,HLOOKUP($C18,Gehaltstabelle_neu!$B$2:$AA$13,Neu_Gehalt!AC18+1,FALSE)*14,IF($A18=Pensionsjahr,(MONTH($E$1)+2*MONTH($E$1)/12)*HLOOKUP($C18,Gehaltstabelle_neu!$B$2:$AA$13,Neu_Gehalt!AC18+1,FALSE),""))</f>
        <v>36162</v>
      </c>
      <c r="AE18" s="48"/>
    </row>
    <row r="19" spans="1:31" x14ac:dyDescent="0.25">
      <c r="A19">
        <f t="shared" si="1"/>
        <v>2032</v>
      </c>
      <c r="B19" s="19">
        <f t="shared" si="0"/>
        <v>10</v>
      </c>
      <c r="C19" s="19">
        <f>IF(A19="","",IF(C18=MAX(Gehaltstabelle_neu!$B$2:$BO$2),Neu_Gehalt!C18,$H$3+Dienstprüftung!D12))</f>
        <v>5</v>
      </c>
      <c r="D19">
        <f>IF(A19="","",IF(D18=MAX(Gehaltstabelle_neu!$A$3:A65),MAX(Gehaltstabelle_neu!$A$3:A65),IF(MOD(B19,2)=0,D18+1,D18)))</f>
        <v>9</v>
      </c>
      <c r="E19" s="20">
        <f>IF(A19&lt;Pensionsjahr,HLOOKUP(C19,Gehaltstabelle_neu!$B$2:$AA$13,Neu_Gehalt!D19+1,FALSE)*14,IF(A19=Pensionsjahr,(MONTH($E$1)+2*(MONTH($E$1))/12)*HLOOKUP(C19,Gehaltstabelle_neu!$B$2:$AA$13,Neu_Gehalt!D19+1,FALSE),""))*Dienstprüftung!F12+IF(A19&lt;Pensionsjahr,HLOOKUP(C19+1,Gehaltstabelle_neu!$B$2:$AA$13,Neu_Gehalt!D19+1,FALSE)*14,IF(A19=Pensionsjahr,(MONTH($E$1)+2*(MONTH($E$1))/12)*HLOOKUP(C19,Gehaltstabelle_neu!$B$2:$AA$13,Neu_Gehalt!D19+1,FALSE),""))*Dienstprüftung!G12</f>
        <v>36162</v>
      </c>
      <c r="G19" s="21"/>
      <c r="I19" s="46">
        <f>IF(A19="","",IF(I18=MAX(Gehaltstabelle_neu!$A$3:A65),MAX(Gehaltstabelle_neu!$A$3:A65),IF(MOD(B19,2)=0,I18+1,I18)))</f>
        <v>6</v>
      </c>
      <c r="J19" s="47">
        <f>IF(A19&lt;Pensionsjahr,HLOOKUP(C19,Gehaltstabelle_neu!$B$2:$AA$13,Neu_Gehalt!I19+1,FALSE)*14,IF(A19=Pensionsjahr,(MONTH($E$1)+2*MONTH($E$1)/12)*HLOOKUP(C19,Gehaltstabelle_neu!$B$2:$AA$13,Neu_Gehalt!I19+1,FALSE),""))</f>
        <v>35840</v>
      </c>
      <c r="K19" s="47">
        <f>IF($A19="","",IF(K18=MAX(Gehaltstabelle_neu!$A$3:$A$56),MAX(Gehaltstabelle_neu!$A$3:$A$56),IF(MOD($B19,2)=0,K18+1,K18)))</f>
        <v>7</v>
      </c>
      <c r="L19" s="47">
        <f>IF($A19&lt;Pensionsjahr,HLOOKUP($C19,Gehaltstabelle_neu!$B$2:$AA$13,Neu_Gehalt!K19+1,FALSE)*14,IF($A19=Pensionsjahr,(MONTH($E$1)+2*MONTH($E$1)/12)*HLOOKUP($C19,Gehaltstabelle_neu!$B$2:$AA$13,Neu_Gehalt!K19+1,FALSE),""))</f>
        <v>36162</v>
      </c>
      <c r="M19" s="47">
        <f>IF($A19="","",IF(M18=MAX(Gehaltstabelle_neu!$A$3:$A$56),MAX(Gehaltstabelle_neu!$A$3:$A$56),IF(MOD($B19,2)=0,M18+1,M18)))</f>
        <v>8</v>
      </c>
      <c r="N19" s="47">
        <f>IF($A19&lt;Pensionsjahr,HLOOKUP($C19,Gehaltstabelle_neu!$B$2:$AA$13,Neu_Gehalt!M19+1,FALSE)*14,IF($A19=Pensionsjahr,(MONTH($E$1)+2*MONTH($E$1)/12)*HLOOKUP($C19,Gehaltstabelle_neu!$B$2:$AA$13,Neu_Gehalt!M19+1,FALSE),""))</f>
        <v>36162</v>
      </c>
      <c r="O19" s="47">
        <f>IF($A19="","",IF(O18=MAX(Gehaltstabelle_neu!$A$3:$A$56),MAX(Gehaltstabelle_neu!$A$3:$A$56),IF(MOD($B19,2)=0,O18+1,O18)))</f>
        <v>9</v>
      </c>
      <c r="P19" s="47">
        <f>IF($A19&lt;Pensionsjahr,HLOOKUP($C19,Gehaltstabelle_neu!$B$2:$AA$13,Neu_Gehalt!O19+1,FALSE)*14,IF($A19=Pensionsjahr,(MONTH($E$1)+2*MONTH($E$1)/12)*HLOOKUP($C19,Gehaltstabelle_neu!$B$2:$AA$13,Neu_Gehalt!O19+1,FALSE),""))</f>
        <v>36162</v>
      </c>
      <c r="Q19" s="47">
        <f>IF($A19="","",IF(Q18=MAX(Gehaltstabelle_neu!$A$3:$A$56),MAX(Gehaltstabelle_neu!$A$3:$A$56),IF(MOD($B19,2)=0,Q18+1,Q18)))</f>
        <v>10</v>
      </c>
      <c r="R19" s="47">
        <f>IF($A19&lt;Pensionsjahr,HLOOKUP($C19,Gehaltstabelle_neu!$B$2:$AA$13,Neu_Gehalt!Q19+1,FALSE)*14,IF($A19=Pensionsjahr,(MONTH($E$1)+2*MONTH($E$1)/12)*HLOOKUP($C19,Gehaltstabelle_neu!$B$2:$AA$13,Neu_Gehalt!Q19+1,FALSE),""))</f>
        <v>36162</v>
      </c>
      <c r="S19" s="47">
        <f>IF($A19="","",IF(S18=MAX(Gehaltstabelle_neu!$A$3:$A$56),MAX(Gehaltstabelle_neu!$A$3:$A$56),IF(MOD($B19,2)=0,S18+1,S18)))</f>
        <v>11</v>
      </c>
      <c r="T19" s="47">
        <f>IF($A19&lt;Pensionsjahr,HLOOKUP($C19,Gehaltstabelle_neu!$B$2:$AA$13,Neu_Gehalt!S19+1,FALSE)*14,IF($A19=Pensionsjahr,(MONTH($E$1)+2*MONTH($E$1)/12)*HLOOKUP($C19,Gehaltstabelle_neu!$B$2:$AA$13,Neu_Gehalt!S19+1,FALSE),""))</f>
        <v>36162</v>
      </c>
      <c r="U19" s="47">
        <f>IF($A19="","",IF(U18=MAX(Gehaltstabelle_neu!$A$3:$A$56),MAX(Gehaltstabelle_neu!$A$3:$A$56),IF(MOD($B19,2)=0,U18+1,U18)))</f>
        <v>11</v>
      </c>
      <c r="V19" s="47">
        <f>IF($A19&lt;Pensionsjahr,HLOOKUP($C19,Gehaltstabelle_neu!$B$2:$AA$13,Neu_Gehalt!U19+1,FALSE)*14,IF($A19=Pensionsjahr,(MONTH($E$1)+2*MONTH($E$1)/12)*HLOOKUP($C19,Gehaltstabelle_neu!$B$2:$AA$13,Neu_Gehalt!U19+1,FALSE),""))</f>
        <v>36162</v>
      </c>
      <c r="W19" s="47">
        <f>IF($A19="","",IF(W18=MAX(Gehaltstabelle_neu!$A$3:$A$56),MAX(Gehaltstabelle_neu!$A$3:$A$56),IF(MOD($B19,2)=0,W18+1,W18)))</f>
        <v>11</v>
      </c>
      <c r="X19" s="47">
        <f>IF($A19&lt;Pensionsjahr,HLOOKUP($C19,Gehaltstabelle_neu!$B$2:$AA$13,Neu_Gehalt!W19+1,FALSE)*14,IF($A19=Pensionsjahr,(MONTH($E$1)+2*MONTH($E$1)/12)*HLOOKUP($C19,Gehaltstabelle_neu!$B$2:$AA$13,Neu_Gehalt!W19+1,FALSE),""))</f>
        <v>36162</v>
      </c>
      <c r="Y19" s="47">
        <f>IF($A19="","",IF(Y18=MAX(Gehaltstabelle_neu!$A$3:$A$56),MAX(Gehaltstabelle_neu!$A$3:$A$56),IF(MOD($B19,2)=0,Y18+1,Y18)))</f>
        <v>11</v>
      </c>
      <c r="Z19" s="47">
        <f>IF($A19&lt;Pensionsjahr,HLOOKUP($C19,Gehaltstabelle_neu!$B$2:$AA$13,Neu_Gehalt!Y19+1,FALSE)*14,IF($A19=Pensionsjahr,(MONTH($E$1)+2*MONTH($E$1)/12)*HLOOKUP($C19,Gehaltstabelle_neu!$B$2:$AA$13,Neu_Gehalt!Y19+1,FALSE),""))</f>
        <v>36162</v>
      </c>
      <c r="AA19" s="47">
        <f>IF($A19="","",IF(AA18=MAX(Gehaltstabelle_neu!$A$3:$A$56),MAX(Gehaltstabelle_neu!$A$3:$A$56),IF(MOD($B19,2)=0,AA18+1,AA18)))</f>
        <v>11</v>
      </c>
      <c r="AB19" s="47">
        <f>IF($A19&lt;Pensionsjahr,HLOOKUP($C19,Gehaltstabelle_neu!$B$2:$AA$13,Neu_Gehalt!AA19+1,FALSE)*14,IF($A19=Pensionsjahr,(MONTH($E$1)+2*MONTH($E$1)/12)*HLOOKUP($C19,Gehaltstabelle_neu!$B$2:$AA$13,Neu_Gehalt!AA19+1,FALSE),""))</f>
        <v>36162</v>
      </c>
      <c r="AC19" s="47">
        <f>IF($A19="","",IF(AC18=MAX(Gehaltstabelle_neu!$A$3:$A$56),MAX(Gehaltstabelle_neu!$A$3:$A$56),IF(MOD($B19,2)=0,AC18+1,AC18)))</f>
        <v>11</v>
      </c>
      <c r="AD19" s="47">
        <f>IF($A19&lt;Pensionsjahr,HLOOKUP($C19,Gehaltstabelle_neu!$B$2:$AA$13,Neu_Gehalt!AC19+1,FALSE)*14,IF($A19=Pensionsjahr,(MONTH($E$1)+2*MONTH($E$1)/12)*HLOOKUP($C19,Gehaltstabelle_neu!$B$2:$AA$13,Neu_Gehalt!AC19+1,FALSE),""))</f>
        <v>36162</v>
      </c>
      <c r="AE19" s="48"/>
    </row>
    <row r="20" spans="1:31" x14ac:dyDescent="0.25">
      <c r="A20">
        <f t="shared" si="1"/>
        <v>2033</v>
      </c>
      <c r="B20" s="19">
        <f t="shared" si="0"/>
        <v>11</v>
      </c>
      <c r="C20" s="19">
        <f>IF(A20="","",IF(C19=MAX(Gehaltstabelle_neu!$B$2:$BO$2),Neu_Gehalt!C19,$H$3+Dienstprüftung!D13))</f>
        <v>5</v>
      </c>
      <c r="D20">
        <f>IF(A20="","",IF(D19=MAX(Gehaltstabelle_neu!$A$3:A66),MAX(Gehaltstabelle_neu!$A$3:A66),IF(MOD(B20,2)=0,D19+1,D19)))</f>
        <v>9</v>
      </c>
      <c r="E20" s="20">
        <f>IF(A20&lt;Pensionsjahr,HLOOKUP(C20,Gehaltstabelle_neu!$B$2:$AA$13,Neu_Gehalt!D20+1,FALSE)*14,IF(A20=Pensionsjahr,(MONTH($E$1)+2*(MONTH($E$1))/12)*HLOOKUP(C20,Gehaltstabelle_neu!$B$2:$AA$13,Neu_Gehalt!D20+1,FALSE),""))*Dienstprüftung!F13+IF(A20&lt;Pensionsjahr,HLOOKUP(C20+1,Gehaltstabelle_neu!$B$2:$AA$13,Neu_Gehalt!D20+1,FALSE)*14,IF(A20=Pensionsjahr,(MONTH($E$1)+2*(MONTH($E$1))/12)*HLOOKUP(C20,Gehaltstabelle_neu!$B$2:$AA$13,Neu_Gehalt!D20+1,FALSE),""))*Dienstprüftung!G13</f>
        <v>36162</v>
      </c>
      <c r="G20" s="21"/>
      <c r="I20" s="46">
        <f>IF(A20="","",IF(I19=MAX(Gehaltstabelle_neu!$A$3:A66),MAX(Gehaltstabelle_neu!$A$3:A66),IF(MOD(B20,2)=0,I19+1,I19)))</f>
        <v>6</v>
      </c>
      <c r="J20" s="47">
        <f>IF(A20&lt;Pensionsjahr,HLOOKUP(C20,Gehaltstabelle_neu!$B$2:$AA$13,Neu_Gehalt!I20+1,FALSE)*14,IF(A20=Pensionsjahr,(MONTH($E$1)+2*MONTH($E$1)/12)*HLOOKUP(C20,Gehaltstabelle_neu!$B$2:$AA$13,Neu_Gehalt!I20+1,FALSE),""))</f>
        <v>35840</v>
      </c>
      <c r="K20" s="47">
        <f>IF($A20="","",IF(K19=MAX(Gehaltstabelle_neu!$A$3:$A$56),MAX(Gehaltstabelle_neu!$A$3:$A$56),IF(MOD($B20,2)=0,K19+1,K19)))</f>
        <v>7</v>
      </c>
      <c r="L20" s="47">
        <f>IF($A20&lt;Pensionsjahr,HLOOKUP($C20,Gehaltstabelle_neu!$B$2:$AA$13,Neu_Gehalt!K20+1,FALSE)*14,IF($A20=Pensionsjahr,(MONTH($E$1)+2*MONTH($E$1)/12)*HLOOKUP($C20,Gehaltstabelle_neu!$B$2:$AA$13,Neu_Gehalt!K20+1,FALSE),""))</f>
        <v>36162</v>
      </c>
      <c r="M20" s="47">
        <f>IF($A20="","",IF(M19=MAX(Gehaltstabelle_neu!$A$3:$A$56),MAX(Gehaltstabelle_neu!$A$3:$A$56),IF(MOD($B20,2)=0,M19+1,M19)))</f>
        <v>8</v>
      </c>
      <c r="N20" s="47">
        <f>IF($A20&lt;Pensionsjahr,HLOOKUP($C20,Gehaltstabelle_neu!$B$2:$AA$13,Neu_Gehalt!M20+1,FALSE)*14,IF($A20=Pensionsjahr,(MONTH($E$1)+2*MONTH($E$1)/12)*HLOOKUP($C20,Gehaltstabelle_neu!$B$2:$AA$13,Neu_Gehalt!M20+1,FALSE),""))</f>
        <v>36162</v>
      </c>
      <c r="O20" s="47">
        <f>IF($A20="","",IF(O19=MAX(Gehaltstabelle_neu!$A$3:$A$56),MAX(Gehaltstabelle_neu!$A$3:$A$56),IF(MOD($B20,2)=0,O19+1,O19)))</f>
        <v>9</v>
      </c>
      <c r="P20" s="47">
        <f>IF($A20&lt;Pensionsjahr,HLOOKUP($C20,Gehaltstabelle_neu!$B$2:$AA$13,Neu_Gehalt!O20+1,FALSE)*14,IF($A20=Pensionsjahr,(MONTH($E$1)+2*MONTH($E$1)/12)*HLOOKUP($C20,Gehaltstabelle_neu!$B$2:$AA$13,Neu_Gehalt!O20+1,FALSE),""))</f>
        <v>36162</v>
      </c>
      <c r="Q20" s="47">
        <f>IF($A20="","",IF(Q19=MAX(Gehaltstabelle_neu!$A$3:$A$56),MAX(Gehaltstabelle_neu!$A$3:$A$56),IF(MOD($B20,2)=0,Q19+1,Q19)))</f>
        <v>10</v>
      </c>
      <c r="R20" s="47">
        <f>IF($A20&lt;Pensionsjahr,HLOOKUP($C20,Gehaltstabelle_neu!$B$2:$AA$13,Neu_Gehalt!Q20+1,FALSE)*14,IF($A20=Pensionsjahr,(MONTH($E$1)+2*MONTH($E$1)/12)*HLOOKUP($C20,Gehaltstabelle_neu!$B$2:$AA$13,Neu_Gehalt!Q20+1,FALSE),""))</f>
        <v>36162</v>
      </c>
      <c r="S20" s="47">
        <f>IF($A20="","",IF(S19=MAX(Gehaltstabelle_neu!$A$3:$A$56),MAX(Gehaltstabelle_neu!$A$3:$A$56),IF(MOD($B20,2)=0,S19+1,S19)))</f>
        <v>11</v>
      </c>
      <c r="T20" s="47">
        <f>IF($A20&lt;Pensionsjahr,HLOOKUP($C20,Gehaltstabelle_neu!$B$2:$AA$13,Neu_Gehalt!S20+1,FALSE)*14,IF($A20=Pensionsjahr,(MONTH($E$1)+2*MONTH($E$1)/12)*HLOOKUP($C20,Gehaltstabelle_neu!$B$2:$AA$13,Neu_Gehalt!S20+1,FALSE),""))</f>
        <v>36162</v>
      </c>
      <c r="U20" s="47">
        <f>IF($A20="","",IF(U19=MAX(Gehaltstabelle_neu!$A$3:$A$56),MAX(Gehaltstabelle_neu!$A$3:$A$56),IF(MOD($B20,2)=0,U19+1,U19)))</f>
        <v>11</v>
      </c>
      <c r="V20" s="47">
        <f>IF($A20&lt;Pensionsjahr,HLOOKUP($C20,Gehaltstabelle_neu!$B$2:$AA$13,Neu_Gehalt!U20+1,FALSE)*14,IF($A20=Pensionsjahr,(MONTH($E$1)+2*MONTH($E$1)/12)*HLOOKUP($C20,Gehaltstabelle_neu!$B$2:$AA$13,Neu_Gehalt!U20+1,FALSE),""))</f>
        <v>36162</v>
      </c>
      <c r="W20" s="47">
        <f>IF($A20="","",IF(W19=MAX(Gehaltstabelle_neu!$A$3:$A$56),MAX(Gehaltstabelle_neu!$A$3:$A$56),IF(MOD($B20,2)=0,W19+1,W19)))</f>
        <v>11</v>
      </c>
      <c r="X20" s="47">
        <f>IF($A20&lt;Pensionsjahr,HLOOKUP($C20,Gehaltstabelle_neu!$B$2:$AA$13,Neu_Gehalt!W20+1,FALSE)*14,IF($A20=Pensionsjahr,(MONTH($E$1)+2*MONTH($E$1)/12)*HLOOKUP($C20,Gehaltstabelle_neu!$B$2:$AA$13,Neu_Gehalt!W20+1,FALSE),""))</f>
        <v>36162</v>
      </c>
      <c r="Y20" s="47">
        <f>IF($A20="","",IF(Y19=MAX(Gehaltstabelle_neu!$A$3:$A$56),MAX(Gehaltstabelle_neu!$A$3:$A$56),IF(MOD($B20,2)=0,Y19+1,Y19)))</f>
        <v>11</v>
      </c>
      <c r="Z20" s="47">
        <f>IF($A20&lt;Pensionsjahr,HLOOKUP($C20,Gehaltstabelle_neu!$B$2:$AA$13,Neu_Gehalt!Y20+1,FALSE)*14,IF($A20=Pensionsjahr,(MONTH($E$1)+2*MONTH($E$1)/12)*HLOOKUP($C20,Gehaltstabelle_neu!$B$2:$AA$13,Neu_Gehalt!Y20+1,FALSE),""))</f>
        <v>36162</v>
      </c>
      <c r="AA20" s="47">
        <f>IF($A20="","",IF(AA19=MAX(Gehaltstabelle_neu!$A$3:$A$56),MAX(Gehaltstabelle_neu!$A$3:$A$56),IF(MOD($B20,2)=0,AA19+1,AA19)))</f>
        <v>11</v>
      </c>
      <c r="AB20" s="47">
        <f>IF($A20&lt;Pensionsjahr,HLOOKUP($C20,Gehaltstabelle_neu!$B$2:$AA$13,Neu_Gehalt!AA20+1,FALSE)*14,IF($A20=Pensionsjahr,(MONTH($E$1)+2*MONTH($E$1)/12)*HLOOKUP($C20,Gehaltstabelle_neu!$B$2:$AA$13,Neu_Gehalt!AA20+1,FALSE),""))</f>
        <v>36162</v>
      </c>
      <c r="AC20" s="47">
        <f>IF($A20="","",IF(AC19=MAX(Gehaltstabelle_neu!$A$3:$A$56),MAX(Gehaltstabelle_neu!$A$3:$A$56),IF(MOD($B20,2)=0,AC19+1,AC19)))</f>
        <v>11</v>
      </c>
      <c r="AD20" s="47">
        <f>IF($A20&lt;Pensionsjahr,HLOOKUP($C20,Gehaltstabelle_neu!$B$2:$AA$13,Neu_Gehalt!AC20+1,FALSE)*14,IF($A20=Pensionsjahr,(MONTH($E$1)+2*MONTH($E$1)/12)*HLOOKUP($C20,Gehaltstabelle_neu!$B$2:$AA$13,Neu_Gehalt!AC20+1,FALSE),""))</f>
        <v>36162</v>
      </c>
      <c r="AE20" s="48"/>
    </row>
    <row r="21" spans="1:31" x14ac:dyDescent="0.25">
      <c r="A21">
        <f t="shared" si="1"/>
        <v>2034</v>
      </c>
      <c r="B21" s="19">
        <f t="shared" si="0"/>
        <v>12</v>
      </c>
      <c r="C21" s="19">
        <f>IF(A21="","",IF(C20=MAX(Gehaltstabelle_neu!$B$2:$BO$2),Neu_Gehalt!C20,$H$3+Dienstprüftung!D14))</f>
        <v>5</v>
      </c>
      <c r="D21">
        <f>IF(A21="","",IF(D20=MAX(Gehaltstabelle_neu!$A$3:A67),MAX(Gehaltstabelle_neu!$A$3:A67),IF(MOD(B21,2)=0,D20+1,D20)))</f>
        <v>10</v>
      </c>
      <c r="E21" s="20">
        <f>IF(A21&lt;Pensionsjahr,HLOOKUP(C21,Gehaltstabelle_neu!$B$2:$AA$13,Neu_Gehalt!D21+1,FALSE)*14,IF(A21=Pensionsjahr,(MONTH($E$1)+2*(MONTH($E$1))/12)*HLOOKUP(C21,Gehaltstabelle_neu!$B$2:$AA$13,Neu_Gehalt!D21+1,FALSE),""))*Dienstprüftung!F14+IF(A21&lt;Pensionsjahr,HLOOKUP(C21+1,Gehaltstabelle_neu!$B$2:$AA$13,Neu_Gehalt!D21+1,FALSE)*14,IF(A21=Pensionsjahr,(MONTH($E$1)+2*(MONTH($E$1))/12)*HLOOKUP(C21,Gehaltstabelle_neu!$B$2:$AA$13,Neu_Gehalt!D21+1,FALSE),""))*Dienstprüftung!G14</f>
        <v>36162</v>
      </c>
      <c r="G21" s="21"/>
      <c r="I21" s="46">
        <f>IF(A21="","",IF(I20=MAX(Gehaltstabelle_neu!$A$3:A67),MAX(Gehaltstabelle_neu!$A$3:A67),IF(MOD(B21,2)=0,I20+1,I20)))</f>
        <v>7</v>
      </c>
      <c r="J21" s="47">
        <f>IF(A21&lt;Pensionsjahr,HLOOKUP(C21,Gehaltstabelle_neu!$B$2:$AA$13,Neu_Gehalt!I21+1,FALSE)*14,IF(A21=Pensionsjahr,(MONTH($E$1)+2*MONTH($E$1)/12)*HLOOKUP(C21,Gehaltstabelle_neu!$B$2:$AA$13,Neu_Gehalt!I21+1,FALSE),""))</f>
        <v>36162</v>
      </c>
      <c r="K21" s="47">
        <f>IF($A21="","",IF(K20=MAX(Gehaltstabelle_neu!$A$3:$A$56),MAX(Gehaltstabelle_neu!$A$3:$A$56),IF(MOD($B21,2)=0,K20+1,K20)))</f>
        <v>8</v>
      </c>
      <c r="L21" s="47">
        <f>IF($A21&lt;Pensionsjahr,HLOOKUP($C21,Gehaltstabelle_neu!$B$2:$AA$13,Neu_Gehalt!K21+1,FALSE)*14,IF($A21=Pensionsjahr,(MONTH($E$1)+2*MONTH($E$1)/12)*HLOOKUP($C21,Gehaltstabelle_neu!$B$2:$AA$13,Neu_Gehalt!K21+1,FALSE),""))</f>
        <v>36162</v>
      </c>
      <c r="M21" s="47">
        <f>IF($A21="","",IF(M20=MAX(Gehaltstabelle_neu!$A$3:$A$56),MAX(Gehaltstabelle_neu!$A$3:$A$56),IF(MOD($B21,2)=0,M20+1,M20)))</f>
        <v>9</v>
      </c>
      <c r="N21" s="47">
        <f>IF($A21&lt;Pensionsjahr,HLOOKUP($C21,Gehaltstabelle_neu!$B$2:$AA$13,Neu_Gehalt!M21+1,FALSE)*14,IF($A21=Pensionsjahr,(MONTH($E$1)+2*MONTH($E$1)/12)*HLOOKUP($C21,Gehaltstabelle_neu!$B$2:$AA$13,Neu_Gehalt!M21+1,FALSE),""))</f>
        <v>36162</v>
      </c>
      <c r="O21" s="47">
        <f>IF($A21="","",IF(O20=MAX(Gehaltstabelle_neu!$A$3:$A$56),MAX(Gehaltstabelle_neu!$A$3:$A$56),IF(MOD($B21,2)=0,O20+1,O20)))</f>
        <v>10</v>
      </c>
      <c r="P21" s="47">
        <f>IF($A21&lt;Pensionsjahr,HLOOKUP($C21,Gehaltstabelle_neu!$B$2:$AA$13,Neu_Gehalt!O21+1,FALSE)*14,IF($A21=Pensionsjahr,(MONTH($E$1)+2*MONTH($E$1)/12)*HLOOKUP($C21,Gehaltstabelle_neu!$B$2:$AA$13,Neu_Gehalt!O21+1,FALSE),""))</f>
        <v>36162</v>
      </c>
      <c r="Q21" s="47">
        <f>IF($A21="","",IF(Q20=MAX(Gehaltstabelle_neu!$A$3:$A$56),MAX(Gehaltstabelle_neu!$A$3:$A$56),IF(MOD($B21,2)=0,Q20+1,Q20)))</f>
        <v>11</v>
      </c>
      <c r="R21" s="47">
        <f>IF($A21&lt;Pensionsjahr,HLOOKUP($C21,Gehaltstabelle_neu!$B$2:$AA$13,Neu_Gehalt!Q21+1,FALSE)*14,IF($A21=Pensionsjahr,(MONTH($E$1)+2*MONTH($E$1)/12)*HLOOKUP($C21,Gehaltstabelle_neu!$B$2:$AA$13,Neu_Gehalt!Q21+1,FALSE),""))</f>
        <v>36162</v>
      </c>
      <c r="S21" s="47">
        <f>IF($A21="","",IF(S20=MAX(Gehaltstabelle_neu!$A$3:$A$56),MAX(Gehaltstabelle_neu!$A$3:$A$56),IF(MOD($B21,2)=0,S20+1,S20)))</f>
        <v>11</v>
      </c>
      <c r="T21" s="47">
        <f>IF($A21&lt;Pensionsjahr,HLOOKUP($C21,Gehaltstabelle_neu!$B$2:$AA$13,Neu_Gehalt!S21+1,FALSE)*14,IF($A21=Pensionsjahr,(MONTH($E$1)+2*MONTH($E$1)/12)*HLOOKUP($C21,Gehaltstabelle_neu!$B$2:$AA$13,Neu_Gehalt!S21+1,FALSE),""))</f>
        <v>36162</v>
      </c>
      <c r="U21" s="47">
        <f>IF($A21="","",IF(U20=MAX(Gehaltstabelle_neu!$A$3:$A$56),MAX(Gehaltstabelle_neu!$A$3:$A$56),IF(MOD($B21,2)=0,U20+1,U20)))</f>
        <v>11</v>
      </c>
      <c r="V21" s="47">
        <f>IF($A21&lt;Pensionsjahr,HLOOKUP($C21,Gehaltstabelle_neu!$B$2:$AA$13,Neu_Gehalt!U21+1,FALSE)*14,IF($A21=Pensionsjahr,(MONTH($E$1)+2*MONTH($E$1)/12)*HLOOKUP($C21,Gehaltstabelle_neu!$B$2:$AA$13,Neu_Gehalt!U21+1,FALSE),""))</f>
        <v>36162</v>
      </c>
      <c r="W21" s="47">
        <f>IF($A21="","",IF(W20=MAX(Gehaltstabelle_neu!$A$3:$A$56),MAX(Gehaltstabelle_neu!$A$3:$A$56),IF(MOD($B21,2)=0,W20+1,W20)))</f>
        <v>11</v>
      </c>
      <c r="X21" s="47">
        <f>IF($A21&lt;Pensionsjahr,HLOOKUP($C21,Gehaltstabelle_neu!$B$2:$AA$13,Neu_Gehalt!W21+1,FALSE)*14,IF($A21=Pensionsjahr,(MONTH($E$1)+2*MONTH($E$1)/12)*HLOOKUP($C21,Gehaltstabelle_neu!$B$2:$AA$13,Neu_Gehalt!W21+1,FALSE),""))</f>
        <v>36162</v>
      </c>
      <c r="Y21" s="47">
        <f>IF($A21="","",IF(Y20=MAX(Gehaltstabelle_neu!$A$3:$A$56),MAX(Gehaltstabelle_neu!$A$3:$A$56),IF(MOD($B21,2)=0,Y20+1,Y20)))</f>
        <v>11</v>
      </c>
      <c r="Z21" s="47">
        <f>IF($A21&lt;Pensionsjahr,HLOOKUP($C21,Gehaltstabelle_neu!$B$2:$AA$13,Neu_Gehalt!Y21+1,FALSE)*14,IF($A21=Pensionsjahr,(MONTH($E$1)+2*MONTH($E$1)/12)*HLOOKUP($C21,Gehaltstabelle_neu!$B$2:$AA$13,Neu_Gehalt!Y21+1,FALSE),""))</f>
        <v>36162</v>
      </c>
      <c r="AA21" s="47">
        <f>IF($A21="","",IF(AA20=MAX(Gehaltstabelle_neu!$A$3:$A$56),MAX(Gehaltstabelle_neu!$A$3:$A$56),IF(MOD($B21,2)=0,AA20+1,AA20)))</f>
        <v>11</v>
      </c>
      <c r="AB21" s="47">
        <f>IF($A21&lt;Pensionsjahr,HLOOKUP($C21,Gehaltstabelle_neu!$B$2:$AA$13,Neu_Gehalt!AA21+1,FALSE)*14,IF($A21=Pensionsjahr,(MONTH($E$1)+2*MONTH($E$1)/12)*HLOOKUP($C21,Gehaltstabelle_neu!$B$2:$AA$13,Neu_Gehalt!AA21+1,FALSE),""))</f>
        <v>36162</v>
      </c>
      <c r="AC21" s="47">
        <f>IF($A21="","",IF(AC20=MAX(Gehaltstabelle_neu!$A$3:$A$56),MAX(Gehaltstabelle_neu!$A$3:$A$56),IF(MOD($B21,2)=0,AC20+1,AC20)))</f>
        <v>11</v>
      </c>
      <c r="AD21" s="47">
        <f>IF($A21&lt;Pensionsjahr,HLOOKUP($C21,Gehaltstabelle_neu!$B$2:$AA$13,Neu_Gehalt!AC21+1,FALSE)*14,IF($A21=Pensionsjahr,(MONTH($E$1)+2*MONTH($E$1)/12)*HLOOKUP($C21,Gehaltstabelle_neu!$B$2:$AA$13,Neu_Gehalt!AC21+1,FALSE),""))</f>
        <v>36162</v>
      </c>
      <c r="AE21" s="48"/>
    </row>
    <row r="22" spans="1:31" x14ac:dyDescent="0.25">
      <c r="A22">
        <f t="shared" si="1"/>
        <v>2035</v>
      </c>
      <c r="B22" s="19">
        <f t="shared" si="0"/>
        <v>13</v>
      </c>
      <c r="C22" s="19">
        <f>IF(A22="","",IF(C21=MAX(Gehaltstabelle_neu!$B$2:$BO$2),Neu_Gehalt!C21,$H$3+Dienstprüftung!D15))</f>
        <v>5</v>
      </c>
      <c r="D22">
        <f>IF(A22="","",IF(D21=MAX(Gehaltstabelle_neu!$A$3:A68),MAX(Gehaltstabelle_neu!$A$3:A68),IF(MOD(B22,2)=0,D21+1,D21)))</f>
        <v>10</v>
      </c>
      <c r="E22" s="20">
        <f>IF(A22&lt;Pensionsjahr,HLOOKUP(C22,Gehaltstabelle_neu!$B$2:$AA$13,Neu_Gehalt!D22+1,FALSE)*14,IF(A22=Pensionsjahr,(MONTH($E$1)+2*(MONTH($E$1))/12)*HLOOKUP(C22,Gehaltstabelle_neu!$B$2:$AA$13,Neu_Gehalt!D22+1,FALSE),""))</f>
        <v>36162</v>
      </c>
      <c r="G22" s="21"/>
      <c r="I22" s="46">
        <f>IF(A22="","",IF(I21=MAX(Gehaltstabelle_neu!$A$3:A68),MAX(Gehaltstabelle_neu!$A$3:A68),IF(MOD(B22,2)=0,I21+1,I21)))</f>
        <v>7</v>
      </c>
      <c r="J22" s="47">
        <f>IF(A22&lt;Pensionsjahr,HLOOKUP(C22,Gehaltstabelle_neu!$B$2:$AA$13,Neu_Gehalt!I22+1,FALSE)*14,IF(A22=Pensionsjahr,(MONTH($E$1)+2*MONTH($E$1)/12)*HLOOKUP(C22,Gehaltstabelle_neu!$B$2:$AA$13,Neu_Gehalt!I22+1,FALSE),""))</f>
        <v>36162</v>
      </c>
      <c r="K22" s="47">
        <f>IF($A22="","",IF(K21=MAX(Gehaltstabelle_neu!$A$3:$A$56),MAX(Gehaltstabelle_neu!$A$3:$A$56),IF(MOD($B22,2)=0,K21+1,K21)))</f>
        <v>8</v>
      </c>
      <c r="L22" s="47">
        <f>IF($A22&lt;Pensionsjahr,HLOOKUP($C22,Gehaltstabelle_neu!$B$2:$AA$13,Neu_Gehalt!K22+1,FALSE)*14,IF($A22=Pensionsjahr,(MONTH($E$1)+2*MONTH($E$1)/12)*HLOOKUP($C22,Gehaltstabelle_neu!$B$2:$AA$13,Neu_Gehalt!K22+1,FALSE),""))</f>
        <v>36162</v>
      </c>
      <c r="M22" s="47">
        <f>IF($A22="","",IF(M21=MAX(Gehaltstabelle_neu!$A$3:$A$56),MAX(Gehaltstabelle_neu!$A$3:$A$56),IF(MOD($B22,2)=0,M21+1,M21)))</f>
        <v>9</v>
      </c>
      <c r="N22" s="47">
        <f>IF($A22&lt;Pensionsjahr,HLOOKUP($C22,Gehaltstabelle_neu!$B$2:$AA$13,Neu_Gehalt!M22+1,FALSE)*14,IF($A22=Pensionsjahr,(MONTH($E$1)+2*MONTH($E$1)/12)*HLOOKUP($C22,Gehaltstabelle_neu!$B$2:$AA$13,Neu_Gehalt!M22+1,FALSE),""))</f>
        <v>36162</v>
      </c>
      <c r="O22" s="47">
        <f>IF($A22="","",IF(O21=MAX(Gehaltstabelle_neu!$A$3:$A$56),MAX(Gehaltstabelle_neu!$A$3:$A$56),IF(MOD($B22,2)=0,O21+1,O21)))</f>
        <v>10</v>
      </c>
      <c r="P22" s="47">
        <f>IF($A22&lt;Pensionsjahr,HLOOKUP($C22,Gehaltstabelle_neu!$B$2:$AA$13,Neu_Gehalt!O22+1,FALSE)*14,IF($A22=Pensionsjahr,(MONTH($E$1)+2*MONTH($E$1)/12)*HLOOKUP($C22,Gehaltstabelle_neu!$B$2:$AA$13,Neu_Gehalt!O22+1,FALSE),""))</f>
        <v>36162</v>
      </c>
      <c r="Q22" s="47">
        <f>IF($A22="","",IF(Q21=MAX(Gehaltstabelle_neu!$A$3:$A$56),MAX(Gehaltstabelle_neu!$A$3:$A$56),IF(MOD($B22,2)=0,Q21+1,Q21)))</f>
        <v>11</v>
      </c>
      <c r="R22" s="47">
        <f>IF($A22&lt;Pensionsjahr,HLOOKUP($C22,Gehaltstabelle_neu!$B$2:$AA$13,Neu_Gehalt!Q22+1,FALSE)*14,IF($A22=Pensionsjahr,(MONTH($E$1)+2*MONTH($E$1)/12)*HLOOKUP($C22,Gehaltstabelle_neu!$B$2:$AA$13,Neu_Gehalt!Q22+1,FALSE),""))</f>
        <v>36162</v>
      </c>
      <c r="S22" s="47">
        <f>IF($A22="","",IF(S21=MAX(Gehaltstabelle_neu!$A$3:$A$56),MAX(Gehaltstabelle_neu!$A$3:$A$56),IF(MOD($B22,2)=0,S21+1,S21)))</f>
        <v>11</v>
      </c>
      <c r="T22" s="47">
        <f>IF($A22&lt;Pensionsjahr,HLOOKUP($C22,Gehaltstabelle_neu!$B$2:$AA$13,Neu_Gehalt!S22+1,FALSE)*14,IF($A22=Pensionsjahr,(MONTH($E$1)+2*MONTH($E$1)/12)*HLOOKUP($C22,Gehaltstabelle_neu!$B$2:$AA$13,Neu_Gehalt!S22+1,FALSE),""))</f>
        <v>36162</v>
      </c>
      <c r="U22" s="47">
        <f>IF($A22="","",IF(U21=MAX(Gehaltstabelle_neu!$A$3:$A$56),MAX(Gehaltstabelle_neu!$A$3:$A$56),IF(MOD($B22,2)=0,U21+1,U21)))</f>
        <v>11</v>
      </c>
      <c r="V22" s="47">
        <f>IF($A22&lt;Pensionsjahr,HLOOKUP($C22,Gehaltstabelle_neu!$B$2:$AA$13,Neu_Gehalt!U22+1,FALSE)*14,IF($A22=Pensionsjahr,(MONTH($E$1)+2*MONTH($E$1)/12)*HLOOKUP($C22,Gehaltstabelle_neu!$B$2:$AA$13,Neu_Gehalt!U22+1,FALSE),""))</f>
        <v>36162</v>
      </c>
      <c r="W22" s="47">
        <f>IF($A22="","",IF(W21=MAX(Gehaltstabelle_neu!$A$3:$A$56),MAX(Gehaltstabelle_neu!$A$3:$A$56),IF(MOD($B22,2)=0,W21+1,W21)))</f>
        <v>11</v>
      </c>
      <c r="X22" s="47">
        <f>IF($A22&lt;Pensionsjahr,HLOOKUP($C22,Gehaltstabelle_neu!$B$2:$AA$13,Neu_Gehalt!W22+1,FALSE)*14,IF($A22=Pensionsjahr,(MONTH($E$1)+2*MONTH($E$1)/12)*HLOOKUP($C22,Gehaltstabelle_neu!$B$2:$AA$13,Neu_Gehalt!W22+1,FALSE),""))</f>
        <v>36162</v>
      </c>
      <c r="Y22" s="47">
        <f>IF($A22="","",IF(Y21=MAX(Gehaltstabelle_neu!$A$3:$A$56),MAX(Gehaltstabelle_neu!$A$3:$A$56),IF(MOD($B22,2)=0,Y21+1,Y21)))</f>
        <v>11</v>
      </c>
      <c r="Z22" s="47">
        <f>IF($A22&lt;Pensionsjahr,HLOOKUP($C22,Gehaltstabelle_neu!$B$2:$AA$13,Neu_Gehalt!Y22+1,FALSE)*14,IF($A22=Pensionsjahr,(MONTH($E$1)+2*MONTH($E$1)/12)*HLOOKUP($C22,Gehaltstabelle_neu!$B$2:$AA$13,Neu_Gehalt!Y22+1,FALSE),""))</f>
        <v>36162</v>
      </c>
      <c r="AA22" s="47">
        <f>IF($A22="","",IF(AA21=MAX(Gehaltstabelle_neu!$A$3:$A$56),MAX(Gehaltstabelle_neu!$A$3:$A$56),IF(MOD($B22,2)=0,AA21+1,AA21)))</f>
        <v>11</v>
      </c>
      <c r="AB22" s="47">
        <f>IF($A22&lt;Pensionsjahr,HLOOKUP($C22,Gehaltstabelle_neu!$B$2:$AA$13,Neu_Gehalt!AA22+1,FALSE)*14,IF($A22=Pensionsjahr,(MONTH($E$1)+2*MONTH($E$1)/12)*HLOOKUP($C22,Gehaltstabelle_neu!$B$2:$AA$13,Neu_Gehalt!AA22+1,FALSE),""))</f>
        <v>36162</v>
      </c>
      <c r="AC22" s="47">
        <f>IF($A22="","",IF(AC21=MAX(Gehaltstabelle_neu!$A$3:$A$56),MAX(Gehaltstabelle_neu!$A$3:$A$56),IF(MOD($B22,2)=0,AC21+1,AC21)))</f>
        <v>11</v>
      </c>
      <c r="AD22" s="47">
        <f>IF($A22&lt;Pensionsjahr,HLOOKUP($C22,Gehaltstabelle_neu!$B$2:$AA$13,Neu_Gehalt!AC22+1,FALSE)*14,IF($A22=Pensionsjahr,(MONTH($E$1)+2*MONTH($E$1)/12)*HLOOKUP($C22,Gehaltstabelle_neu!$B$2:$AA$13,Neu_Gehalt!AC22+1,FALSE),""))</f>
        <v>36162</v>
      </c>
      <c r="AE22" s="48"/>
    </row>
    <row r="23" spans="1:31" x14ac:dyDescent="0.25">
      <c r="A23">
        <f t="shared" si="1"/>
        <v>2036</v>
      </c>
      <c r="B23" s="19">
        <f t="shared" si="0"/>
        <v>14</v>
      </c>
      <c r="C23" s="19">
        <f>IF(A23="","",IF(C22=MAX(Gehaltstabelle_neu!$B$2:$BO$2),Neu_Gehalt!C22,$H$3+Dienstprüftung!D16))</f>
        <v>5</v>
      </c>
      <c r="D23">
        <f>IF(A23="","",IF(D22=MAX(Gehaltstabelle_neu!$A$3:A69),MAX(Gehaltstabelle_neu!$A$3:A69),IF(MOD(B23,2)=0,D22+1,D22)))</f>
        <v>11</v>
      </c>
      <c r="E23" s="20">
        <f>IF(A23&lt;Pensionsjahr,HLOOKUP(C23,Gehaltstabelle_neu!$B$2:$AA$13,Neu_Gehalt!D23+1,FALSE)*14,IF(A23=Pensionsjahr,(MONTH($E$1)+2*(MONTH($E$1))/12)*HLOOKUP(C23,Gehaltstabelle_neu!$B$2:$AA$13,Neu_Gehalt!D23+1,FALSE),""))</f>
        <v>36162</v>
      </c>
      <c r="G23" s="21"/>
      <c r="I23" s="46">
        <f>IF(A23="","",IF(I22=MAX(Gehaltstabelle_neu!$A$3:A69),MAX(Gehaltstabelle_neu!$A$3:A69),IF(MOD(B23,2)=0,I22+1,I22)))</f>
        <v>8</v>
      </c>
      <c r="J23" s="47">
        <f>IF(A23&lt;Pensionsjahr,HLOOKUP(C23,Gehaltstabelle_neu!$B$2:$AA$13,Neu_Gehalt!I23+1,FALSE)*14,IF(A23=Pensionsjahr,(MONTH($E$1)+2*MONTH($E$1)/12)*HLOOKUP(C23,Gehaltstabelle_neu!$B$2:$AA$13,Neu_Gehalt!I23+1,FALSE),""))</f>
        <v>36162</v>
      </c>
      <c r="K23" s="47">
        <f>IF($A23="","",IF(K22=MAX(Gehaltstabelle_neu!$A$3:$A$56),MAX(Gehaltstabelle_neu!$A$3:$A$56),IF(MOD($B23,2)=0,K22+1,K22)))</f>
        <v>9</v>
      </c>
      <c r="L23" s="47">
        <f>IF($A23&lt;Pensionsjahr,HLOOKUP($C23,Gehaltstabelle_neu!$B$2:$AA$13,Neu_Gehalt!K23+1,FALSE)*14,IF($A23=Pensionsjahr,(MONTH($E$1)+2*MONTH($E$1)/12)*HLOOKUP($C23,Gehaltstabelle_neu!$B$2:$AA$13,Neu_Gehalt!K23+1,FALSE),""))</f>
        <v>36162</v>
      </c>
      <c r="M23" s="47">
        <f>IF($A23="","",IF(M22=MAX(Gehaltstabelle_neu!$A$3:$A$56),MAX(Gehaltstabelle_neu!$A$3:$A$56),IF(MOD($B23,2)=0,M22+1,M22)))</f>
        <v>10</v>
      </c>
      <c r="N23" s="47">
        <f>IF($A23&lt;Pensionsjahr,HLOOKUP($C23,Gehaltstabelle_neu!$B$2:$AA$13,Neu_Gehalt!M23+1,FALSE)*14,IF($A23=Pensionsjahr,(MONTH($E$1)+2*MONTH($E$1)/12)*HLOOKUP($C23,Gehaltstabelle_neu!$B$2:$AA$13,Neu_Gehalt!M23+1,FALSE),""))</f>
        <v>36162</v>
      </c>
      <c r="O23" s="47">
        <f>IF($A23="","",IF(O22=MAX(Gehaltstabelle_neu!$A$3:$A$56),MAX(Gehaltstabelle_neu!$A$3:$A$56),IF(MOD($B23,2)=0,O22+1,O22)))</f>
        <v>11</v>
      </c>
      <c r="P23" s="47">
        <f>IF($A23&lt;Pensionsjahr,HLOOKUP($C23,Gehaltstabelle_neu!$B$2:$AA$13,Neu_Gehalt!O23+1,FALSE)*14,IF($A23=Pensionsjahr,(MONTH($E$1)+2*MONTH($E$1)/12)*HLOOKUP($C23,Gehaltstabelle_neu!$B$2:$AA$13,Neu_Gehalt!O23+1,FALSE),""))</f>
        <v>36162</v>
      </c>
      <c r="Q23" s="47">
        <f>IF($A23="","",IF(Q22=MAX(Gehaltstabelle_neu!$A$3:$A$56),MAX(Gehaltstabelle_neu!$A$3:$A$56),IF(MOD($B23,2)=0,Q22+1,Q22)))</f>
        <v>11</v>
      </c>
      <c r="R23" s="47">
        <f>IF($A23&lt;Pensionsjahr,HLOOKUP($C23,Gehaltstabelle_neu!$B$2:$AA$13,Neu_Gehalt!Q23+1,FALSE)*14,IF($A23=Pensionsjahr,(MONTH($E$1)+2*MONTH($E$1)/12)*HLOOKUP($C23,Gehaltstabelle_neu!$B$2:$AA$13,Neu_Gehalt!Q23+1,FALSE),""))</f>
        <v>36162</v>
      </c>
      <c r="S23" s="47">
        <f>IF($A23="","",IF(S22=MAX(Gehaltstabelle_neu!$A$3:$A$56),MAX(Gehaltstabelle_neu!$A$3:$A$56),IF(MOD($B23,2)=0,S22+1,S22)))</f>
        <v>11</v>
      </c>
      <c r="T23" s="47">
        <f>IF($A23&lt;Pensionsjahr,HLOOKUP($C23,Gehaltstabelle_neu!$B$2:$AA$13,Neu_Gehalt!S23+1,FALSE)*14,IF($A23=Pensionsjahr,(MONTH($E$1)+2*MONTH($E$1)/12)*HLOOKUP($C23,Gehaltstabelle_neu!$B$2:$AA$13,Neu_Gehalt!S23+1,FALSE),""))</f>
        <v>36162</v>
      </c>
      <c r="U23" s="47">
        <f>IF($A23="","",IF(U22=MAX(Gehaltstabelle_neu!$A$3:$A$56),MAX(Gehaltstabelle_neu!$A$3:$A$56),IF(MOD($B23,2)=0,U22+1,U22)))</f>
        <v>11</v>
      </c>
      <c r="V23" s="47">
        <f>IF($A23&lt;Pensionsjahr,HLOOKUP($C23,Gehaltstabelle_neu!$B$2:$AA$13,Neu_Gehalt!U23+1,FALSE)*14,IF($A23=Pensionsjahr,(MONTH($E$1)+2*MONTH($E$1)/12)*HLOOKUP($C23,Gehaltstabelle_neu!$B$2:$AA$13,Neu_Gehalt!U23+1,FALSE),""))</f>
        <v>36162</v>
      </c>
      <c r="W23" s="47">
        <f>IF($A23="","",IF(W22=MAX(Gehaltstabelle_neu!$A$3:$A$56),MAX(Gehaltstabelle_neu!$A$3:$A$56),IF(MOD($B23,2)=0,W22+1,W22)))</f>
        <v>11</v>
      </c>
      <c r="X23" s="47">
        <f>IF($A23&lt;Pensionsjahr,HLOOKUP($C23,Gehaltstabelle_neu!$B$2:$AA$13,Neu_Gehalt!W23+1,FALSE)*14,IF($A23=Pensionsjahr,(MONTH($E$1)+2*MONTH($E$1)/12)*HLOOKUP($C23,Gehaltstabelle_neu!$B$2:$AA$13,Neu_Gehalt!W23+1,FALSE),""))</f>
        <v>36162</v>
      </c>
      <c r="Y23" s="47">
        <f>IF($A23="","",IF(Y22=MAX(Gehaltstabelle_neu!$A$3:$A$56),MAX(Gehaltstabelle_neu!$A$3:$A$56),IF(MOD($B23,2)=0,Y22+1,Y22)))</f>
        <v>11</v>
      </c>
      <c r="Z23" s="47">
        <f>IF($A23&lt;Pensionsjahr,HLOOKUP($C23,Gehaltstabelle_neu!$B$2:$AA$13,Neu_Gehalt!Y23+1,FALSE)*14,IF($A23=Pensionsjahr,(MONTH($E$1)+2*MONTH($E$1)/12)*HLOOKUP($C23,Gehaltstabelle_neu!$B$2:$AA$13,Neu_Gehalt!Y23+1,FALSE),""))</f>
        <v>36162</v>
      </c>
      <c r="AA23" s="47">
        <f>IF($A23="","",IF(AA22=MAX(Gehaltstabelle_neu!$A$3:$A$56),MAX(Gehaltstabelle_neu!$A$3:$A$56),IF(MOD($B23,2)=0,AA22+1,AA22)))</f>
        <v>11</v>
      </c>
      <c r="AB23" s="47">
        <f>IF($A23&lt;Pensionsjahr,HLOOKUP($C23,Gehaltstabelle_neu!$B$2:$AA$13,Neu_Gehalt!AA23+1,FALSE)*14,IF($A23=Pensionsjahr,(MONTH($E$1)+2*MONTH($E$1)/12)*HLOOKUP($C23,Gehaltstabelle_neu!$B$2:$AA$13,Neu_Gehalt!AA23+1,FALSE),""))</f>
        <v>36162</v>
      </c>
      <c r="AC23" s="47">
        <f>IF($A23="","",IF(AC22=MAX(Gehaltstabelle_neu!$A$3:$A$56),MAX(Gehaltstabelle_neu!$A$3:$A$56),IF(MOD($B23,2)=0,AC22+1,AC22)))</f>
        <v>11</v>
      </c>
      <c r="AD23" s="47">
        <f>IF($A23&lt;Pensionsjahr,HLOOKUP($C23,Gehaltstabelle_neu!$B$2:$AA$13,Neu_Gehalt!AC23+1,FALSE)*14,IF($A23=Pensionsjahr,(MONTH($E$1)+2*MONTH($E$1)/12)*HLOOKUP($C23,Gehaltstabelle_neu!$B$2:$AA$13,Neu_Gehalt!AC23+1,FALSE),""))</f>
        <v>36162</v>
      </c>
      <c r="AE23" s="48"/>
    </row>
    <row r="24" spans="1:31" x14ac:dyDescent="0.25">
      <c r="A24">
        <f t="shared" si="1"/>
        <v>2037</v>
      </c>
      <c r="B24" s="19">
        <f t="shared" si="0"/>
        <v>15</v>
      </c>
      <c r="C24" s="19">
        <f>IF(A24="","",IF(C23=MAX(Gehaltstabelle_neu!$B$2:$BO$2),Neu_Gehalt!C23,$H$3+Dienstprüftung!D17))</f>
        <v>5</v>
      </c>
      <c r="D24">
        <f>IF(A24="","",IF(D23=MAX(Gehaltstabelle_neu!$A$3:A70),MAX(Gehaltstabelle_neu!$A$3:A70),IF(MOD(B24,2)=0,D23+1,D23)))</f>
        <v>11</v>
      </c>
      <c r="E24" s="20">
        <f>IF(A24&lt;Pensionsjahr,HLOOKUP(C24,Gehaltstabelle_neu!$B$2:$AA$13,Neu_Gehalt!D24+1,FALSE)*14,IF(A24=Pensionsjahr,(MONTH($E$1)+2*(MONTH($E$1))/12)*HLOOKUP(C24,Gehaltstabelle_neu!$B$2:$AA$13,Neu_Gehalt!D24+1,FALSE),""))</f>
        <v>36162</v>
      </c>
      <c r="G24" s="21"/>
      <c r="I24" s="46">
        <f>IF(A24="","",IF(I23=MAX(Gehaltstabelle_neu!$A$3:A70),MAX(Gehaltstabelle_neu!$A$3:A70),IF(MOD(B24,2)=0,I23+1,I23)))</f>
        <v>8</v>
      </c>
      <c r="J24" s="47">
        <f>IF(A24&lt;Pensionsjahr,HLOOKUP(C24,Gehaltstabelle_neu!$B$2:$AA$13,Neu_Gehalt!I24+1,FALSE)*14,IF(A24=Pensionsjahr,(MONTH($E$1)+2*MONTH($E$1)/12)*HLOOKUP(C24,Gehaltstabelle_neu!$B$2:$AA$13,Neu_Gehalt!I24+1,FALSE),""))</f>
        <v>36162</v>
      </c>
      <c r="K24" s="47">
        <f>IF($A24="","",IF(K23=MAX(Gehaltstabelle_neu!$A$3:$A$56),MAX(Gehaltstabelle_neu!$A$3:$A$56),IF(MOD($B24,2)=0,K23+1,K23)))</f>
        <v>9</v>
      </c>
      <c r="L24" s="47">
        <f>IF($A24&lt;Pensionsjahr,HLOOKUP($C24,Gehaltstabelle_neu!$B$2:$AA$13,Neu_Gehalt!K24+1,FALSE)*14,IF($A24=Pensionsjahr,(MONTH($E$1)+2*MONTH($E$1)/12)*HLOOKUP($C24,Gehaltstabelle_neu!$B$2:$AA$13,Neu_Gehalt!K24+1,FALSE),""))</f>
        <v>36162</v>
      </c>
      <c r="M24" s="47">
        <f>IF($A24="","",IF(M23=MAX(Gehaltstabelle_neu!$A$3:$A$56),MAX(Gehaltstabelle_neu!$A$3:$A$56),IF(MOD($B24,2)=0,M23+1,M23)))</f>
        <v>10</v>
      </c>
      <c r="N24" s="47">
        <f>IF($A24&lt;Pensionsjahr,HLOOKUP($C24,Gehaltstabelle_neu!$B$2:$AA$13,Neu_Gehalt!M24+1,FALSE)*14,IF($A24=Pensionsjahr,(MONTH($E$1)+2*MONTH($E$1)/12)*HLOOKUP($C24,Gehaltstabelle_neu!$B$2:$AA$13,Neu_Gehalt!M24+1,FALSE),""))</f>
        <v>36162</v>
      </c>
      <c r="O24" s="47">
        <f>IF($A24="","",IF(O23=MAX(Gehaltstabelle_neu!$A$3:$A$56),MAX(Gehaltstabelle_neu!$A$3:$A$56),IF(MOD($B24,2)=0,O23+1,O23)))</f>
        <v>11</v>
      </c>
      <c r="P24" s="47">
        <f>IF($A24&lt;Pensionsjahr,HLOOKUP($C24,Gehaltstabelle_neu!$B$2:$AA$13,Neu_Gehalt!O24+1,FALSE)*14,IF($A24=Pensionsjahr,(MONTH($E$1)+2*MONTH($E$1)/12)*HLOOKUP($C24,Gehaltstabelle_neu!$B$2:$AA$13,Neu_Gehalt!O24+1,FALSE),""))</f>
        <v>36162</v>
      </c>
      <c r="Q24" s="47">
        <f>IF($A24="","",IF(Q23=MAX(Gehaltstabelle_neu!$A$3:$A$56),MAX(Gehaltstabelle_neu!$A$3:$A$56),IF(MOD($B24,2)=0,Q23+1,Q23)))</f>
        <v>11</v>
      </c>
      <c r="R24" s="47">
        <f>IF($A24&lt;Pensionsjahr,HLOOKUP($C24,Gehaltstabelle_neu!$B$2:$AA$13,Neu_Gehalt!Q24+1,FALSE)*14,IF($A24=Pensionsjahr,(MONTH($E$1)+2*MONTH($E$1)/12)*HLOOKUP($C24,Gehaltstabelle_neu!$B$2:$AA$13,Neu_Gehalt!Q24+1,FALSE),""))</f>
        <v>36162</v>
      </c>
      <c r="S24" s="47">
        <f>IF($A24="","",IF(S23=MAX(Gehaltstabelle_neu!$A$3:$A$56),MAX(Gehaltstabelle_neu!$A$3:$A$56),IF(MOD($B24,2)=0,S23+1,S23)))</f>
        <v>11</v>
      </c>
      <c r="T24" s="47">
        <f>IF($A24&lt;Pensionsjahr,HLOOKUP($C24,Gehaltstabelle_neu!$B$2:$AA$13,Neu_Gehalt!S24+1,FALSE)*14,IF($A24=Pensionsjahr,(MONTH($E$1)+2*MONTH($E$1)/12)*HLOOKUP($C24,Gehaltstabelle_neu!$B$2:$AA$13,Neu_Gehalt!S24+1,FALSE),""))</f>
        <v>36162</v>
      </c>
      <c r="U24" s="47">
        <f>IF($A24="","",IF(U23=MAX(Gehaltstabelle_neu!$A$3:$A$56),MAX(Gehaltstabelle_neu!$A$3:$A$56),IF(MOD($B24,2)=0,U23+1,U23)))</f>
        <v>11</v>
      </c>
      <c r="V24" s="47">
        <f>IF($A24&lt;Pensionsjahr,HLOOKUP($C24,Gehaltstabelle_neu!$B$2:$AA$13,Neu_Gehalt!U24+1,FALSE)*14,IF($A24=Pensionsjahr,(MONTH($E$1)+2*MONTH($E$1)/12)*HLOOKUP($C24,Gehaltstabelle_neu!$B$2:$AA$13,Neu_Gehalt!U24+1,FALSE),""))</f>
        <v>36162</v>
      </c>
      <c r="W24" s="47">
        <f>IF($A24="","",IF(W23=MAX(Gehaltstabelle_neu!$A$3:$A$56),MAX(Gehaltstabelle_neu!$A$3:$A$56),IF(MOD($B24,2)=0,W23+1,W23)))</f>
        <v>11</v>
      </c>
      <c r="X24" s="47">
        <f>IF($A24&lt;Pensionsjahr,HLOOKUP($C24,Gehaltstabelle_neu!$B$2:$AA$13,Neu_Gehalt!W24+1,FALSE)*14,IF($A24=Pensionsjahr,(MONTH($E$1)+2*MONTH($E$1)/12)*HLOOKUP($C24,Gehaltstabelle_neu!$B$2:$AA$13,Neu_Gehalt!W24+1,FALSE),""))</f>
        <v>36162</v>
      </c>
      <c r="Y24" s="47">
        <f>IF($A24="","",IF(Y23=MAX(Gehaltstabelle_neu!$A$3:$A$56),MAX(Gehaltstabelle_neu!$A$3:$A$56),IF(MOD($B24,2)=0,Y23+1,Y23)))</f>
        <v>11</v>
      </c>
      <c r="Z24" s="47">
        <f>IF($A24&lt;Pensionsjahr,HLOOKUP($C24,Gehaltstabelle_neu!$B$2:$AA$13,Neu_Gehalt!Y24+1,FALSE)*14,IF($A24=Pensionsjahr,(MONTH($E$1)+2*MONTH($E$1)/12)*HLOOKUP($C24,Gehaltstabelle_neu!$B$2:$AA$13,Neu_Gehalt!Y24+1,FALSE),""))</f>
        <v>36162</v>
      </c>
      <c r="AA24" s="47">
        <f>IF($A24="","",IF(AA23=MAX(Gehaltstabelle_neu!$A$3:$A$56),MAX(Gehaltstabelle_neu!$A$3:$A$56),IF(MOD($B24,2)=0,AA23+1,AA23)))</f>
        <v>11</v>
      </c>
      <c r="AB24" s="47">
        <f>IF($A24&lt;Pensionsjahr,HLOOKUP($C24,Gehaltstabelle_neu!$B$2:$AA$13,Neu_Gehalt!AA24+1,FALSE)*14,IF($A24=Pensionsjahr,(MONTH($E$1)+2*MONTH($E$1)/12)*HLOOKUP($C24,Gehaltstabelle_neu!$B$2:$AA$13,Neu_Gehalt!AA24+1,FALSE),""))</f>
        <v>36162</v>
      </c>
      <c r="AC24" s="47">
        <f>IF($A24="","",IF(AC23=MAX(Gehaltstabelle_neu!$A$3:$A$56),MAX(Gehaltstabelle_neu!$A$3:$A$56),IF(MOD($B24,2)=0,AC23+1,AC23)))</f>
        <v>11</v>
      </c>
      <c r="AD24" s="47">
        <f>IF($A24&lt;Pensionsjahr,HLOOKUP($C24,Gehaltstabelle_neu!$B$2:$AA$13,Neu_Gehalt!AC24+1,FALSE)*14,IF($A24=Pensionsjahr,(MONTH($E$1)+2*MONTH($E$1)/12)*HLOOKUP($C24,Gehaltstabelle_neu!$B$2:$AA$13,Neu_Gehalt!AC24+1,FALSE),""))</f>
        <v>36162</v>
      </c>
      <c r="AE24" s="48"/>
    </row>
    <row r="25" spans="1:31" x14ac:dyDescent="0.25">
      <c r="A25">
        <f t="shared" si="1"/>
        <v>2038</v>
      </c>
      <c r="B25" s="19">
        <f t="shared" si="0"/>
        <v>16</v>
      </c>
      <c r="C25" s="19">
        <f>IF(A25="","",IF(C24=MAX(Gehaltstabelle_neu!$B$2:$BO$2),Neu_Gehalt!C24,$H$3+Dienstprüftung!D18))</f>
        <v>5</v>
      </c>
      <c r="D25">
        <f>IF(A25="","",IF(D24=MAX(Gehaltstabelle_neu!$A$3:A71),MAX(Gehaltstabelle_neu!$A$3:A71),IF(MOD(B25,2)=0,D24+1,D24)))</f>
        <v>11</v>
      </c>
      <c r="E25" s="20">
        <f>IF(A25&lt;Pensionsjahr,HLOOKUP(C25,Gehaltstabelle_neu!$B$2:$AA$13,Neu_Gehalt!D25+1,FALSE)*14,IF(A25=Pensionsjahr,(MONTH($E$1)+2*(MONTH($E$1))/12)*HLOOKUP(C25,Gehaltstabelle_neu!$B$2:$AA$13,Neu_Gehalt!D25+1,FALSE),""))</f>
        <v>36162</v>
      </c>
      <c r="G25" s="21"/>
      <c r="I25" s="46">
        <f>IF(A25="","",IF(I24=MAX(Gehaltstabelle_neu!$A$3:A71),MAX(Gehaltstabelle_neu!$A$3:A71),IF(MOD(B25,2)=0,I24+1,I24)))</f>
        <v>9</v>
      </c>
      <c r="J25" s="47">
        <f>IF(A25&lt;Pensionsjahr,HLOOKUP(C25,Gehaltstabelle_neu!$B$2:$AA$13,Neu_Gehalt!I25+1,FALSE)*14,IF(A25=Pensionsjahr,(MONTH($E$1)+2*MONTH($E$1)/12)*HLOOKUP(C25,Gehaltstabelle_neu!$B$2:$AA$13,Neu_Gehalt!I25+1,FALSE),""))</f>
        <v>36162</v>
      </c>
      <c r="K25" s="47">
        <f>IF($A25="","",IF(K24=MAX(Gehaltstabelle_neu!$A$3:$A$56),MAX(Gehaltstabelle_neu!$A$3:$A$56),IF(MOD($B25,2)=0,K24+1,K24)))</f>
        <v>10</v>
      </c>
      <c r="L25" s="47">
        <f>IF($A25&lt;Pensionsjahr,HLOOKUP($C25,Gehaltstabelle_neu!$B$2:$AA$13,Neu_Gehalt!K25+1,FALSE)*14,IF($A25=Pensionsjahr,(MONTH($E$1)+2*MONTH($E$1)/12)*HLOOKUP($C25,Gehaltstabelle_neu!$B$2:$AA$13,Neu_Gehalt!K25+1,FALSE),""))</f>
        <v>36162</v>
      </c>
      <c r="M25" s="47">
        <f>IF($A25="","",IF(M24=MAX(Gehaltstabelle_neu!$A$3:$A$56),MAX(Gehaltstabelle_neu!$A$3:$A$56),IF(MOD($B25,2)=0,M24+1,M24)))</f>
        <v>11</v>
      </c>
      <c r="N25" s="47">
        <f>IF($A25&lt;Pensionsjahr,HLOOKUP($C25,Gehaltstabelle_neu!$B$2:$AA$13,Neu_Gehalt!M25+1,FALSE)*14,IF($A25=Pensionsjahr,(MONTH($E$1)+2*MONTH($E$1)/12)*HLOOKUP($C25,Gehaltstabelle_neu!$B$2:$AA$13,Neu_Gehalt!M25+1,FALSE),""))</f>
        <v>36162</v>
      </c>
      <c r="O25" s="47">
        <f>IF($A25="","",IF(O24=MAX(Gehaltstabelle_neu!$A$3:$A$56),MAX(Gehaltstabelle_neu!$A$3:$A$56),IF(MOD($B25,2)=0,O24+1,O24)))</f>
        <v>11</v>
      </c>
      <c r="P25" s="47">
        <f>IF($A25&lt;Pensionsjahr,HLOOKUP($C25,Gehaltstabelle_neu!$B$2:$AA$13,Neu_Gehalt!O25+1,FALSE)*14,IF($A25=Pensionsjahr,(MONTH($E$1)+2*MONTH($E$1)/12)*HLOOKUP($C25,Gehaltstabelle_neu!$B$2:$AA$13,Neu_Gehalt!O25+1,FALSE),""))</f>
        <v>36162</v>
      </c>
      <c r="Q25" s="47">
        <f>IF($A25="","",IF(Q24=MAX(Gehaltstabelle_neu!$A$3:$A$56),MAX(Gehaltstabelle_neu!$A$3:$A$56),IF(MOD($B25,2)=0,Q24+1,Q24)))</f>
        <v>11</v>
      </c>
      <c r="R25" s="47">
        <f>IF($A25&lt;Pensionsjahr,HLOOKUP($C25,Gehaltstabelle_neu!$B$2:$AA$13,Neu_Gehalt!Q25+1,FALSE)*14,IF($A25=Pensionsjahr,(MONTH($E$1)+2*MONTH($E$1)/12)*HLOOKUP($C25,Gehaltstabelle_neu!$B$2:$AA$13,Neu_Gehalt!Q25+1,FALSE),""))</f>
        <v>36162</v>
      </c>
      <c r="S25" s="47">
        <f>IF($A25="","",IF(S24=MAX(Gehaltstabelle_neu!$A$3:$A$56),MAX(Gehaltstabelle_neu!$A$3:$A$56),IF(MOD($B25,2)=0,S24+1,S24)))</f>
        <v>11</v>
      </c>
      <c r="T25" s="47">
        <f>IF($A25&lt;Pensionsjahr,HLOOKUP($C25,Gehaltstabelle_neu!$B$2:$AA$13,Neu_Gehalt!S25+1,FALSE)*14,IF($A25=Pensionsjahr,(MONTH($E$1)+2*MONTH($E$1)/12)*HLOOKUP($C25,Gehaltstabelle_neu!$B$2:$AA$13,Neu_Gehalt!S25+1,FALSE),""))</f>
        <v>36162</v>
      </c>
      <c r="U25" s="47">
        <f>IF($A25="","",IF(U24=MAX(Gehaltstabelle_neu!$A$3:$A$56),MAX(Gehaltstabelle_neu!$A$3:$A$56),IF(MOD($B25,2)=0,U24+1,U24)))</f>
        <v>11</v>
      </c>
      <c r="V25" s="47">
        <f>IF($A25&lt;Pensionsjahr,HLOOKUP($C25,Gehaltstabelle_neu!$B$2:$AA$13,Neu_Gehalt!U25+1,FALSE)*14,IF($A25=Pensionsjahr,(MONTH($E$1)+2*MONTH($E$1)/12)*HLOOKUP($C25,Gehaltstabelle_neu!$B$2:$AA$13,Neu_Gehalt!U25+1,FALSE),""))</f>
        <v>36162</v>
      </c>
      <c r="W25" s="47">
        <f>IF($A25="","",IF(W24=MAX(Gehaltstabelle_neu!$A$3:$A$56),MAX(Gehaltstabelle_neu!$A$3:$A$56),IF(MOD($B25,2)=0,W24+1,W24)))</f>
        <v>11</v>
      </c>
      <c r="X25" s="47">
        <f>IF($A25&lt;Pensionsjahr,HLOOKUP($C25,Gehaltstabelle_neu!$B$2:$AA$13,Neu_Gehalt!W25+1,FALSE)*14,IF($A25=Pensionsjahr,(MONTH($E$1)+2*MONTH($E$1)/12)*HLOOKUP($C25,Gehaltstabelle_neu!$B$2:$AA$13,Neu_Gehalt!W25+1,FALSE),""))</f>
        <v>36162</v>
      </c>
      <c r="Y25" s="47">
        <f>IF($A25="","",IF(Y24=MAX(Gehaltstabelle_neu!$A$3:$A$56),MAX(Gehaltstabelle_neu!$A$3:$A$56),IF(MOD($B25,2)=0,Y24+1,Y24)))</f>
        <v>11</v>
      </c>
      <c r="Z25" s="47">
        <f>IF($A25&lt;Pensionsjahr,HLOOKUP($C25,Gehaltstabelle_neu!$B$2:$AA$13,Neu_Gehalt!Y25+1,FALSE)*14,IF($A25=Pensionsjahr,(MONTH($E$1)+2*MONTH($E$1)/12)*HLOOKUP($C25,Gehaltstabelle_neu!$B$2:$AA$13,Neu_Gehalt!Y25+1,FALSE),""))</f>
        <v>36162</v>
      </c>
      <c r="AA25" s="47">
        <f>IF($A25="","",IF(AA24=MAX(Gehaltstabelle_neu!$A$3:$A$56),MAX(Gehaltstabelle_neu!$A$3:$A$56),IF(MOD($B25,2)=0,AA24+1,AA24)))</f>
        <v>11</v>
      </c>
      <c r="AB25" s="47">
        <f>IF($A25&lt;Pensionsjahr,HLOOKUP($C25,Gehaltstabelle_neu!$B$2:$AA$13,Neu_Gehalt!AA25+1,FALSE)*14,IF($A25=Pensionsjahr,(MONTH($E$1)+2*MONTH($E$1)/12)*HLOOKUP($C25,Gehaltstabelle_neu!$B$2:$AA$13,Neu_Gehalt!AA25+1,FALSE),""))</f>
        <v>36162</v>
      </c>
      <c r="AC25" s="47">
        <f>IF($A25="","",IF(AC24=MAX(Gehaltstabelle_neu!$A$3:$A$56),MAX(Gehaltstabelle_neu!$A$3:$A$56),IF(MOD($B25,2)=0,AC24+1,AC24)))</f>
        <v>11</v>
      </c>
      <c r="AD25" s="47">
        <f>IF($A25&lt;Pensionsjahr,HLOOKUP($C25,Gehaltstabelle_neu!$B$2:$AA$13,Neu_Gehalt!AC25+1,FALSE)*14,IF($A25=Pensionsjahr,(MONTH($E$1)+2*MONTH($E$1)/12)*HLOOKUP($C25,Gehaltstabelle_neu!$B$2:$AA$13,Neu_Gehalt!AC25+1,FALSE),""))</f>
        <v>36162</v>
      </c>
      <c r="AE25" s="48"/>
    </row>
    <row r="26" spans="1:31" x14ac:dyDescent="0.25">
      <c r="A26">
        <f t="shared" si="1"/>
        <v>2039</v>
      </c>
      <c r="B26" s="19">
        <f t="shared" si="0"/>
        <v>17</v>
      </c>
      <c r="C26" s="19">
        <f>IF(A26="","",IF(C25=MAX(Gehaltstabelle_neu!$B$2:$BO$2),Neu_Gehalt!C25,$H$3+Dienstprüftung!D19))</f>
        <v>5</v>
      </c>
      <c r="D26">
        <f>IF(A26="","",IF(D25=MAX(Gehaltstabelle_neu!$A$3:A72),MAX(Gehaltstabelle_neu!$A$3:A72),IF(MOD(B26,2)=0,D25+1,D25)))</f>
        <v>11</v>
      </c>
      <c r="E26" s="20">
        <f>IF(A26&lt;Pensionsjahr,HLOOKUP(C26,Gehaltstabelle_neu!$B$2:$AA$13,Neu_Gehalt!D26+1,FALSE)*14,IF(A26=Pensionsjahr,(MONTH($E$1)+2*(MONTH($E$1))/12)*HLOOKUP(C26,Gehaltstabelle_neu!$B$2:$AA$13,Neu_Gehalt!D26+1,FALSE),""))</f>
        <v>36162</v>
      </c>
      <c r="G26" s="21"/>
      <c r="I26" s="46">
        <f>IF(A26="","",IF(I25=MAX(Gehaltstabelle_neu!$A$3:A72),MAX(Gehaltstabelle_neu!$A$3:A72),IF(MOD(B26,2)=0,I25+1,I25)))</f>
        <v>9</v>
      </c>
      <c r="J26" s="47">
        <f>IF(A26&lt;Pensionsjahr,HLOOKUP(C26,Gehaltstabelle_neu!$B$2:$AA$13,Neu_Gehalt!I26+1,FALSE)*14,IF(A26=Pensionsjahr,(MONTH($E$1)+2*MONTH($E$1)/12)*HLOOKUP(C26,Gehaltstabelle_neu!$B$2:$AA$13,Neu_Gehalt!I26+1,FALSE),""))</f>
        <v>36162</v>
      </c>
      <c r="K26" s="47">
        <f>IF($A26="","",IF(K25=MAX(Gehaltstabelle_neu!$A$3:$A$56),MAX(Gehaltstabelle_neu!$A$3:$A$56),IF(MOD($B26,2)=0,K25+1,K25)))</f>
        <v>10</v>
      </c>
      <c r="L26" s="47">
        <f>IF($A26&lt;Pensionsjahr,HLOOKUP($C26,Gehaltstabelle_neu!$B$2:$AA$13,Neu_Gehalt!K26+1,FALSE)*14,IF($A26=Pensionsjahr,(MONTH($E$1)+2*MONTH($E$1)/12)*HLOOKUP($C26,Gehaltstabelle_neu!$B$2:$AA$13,Neu_Gehalt!K26+1,FALSE),""))</f>
        <v>36162</v>
      </c>
      <c r="M26" s="47">
        <f>IF($A26="","",IF(M25=MAX(Gehaltstabelle_neu!$A$3:$A$56),MAX(Gehaltstabelle_neu!$A$3:$A$56),IF(MOD($B26,2)=0,M25+1,M25)))</f>
        <v>11</v>
      </c>
      <c r="N26" s="47">
        <f>IF($A26&lt;Pensionsjahr,HLOOKUP($C26,Gehaltstabelle_neu!$B$2:$AA$13,Neu_Gehalt!M26+1,FALSE)*14,IF($A26=Pensionsjahr,(MONTH($E$1)+2*MONTH($E$1)/12)*HLOOKUP($C26,Gehaltstabelle_neu!$B$2:$AA$13,Neu_Gehalt!M26+1,FALSE),""))</f>
        <v>36162</v>
      </c>
      <c r="O26" s="47">
        <f>IF($A26="","",IF(O25=MAX(Gehaltstabelle_neu!$A$3:$A$56),MAX(Gehaltstabelle_neu!$A$3:$A$56),IF(MOD($B26,2)=0,O25+1,O25)))</f>
        <v>11</v>
      </c>
      <c r="P26" s="47">
        <f>IF($A26&lt;Pensionsjahr,HLOOKUP($C26,Gehaltstabelle_neu!$B$2:$AA$13,Neu_Gehalt!O26+1,FALSE)*14,IF($A26=Pensionsjahr,(MONTH($E$1)+2*MONTH($E$1)/12)*HLOOKUP($C26,Gehaltstabelle_neu!$B$2:$AA$13,Neu_Gehalt!O26+1,FALSE),""))</f>
        <v>36162</v>
      </c>
      <c r="Q26" s="47">
        <f>IF($A26="","",IF(Q25=MAX(Gehaltstabelle_neu!$A$3:$A$56),MAX(Gehaltstabelle_neu!$A$3:$A$56),IF(MOD($B26,2)=0,Q25+1,Q25)))</f>
        <v>11</v>
      </c>
      <c r="R26" s="47">
        <f>IF($A26&lt;Pensionsjahr,HLOOKUP($C26,Gehaltstabelle_neu!$B$2:$AA$13,Neu_Gehalt!Q26+1,FALSE)*14,IF($A26=Pensionsjahr,(MONTH($E$1)+2*MONTH($E$1)/12)*HLOOKUP($C26,Gehaltstabelle_neu!$B$2:$AA$13,Neu_Gehalt!Q26+1,FALSE),""))</f>
        <v>36162</v>
      </c>
      <c r="S26" s="47">
        <f>IF($A26="","",IF(S25=MAX(Gehaltstabelle_neu!$A$3:$A$56),MAX(Gehaltstabelle_neu!$A$3:$A$56),IF(MOD($B26,2)=0,S25+1,S25)))</f>
        <v>11</v>
      </c>
      <c r="T26" s="47">
        <f>IF($A26&lt;Pensionsjahr,HLOOKUP($C26,Gehaltstabelle_neu!$B$2:$AA$13,Neu_Gehalt!S26+1,FALSE)*14,IF($A26=Pensionsjahr,(MONTH($E$1)+2*MONTH($E$1)/12)*HLOOKUP($C26,Gehaltstabelle_neu!$B$2:$AA$13,Neu_Gehalt!S26+1,FALSE),""))</f>
        <v>36162</v>
      </c>
      <c r="U26" s="47">
        <f>IF($A26="","",IF(U25=MAX(Gehaltstabelle_neu!$A$3:$A$56),MAX(Gehaltstabelle_neu!$A$3:$A$56),IF(MOD($B26,2)=0,U25+1,U25)))</f>
        <v>11</v>
      </c>
      <c r="V26" s="47">
        <f>IF($A26&lt;Pensionsjahr,HLOOKUP($C26,Gehaltstabelle_neu!$B$2:$AA$13,Neu_Gehalt!U26+1,FALSE)*14,IF($A26=Pensionsjahr,(MONTH($E$1)+2*MONTH($E$1)/12)*HLOOKUP($C26,Gehaltstabelle_neu!$B$2:$AA$13,Neu_Gehalt!U26+1,FALSE),""))</f>
        <v>36162</v>
      </c>
      <c r="W26" s="47">
        <f>IF($A26="","",IF(W25=MAX(Gehaltstabelle_neu!$A$3:$A$56),MAX(Gehaltstabelle_neu!$A$3:$A$56),IF(MOD($B26,2)=0,W25+1,W25)))</f>
        <v>11</v>
      </c>
      <c r="X26" s="47">
        <f>IF($A26&lt;Pensionsjahr,HLOOKUP($C26,Gehaltstabelle_neu!$B$2:$AA$13,Neu_Gehalt!W26+1,FALSE)*14,IF($A26=Pensionsjahr,(MONTH($E$1)+2*MONTH($E$1)/12)*HLOOKUP($C26,Gehaltstabelle_neu!$B$2:$AA$13,Neu_Gehalt!W26+1,FALSE),""))</f>
        <v>36162</v>
      </c>
      <c r="Y26" s="47">
        <f>IF($A26="","",IF(Y25=MAX(Gehaltstabelle_neu!$A$3:$A$56),MAX(Gehaltstabelle_neu!$A$3:$A$56),IF(MOD($B26,2)=0,Y25+1,Y25)))</f>
        <v>11</v>
      </c>
      <c r="Z26" s="47">
        <f>IF($A26&lt;Pensionsjahr,HLOOKUP($C26,Gehaltstabelle_neu!$B$2:$AA$13,Neu_Gehalt!Y26+1,FALSE)*14,IF($A26=Pensionsjahr,(MONTH($E$1)+2*MONTH($E$1)/12)*HLOOKUP($C26,Gehaltstabelle_neu!$B$2:$AA$13,Neu_Gehalt!Y26+1,FALSE),""))</f>
        <v>36162</v>
      </c>
      <c r="AA26" s="47">
        <f>IF($A26="","",IF(AA25=MAX(Gehaltstabelle_neu!$A$3:$A$56),MAX(Gehaltstabelle_neu!$A$3:$A$56),IF(MOD($B26,2)=0,AA25+1,AA25)))</f>
        <v>11</v>
      </c>
      <c r="AB26" s="47">
        <f>IF($A26&lt;Pensionsjahr,HLOOKUP($C26,Gehaltstabelle_neu!$B$2:$AA$13,Neu_Gehalt!AA26+1,FALSE)*14,IF($A26=Pensionsjahr,(MONTH($E$1)+2*MONTH($E$1)/12)*HLOOKUP($C26,Gehaltstabelle_neu!$B$2:$AA$13,Neu_Gehalt!AA26+1,FALSE),""))</f>
        <v>36162</v>
      </c>
      <c r="AC26" s="47">
        <f>IF($A26="","",IF(AC25=MAX(Gehaltstabelle_neu!$A$3:$A$56),MAX(Gehaltstabelle_neu!$A$3:$A$56),IF(MOD($B26,2)=0,AC25+1,AC25)))</f>
        <v>11</v>
      </c>
      <c r="AD26" s="47">
        <f>IF($A26&lt;Pensionsjahr,HLOOKUP($C26,Gehaltstabelle_neu!$B$2:$AA$13,Neu_Gehalt!AC26+1,FALSE)*14,IF($A26=Pensionsjahr,(MONTH($E$1)+2*MONTH($E$1)/12)*HLOOKUP($C26,Gehaltstabelle_neu!$B$2:$AA$13,Neu_Gehalt!AC26+1,FALSE),""))</f>
        <v>36162</v>
      </c>
      <c r="AE26" s="48"/>
    </row>
    <row r="27" spans="1:31" x14ac:dyDescent="0.25">
      <c r="A27">
        <f t="shared" si="1"/>
        <v>2040</v>
      </c>
      <c r="B27" s="19">
        <f t="shared" si="0"/>
        <v>18</v>
      </c>
      <c r="C27" s="19">
        <f>IF(A27="","",IF(C26=MAX(Gehaltstabelle_neu!$B$2:$BO$2),Neu_Gehalt!C26,$H$3+Dienstprüftung!D20))</f>
        <v>5</v>
      </c>
      <c r="D27">
        <f>IF(A27="","",IF(D26=MAX(Gehaltstabelle_neu!$A$3:A73),MAX(Gehaltstabelle_neu!$A$3:A73),IF(MOD(B27,2)=0,D26+1,D26)))</f>
        <v>11</v>
      </c>
      <c r="E27" s="20">
        <f>IF(A27&lt;Pensionsjahr,HLOOKUP(C27,Gehaltstabelle_neu!$B$2:$AA$13,Neu_Gehalt!D27+1,FALSE)*14,IF(A27=Pensionsjahr,(MONTH($E$1)+2*(MONTH($E$1))/12)*HLOOKUP(C27,Gehaltstabelle_neu!$B$2:$AA$13,Neu_Gehalt!D27+1,FALSE),""))</f>
        <v>36162</v>
      </c>
      <c r="G27" s="21"/>
      <c r="I27" s="46">
        <f>IF(A27="","",IF(I26=MAX(Gehaltstabelle_neu!$A$3:A73),MAX(Gehaltstabelle_neu!$A$3:A73),IF(MOD(B27,2)=0,I26+1,I26)))</f>
        <v>10</v>
      </c>
      <c r="J27" s="47">
        <f>IF(A27&lt;Pensionsjahr,HLOOKUP(C27,Gehaltstabelle_neu!$B$2:$AA$13,Neu_Gehalt!I27+1,FALSE)*14,IF(A27=Pensionsjahr,(MONTH($E$1)+2*MONTH($E$1)/12)*HLOOKUP(C27,Gehaltstabelle_neu!$B$2:$AA$13,Neu_Gehalt!I27+1,FALSE),""))</f>
        <v>36162</v>
      </c>
      <c r="K27" s="47">
        <f>IF($A27="","",IF(K26=MAX(Gehaltstabelle_neu!$A$3:$A$56),MAX(Gehaltstabelle_neu!$A$3:$A$56),IF(MOD($B27,2)=0,K26+1,K26)))</f>
        <v>11</v>
      </c>
      <c r="L27" s="47">
        <f>IF($A27&lt;Pensionsjahr,HLOOKUP($C27,Gehaltstabelle_neu!$B$2:$AA$13,Neu_Gehalt!K27+1,FALSE)*14,IF($A27=Pensionsjahr,(MONTH($E$1)+2*MONTH($E$1)/12)*HLOOKUP($C27,Gehaltstabelle_neu!$B$2:$AA$13,Neu_Gehalt!K27+1,FALSE),""))</f>
        <v>36162</v>
      </c>
      <c r="M27" s="47">
        <f>IF($A27="","",IF(M26=MAX(Gehaltstabelle_neu!$A$3:$A$56),MAX(Gehaltstabelle_neu!$A$3:$A$56),IF(MOD($B27,2)=0,M26+1,M26)))</f>
        <v>11</v>
      </c>
      <c r="N27" s="47">
        <f>IF($A27&lt;Pensionsjahr,HLOOKUP($C27,Gehaltstabelle_neu!$B$2:$AA$13,Neu_Gehalt!M27+1,FALSE)*14,IF($A27=Pensionsjahr,(MONTH($E$1)+2*MONTH($E$1)/12)*HLOOKUP($C27,Gehaltstabelle_neu!$B$2:$AA$13,Neu_Gehalt!M27+1,FALSE),""))</f>
        <v>36162</v>
      </c>
      <c r="O27" s="47">
        <f>IF($A27="","",IF(O26=MAX(Gehaltstabelle_neu!$A$3:$A$56),MAX(Gehaltstabelle_neu!$A$3:$A$56),IF(MOD($B27,2)=0,O26+1,O26)))</f>
        <v>11</v>
      </c>
      <c r="P27" s="47">
        <f>IF($A27&lt;Pensionsjahr,HLOOKUP($C27,Gehaltstabelle_neu!$B$2:$AA$13,Neu_Gehalt!O27+1,FALSE)*14,IF($A27=Pensionsjahr,(MONTH($E$1)+2*MONTH($E$1)/12)*HLOOKUP($C27,Gehaltstabelle_neu!$B$2:$AA$13,Neu_Gehalt!O27+1,FALSE),""))</f>
        <v>36162</v>
      </c>
      <c r="Q27" s="47">
        <f>IF($A27="","",IF(Q26=MAX(Gehaltstabelle_neu!$A$3:$A$56),MAX(Gehaltstabelle_neu!$A$3:$A$56),IF(MOD($B27,2)=0,Q26+1,Q26)))</f>
        <v>11</v>
      </c>
      <c r="R27" s="47">
        <f>IF($A27&lt;Pensionsjahr,HLOOKUP($C27,Gehaltstabelle_neu!$B$2:$AA$13,Neu_Gehalt!Q27+1,FALSE)*14,IF($A27=Pensionsjahr,(MONTH($E$1)+2*MONTH($E$1)/12)*HLOOKUP($C27,Gehaltstabelle_neu!$B$2:$AA$13,Neu_Gehalt!Q27+1,FALSE),""))</f>
        <v>36162</v>
      </c>
      <c r="S27" s="47">
        <f>IF($A27="","",IF(S26=MAX(Gehaltstabelle_neu!$A$3:$A$56),MAX(Gehaltstabelle_neu!$A$3:$A$56),IF(MOD($B27,2)=0,S26+1,S26)))</f>
        <v>11</v>
      </c>
      <c r="T27" s="47">
        <f>IF($A27&lt;Pensionsjahr,HLOOKUP($C27,Gehaltstabelle_neu!$B$2:$AA$13,Neu_Gehalt!S27+1,FALSE)*14,IF($A27=Pensionsjahr,(MONTH($E$1)+2*MONTH($E$1)/12)*HLOOKUP($C27,Gehaltstabelle_neu!$B$2:$AA$13,Neu_Gehalt!S27+1,FALSE),""))</f>
        <v>36162</v>
      </c>
      <c r="U27" s="47">
        <f>IF($A27="","",IF(U26=MAX(Gehaltstabelle_neu!$A$3:$A$56),MAX(Gehaltstabelle_neu!$A$3:$A$56),IF(MOD($B27,2)=0,U26+1,U26)))</f>
        <v>11</v>
      </c>
      <c r="V27" s="47">
        <f>IF($A27&lt;Pensionsjahr,HLOOKUP($C27,Gehaltstabelle_neu!$B$2:$AA$13,Neu_Gehalt!U27+1,FALSE)*14,IF($A27=Pensionsjahr,(MONTH($E$1)+2*MONTH($E$1)/12)*HLOOKUP($C27,Gehaltstabelle_neu!$B$2:$AA$13,Neu_Gehalt!U27+1,FALSE),""))</f>
        <v>36162</v>
      </c>
      <c r="W27" s="47">
        <f>IF($A27="","",IF(W26=MAX(Gehaltstabelle_neu!$A$3:$A$56),MAX(Gehaltstabelle_neu!$A$3:$A$56),IF(MOD($B27,2)=0,W26+1,W26)))</f>
        <v>11</v>
      </c>
      <c r="X27" s="47">
        <f>IF($A27&lt;Pensionsjahr,HLOOKUP($C27,Gehaltstabelle_neu!$B$2:$AA$13,Neu_Gehalt!W27+1,FALSE)*14,IF($A27=Pensionsjahr,(MONTH($E$1)+2*MONTH($E$1)/12)*HLOOKUP($C27,Gehaltstabelle_neu!$B$2:$AA$13,Neu_Gehalt!W27+1,FALSE),""))</f>
        <v>36162</v>
      </c>
      <c r="Y27" s="47">
        <f>IF($A27="","",IF(Y26=MAX(Gehaltstabelle_neu!$A$3:$A$56),MAX(Gehaltstabelle_neu!$A$3:$A$56),IF(MOD($B27,2)=0,Y26+1,Y26)))</f>
        <v>11</v>
      </c>
      <c r="Z27" s="47">
        <f>IF($A27&lt;Pensionsjahr,HLOOKUP($C27,Gehaltstabelle_neu!$B$2:$AA$13,Neu_Gehalt!Y27+1,FALSE)*14,IF($A27=Pensionsjahr,(MONTH($E$1)+2*MONTH($E$1)/12)*HLOOKUP($C27,Gehaltstabelle_neu!$B$2:$AA$13,Neu_Gehalt!Y27+1,FALSE),""))</f>
        <v>36162</v>
      </c>
      <c r="AA27" s="47">
        <f>IF($A27="","",IF(AA26=MAX(Gehaltstabelle_neu!$A$3:$A$56),MAX(Gehaltstabelle_neu!$A$3:$A$56),IF(MOD($B27,2)=0,AA26+1,AA26)))</f>
        <v>11</v>
      </c>
      <c r="AB27" s="47">
        <f>IF($A27&lt;Pensionsjahr,HLOOKUP($C27,Gehaltstabelle_neu!$B$2:$AA$13,Neu_Gehalt!AA27+1,FALSE)*14,IF($A27=Pensionsjahr,(MONTH($E$1)+2*MONTH($E$1)/12)*HLOOKUP($C27,Gehaltstabelle_neu!$B$2:$AA$13,Neu_Gehalt!AA27+1,FALSE),""))</f>
        <v>36162</v>
      </c>
      <c r="AC27" s="47">
        <f>IF($A27="","",IF(AC26=MAX(Gehaltstabelle_neu!$A$3:$A$56),MAX(Gehaltstabelle_neu!$A$3:$A$56),IF(MOD($B27,2)=0,AC26+1,AC26)))</f>
        <v>11</v>
      </c>
      <c r="AD27" s="47">
        <f>IF($A27&lt;Pensionsjahr,HLOOKUP($C27,Gehaltstabelle_neu!$B$2:$AA$13,Neu_Gehalt!AC27+1,FALSE)*14,IF($A27=Pensionsjahr,(MONTH($E$1)+2*MONTH($E$1)/12)*HLOOKUP($C27,Gehaltstabelle_neu!$B$2:$AA$13,Neu_Gehalt!AC27+1,FALSE),""))</f>
        <v>36162</v>
      </c>
      <c r="AE27" s="48"/>
    </row>
    <row r="28" spans="1:31" x14ac:dyDescent="0.25">
      <c r="A28">
        <f t="shared" si="1"/>
        <v>2041</v>
      </c>
      <c r="B28" s="19">
        <f t="shared" si="0"/>
        <v>19</v>
      </c>
      <c r="C28" s="19">
        <f>IF(A28="","",IF(C27=MAX(Gehaltstabelle_neu!$B$2:$BO$2),Neu_Gehalt!C27,$H$3+Dienstprüftung!D21))</f>
        <v>5</v>
      </c>
      <c r="D28">
        <f>IF(A28="","",IF(D27=MAX(Gehaltstabelle_neu!$A$3:A74),MAX(Gehaltstabelle_neu!$A$3:A74),IF(MOD(B28,2)=0,D27+1,D27)))</f>
        <v>11</v>
      </c>
      <c r="E28" s="20">
        <f>IF(A28&lt;Pensionsjahr,HLOOKUP(C28,Gehaltstabelle_neu!$B$2:$AA$13,Neu_Gehalt!D28+1,FALSE)*14,IF(A28=Pensionsjahr,(MONTH($E$1)+2*(MONTH($E$1))/12)*HLOOKUP(C28,Gehaltstabelle_neu!$B$2:$AA$13,Neu_Gehalt!D28+1,FALSE),""))</f>
        <v>36162</v>
      </c>
      <c r="G28" s="21"/>
      <c r="I28" s="46">
        <f>IF(A28="","",IF(I27=MAX(Gehaltstabelle_neu!$A$3:A74),MAX(Gehaltstabelle_neu!$A$3:A74),IF(MOD(B28,2)=0,I27+1,I27)))</f>
        <v>10</v>
      </c>
      <c r="J28" s="47">
        <f>IF(A28&lt;Pensionsjahr,HLOOKUP(C28,Gehaltstabelle_neu!$B$2:$AA$13,Neu_Gehalt!I28+1,FALSE)*14,IF(A28=Pensionsjahr,(MONTH($E$1)+2*MONTH($E$1)/12)*HLOOKUP(C28,Gehaltstabelle_neu!$B$2:$AA$13,Neu_Gehalt!I28+1,FALSE),""))</f>
        <v>36162</v>
      </c>
      <c r="K28" s="47">
        <f>IF($A28="","",IF(K27=MAX(Gehaltstabelle_neu!$A$3:$A$56),MAX(Gehaltstabelle_neu!$A$3:$A$56),IF(MOD($B28,2)=0,K27+1,K27)))</f>
        <v>11</v>
      </c>
      <c r="L28" s="47">
        <f>IF($A28&lt;Pensionsjahr,HLOOKUP($C28,Gehaltstabelle_neu!$B$2:$AA$13,Neu_Gehalt!K28+1,FALSE)*14,IF($A28=Pensionsjahr,(MONTH($E$1)+2*MONTH($E$1)/12)*HLOOKUP($C28,Gehaltstabelle_neu!$B$2:$AA$13,Neu_Gehalt!K28+1,FALSE),""))</f>
        <v>36162</v>
      </c>
      <c r="M28" s="47">
        <f>IF($A28="","",IF(M27=MAX(Gehaltstabelle_neu!$A$3:$A$56),MAX(Gehaltstabelle_neu!$A$3:$A$56),IF(MOD($B28,2)=0,M27+1,M27)))</f>
        <v>11</v>
      </c>
      <c r="N28" s="47">
        <f>IF($A28&lt;Pensionsjahr,HLOOKUP($C28,Gehaltstabelle_neu!$B$2:$AA$13,Neu_Gehalt!M28+1,FALSE)*14,IF($A28=Pensionsjahr,(MONTH($E$1)+2*MONTH($E$1)/12)*HLOOKUP($C28,Gehaltstabelle_neu!$B$2:$AA$13,Neu_Gehalt!M28+1,FALSE),""))</f>
        <v>36162</v>
      </c>
      <c r="O28" s="47">
        <f>IF($A28="","",IF(O27=MAX(Gehaltstabelle_neu!$A$3:$A$56),MAX(Gehaltstabelle_neu!$A$3:$A$56),IF(MOD($B28,2)=0,O27+1,O27)))</f>
        <v>11</v>
      </c>
      <c r="P28" s="47">
        <f>IF($A28&lt;Pensionsjahr,HLOOKUP($C28,Gehaltstabelle_neu!$B$2:$AA$13,Neu_Gehalt!O28+1,FALSE)*14,IF($A28=Pensionsjahr,(MONTH($E$1)+2*MONTH($E$1)/12)*HLOOKUP($C28,Gehaltstabelle_neu!$B$2:$AA$13,Neu_Gehalt!O28+1,FALSE),""))</f>
        <v>36162</v>
      </c>
      <c r="Q28" s="47">
        <f>IF($A28="","",IF(Q27=MAX(Gehaltstabelle_neu!$A$3:$A$56),MAX(Gehaltstabelle_neu!$A$3:$A$56),IF(MOD($B28,2)=0,Q27+1,Q27)))</f>
        <v>11</v>
      </c>
      <c r="R28" s="47">
        <f>IF($A28&lt;Pensionsjahr,HLOOKUP($C28,Gehaltstabelle_neu!$B$2:$AA$13,Neu_Gehalt!Q28+1,FALSE)*14,IF($A28=Pensionsjahr,(MONTH($E$1)+2*MONTH($E$1)/12)*HLOOKUP($C28,Gehaltstabelle_neu!$B$2:$AA$13,Neu_Gehalt!Q28+1,FALSE),""))</f>
        <v>36162</v>
      </c>
      <c r="S28" s="47">
        <f>IF($A28="","",IF(S27=MAX(Gehaltstabelle_neu!$A$3:$A$56),MAX(Gehaltstabelle_neu!$A$3:$A$56),IF(MOD($B28,2)=0,S27+1,S27)))</f>
        <v>11</v>
      </c>
      <c r="T28" s="47">
        <f>IF($A28&lt;Pensionsjahr,HLOOKUP($C28,Gehaltstabelle_neu!$B$2:$AA$13,Neu_Gehalt!S28+1,FALSE)*14,IF($A28=Pensionsjahr,(MONTH($E$1)+2*MONTH($E$1)/12)*HLOOKUP($C28,Gehaltstabelle_neu!$B$2:$AA$13,Neu_Gehalt!S28+1,FALSE),""))</f>
        <v>36162</v>
      </c>
      <c r="U28" s="47">
        <f>IF($A28="","",IF(U27=MAX(Gehaltstabelle_neu!$A$3:$A$56),MAX(Gehaltstabelle_neu!$A$3:$A$56),IF(MOD($B28,2)=0,U27+1,U27)))</f>
        <v>11</v>
      </c>
      <c r="V28" s="47">
        <f>IF($A28&lt;Pensionsjahr,HLOOKUP($C28,Gehaltstabelle_neu!$B$2:$AA$13,Neu_Gehalt!U28+1,FALSE)*14,IF($A28=Pensionsjahr,(MONTH($E$1)+2*MONTH($E$1)/12)*HLOOKUP($C28,Gehaltstabelle_neu!$B$2:$AA$13,Neu_Gehalt!U28+1,FALSE),""))</f>
        <v>36162</v>
      </c>
      <c r="W28" s="47">
        <f>IF($A28="","",IF(W27=MAX(Gehaltstabelle_neu!$A$3:$A$56),MAX(Gehaltstabelle_neu!$A$3:$A$56),IF(MOD($B28,2)=0,W27+1,W27)))</f>
        <v>11</v>
      </c>
      <c r="X28" s="47">
        <f>IF($A28&lt;Pensionsjahr,HLOOKUP($C28,Gehaltstabelle_neu!$B$2:$AA$13,Neu_Gehalt!W28+1,FALSE)*14,IF($A28=Pensionsjahr,(MONTH($E$1)+2*MONTH($E$1)/12)*HLOOKUP($C28,Gehaltstabelle_neu!$B$2:$AA$13,Neu_Gehalt!W28+1,FALSE),""))</f>
        <v>36162</v>
      </c>
      <c r="Y28" s="47">
        <f>IF($A28="","",IF(Y27=MAX(Gehaltstabelle_neu!$A$3:$A$56),MAX(Gehaltstabelle_neu!$A$3:$A$56),IF(MOD($B28,2)=0,Y27+1,Y27)))</f>
        <v>11</v>
      </c>
      <c r="Z28" s="47">
        <f>IF($A28&lt;Pensionsjahr,HLOOKUP($C28,Gehaltstabelle_neu!$B$2:$AA$13,Neu_Gehalt!Y28+1,FALSE)*14,IF($A28=Pensionsjahr,(MONTH($E$1)+2*MONTH($E$1)/12)*HLOOKUP($C28,Gehaltstabelle_neu!$B$2:$AA$13,Neu_Gehalt!Y28+1,FALSE),""))</f>
        <v>36162</v>
      </c>
      <c r="AA28" s="47">
        <f>IF($A28="","",IF(AA27=MAX(Gehaltstabelle_neu!$A$3:$A$56),MAX(Gehaltstabelle_neu!$A$3:$A$56),IF(MOD($B28,2)=0,AA27+1,AA27)))</f>
        <v>11</v>
      </c>
      <c r="AB28" s="47">
        <f>IF($A28&lt;Pensionsjahr,HLOOKUP($C28,Gehaltstabelle_neu!$B$2:$AA$13,Neu_Gehalt!AA28+1,FALSE)*14,IF($A28=Pensionsjahr,(MONTH($E$1)+2*MONTH($E$1)/12)*HLOOKUP($C28,Gehaltstabelle_neu!$B$2:$AA$13,Neu_Gehalt!AA28+1,FALSE),""))</f>
        <v>36162</v>
      </c>
      <c r="AC28" s="47">
        <f>IF($A28="","",IF(AC27=MAX(Gehaltstabelle_neu!$A$3:$A$56),MAX(Gehaltstabelle_neu!$A$3:$A$56),IF(MOD($B28,2)=0,AC27+1,AC27)))</f>
        <v>11</v>
      </c>
      <c r="AD28" s="47">
        <f>IF($A28&lt;Pensionsjahr,HLOOKUP($C28,Gehaltstabelle_neu!$B$2:$AA$13,Neu_Gehalt!AC28+1,FALSE)*14,IF($A28=Pensionsjahr,(MONTH($E$1)+2*MONTH($E$1)/12)*HLOOKUP($C28,Gehaltstabelle_neu!$B$2:$AA$13,Neu_Gehalt!AC28+1,FALSE),""))</f>
        <v>36162</v>
      </c>
      <c r="AE28" s="48"/>
    </row>
    <row r="29" spans="1:31" x14ac:dyDescent="0.25">
      <c r="A29">
        <f t="shared" si="1"/>
        <v>2042</v>
      </c>
      <c r="B29" s="19">
        <f t="shared" si="0"/>
        <v>20</v>
      </c>
      <c r="C29" s="19">
        <f>IF(A29="","",IF(C28=MAX(Gehaltstabelle_neu!$B$2:$BO$2),Neu_Gehalt!C28,$H$3+Dienstprüftung!D22))</f>
        <v>5</v>
      </c>
      <c r="D29">
        <f>IF(A29="","",IF(D28=MAX(Gehaltstabelle_neu!$A$3:A75),MAX(Gehaltstabelle_neu!$A$3:A75),IF(MOD(B29,2)=0,D28+1,D28)))</f>
        <v>11</v>
      </c>
      <c r="E29" s="20">
        <f>IF(A29&lt;Pensionsjahr,HLOOKUP(C29,Gehaltstabelle_neu!$B$2:$AA$13,Neu_Gehalt!D29+1,FALSE)*14,IF(A29=Pensionsjahr,(MONTH($E$1)+2*(MONTH($E$1))/12)*HLOOKUP(C29,Gehaltstabelle_neu!$B$2:$AA$13,Neu_Gehalt!D29+1,FALSE),""))</f>
        <v>36162</v>
      </c>
      <c r="G29" s="21"/>
      <c r="I29" s="46">
        <f>IF(A29="","",IF(I28=MAX(Gehaltstabelle_neu!$A$3:A75),MAX(Gehaltstabelle_neu!$A$3:A75),IF(MOD(B29,2)=0,I28+1,I28)))</f>
        <v>11</v>
      </c>
      <c r="J29" s="47">
        <f>IF(A29&lt;Pensionsjahr,HLOOKUP(C29,Gehaltstabelle_neu!$B$2:$AA$13,Neu_Gehalt!I29+1,FALSE)*14,IF(A29=Pensionsjahr,(MONTH($E$1)+2*MONTH($E$1)/12)*HLOOKUP(C29,Gehaltstabelle_neu!$B$2:$AA$13,Neu_Gehalt!I29+1,FALSE),""))</f>
        <v>36162</v>
      </c>
      <c r="K29" s="47">
        <f>IF($A29="","",IF(K28=MAX(Gehaltstabelle_neu!$A$3:$A$56),MAX(Gehaltstabelle_neu!$A$3:$A$56),IF(MOD($B29,2)=0,K28+1,K28)))</f>
        <v>11</v>
      </c>
      <c r="L29" s="47">
        <f>IF($A29&lt;Pensionsjahr,HLOOKUP($C29,Gehaltstabelle_neu!$B$2:$AA$13,Neu_Gehalt!K29+1,FALSE)*14,IF($A29=Pensionsjahr,(MONTH($E$1)+2*MONTH($E$1)/12)*HLOOKUP($C29,Gehaltstabelle_neu!$B$2:$AA$13,Neu_Gehalt!K29+1,FALSE),""))</f>
        <v>36162</v>
      </c>
      <c r="M29" s="47">
        <f>IF($A29="","",IF(M28=MAX(Gehaltstabelle_neu!$A$3:$A$56),MAX(Gehaltstabelle_neu!$A$3:$A$56),IF(MOD($B29,2)=0,M28+1,M28)))</f>
        <v>11</v>
      </c>
      <c r="N29" s="47">
        <f>IF($A29&lt;Pensionsjahr,HLOOKUP($C29,Gehaltstabelle_neu!$B$2:$AA$13,Neu_Gehalt!M29+1,FALSE)*14,IF($A29=Pensionsjahr,(MONTH($E$1)+2*MONTH($E$1)/12)*HLOOKUP($C29,Gehaltstabelle_neu!$B$2:$AA$13,Neu_Gehalt!M29+1,FALSE),""))</f>
        <v>36162</v>
      </c>
      <c r="O29" s="47">
        <f>IF($A29="","",IF(O28=MAX(Gehaltstabelle_neu!$A$3:$A$56),MAX(Gehaltstabelle_neu!$A$3:$A$56),IF(MOD($B29,2)=0,O28+1,O28)))</f>
        <v>11</v>
      </c>
      <c r="P29" s="47">
        <f>IF($A29&lt;Pensionsjahr,HLOOKUP($C29,Gehaltstabelle_neu!$B$2:$AA$13,Neu_Gehalt!O29+1,FALSE)*14,IF($A29=Pensionsjahr,(MONTH($E$1)+2*MONTH($E$1)/12)*HLOOKUP($C29,Gehaltstabelle_neu!$B$2:$AA$13,Neu_Gehalt!O29+1,FALSE),""))</f>
        <v>36162</v>
      </c>
      <c r="Q29" s="47">
        <f>IF($A29="","",IF(Q28=MAX(Gehaltstabelle_neu!$A$3:$A$56),MAX(Gehaltstabelle_neu!$A$3:$A$56),IF(MOD($B29,2)=0,Q28+1,Q28)))</f>
        <v>11</v>
      </c>
      <c r="R29" s="47">
        <f>IF($A29&lt;Pensionsjahr,HLOOKUP($C29,Gehaltstabelle_neu!$B$2:$AA$13,Neu_Gehalt!Q29+1,FALSE)*14,IF($A29=Pensionsjahr,(MONTH($E$1)+2*MONTH($E$1)/12)*HLOOKUP($C29,Gehaltstabelle_neu!$B$2:$AA$13,Neu_Gehalt!Q29+1,FALSE),""))</f>
        <v>36162</v>
      </c>
      <c r="S29" s="47">
        <f>IF($A29="","",IF(S28=MAX(Gehaltstabelle_neu!$A$3:$A$56),MAX(Gehaltstabelle_neu!$A$3:$A$56),IF(MOD($B29,2)=0,S28+1,S28)))</f>
        <v>11</v>
      </c>
      <c r="T29" s="47">
        <f>IF($A29&lt;Pensionsjahr,HLOOKUP($C29,Gehaltstabelle_neu!$B$2:$AA$13,Neu_Gehalt!S29+1,FALSE)*14,IF($A29=Pensionsjahr,(MONTH($E$1)+2*MONTH($E$1)/12)*HLOOKUP($C29,Gehaltstabelle_neu!$B$2:$AA$13,Neu_Gehalt!S29+1,FALSE),""))</f>
        <v>36162</v>
      </c>
      <c r="U29" s="47">
        <f>IF($A29="","",IF(U28=MAX(Gehaltstabelle_neu!$A$3:$A$56),MAX(Gehaltstabelle_neu!$A$3:$A$56),IF(MOD($B29,2)=0,U28+1,U28)))</f>
        <v>11</v>
      </c>
      <c r="V29" s="47">
        <f>IF($A29&lt;Pensionsjahr,HLOOKUP($C29,Gehaltstabelle_neu!$B$2:$AA$13,Neu_Gehalt!U29+1,FALSE)*14,IF($A29=Pensionsjahr,(MONTH($E$1)+2*MONTH($E$1)/12)*HLOOKUP($C29,Gehaltstabelle_neu!$B$2:$AA$13,Neu_Gehalt!U29+1,FALSE),""))</f>
        <v>36162</v>
      </c>
      <c r="W29" s="47">
        <f>IF($A29="","",IF(W28=MAX(Gehaltstabelle_neu!$A$3:$A$56),MAX(Gehaltstabelle_neu!$A$3:$A$56),IF(MOD($B29,2)=0,W28+1,W28)))</f>
        <v>11</v>
      </c>
      <c r="X29" s="47">
        <f>IF($A29&lt;Pensionsjahr,HLOOKUP($C29,Gehaltstabelle_neu!$B$2:$AA$13,Neu_Gehalt!W29+1,FALSE)*14,IF($A29=Pensionsjahr,(MONTH($E$1)+2*MONTH($E$1)/12)*HLOOKUP($C29,Gehaltstabelle_neu!$B$2:$AA$13,Neu_Gehalt!W29+1,FALSE),""))</f>
        <v>36162</v>
      </c>
      <c r="Y29" s="47">
        <f>IF($A29="","",IF(Y28=MAX(Gehaltstabelle_neu!$A$3:$A$56),MAX(Gehaltstabelle_neu!$A$3:$A$56),IF(MOD($B29,2)=0,Y28+1,Y28)))</f>
        <v>11</v>
      </c>
      <c r="Z29" s="47">
        <f>IF($A29&lt;Pensionsjahr,HLOOKUP($C29,Gehaltstabelle_neu!$B$2:$AA$13,Neu_Gehalt!Y29+1,FALSE)*14,IF($A29=Pensionsjahr,(MONTH($E$1)+2*MONTH($E$1)/12)*HLOOKUP($C29,Gehaltstabelle_neu!$B$2:$AA$13,Neu_Gehalt!Y29+1,FALSE),""))</f>
        <v>36162</v>
      </c>
      <c r="AA29" s="47">
        <f>IF($A29="","",IF(AA28=MAX(Gehaltstabelle_neu!$A$3:$A$56),MAX(Gehaltstabelle_neu!$A$3:$A$56),IF(MOD($B29,2)=0,AA28+1,AA28)))</f>
        <v>11</v>
      </c>
      <c r="AB29" s="47">
        <f>IF($A29&lt;Pensionsjahr,HLOOKUP($C29,Gehaltstabelle_neu!$B$2:$AA$13,Neu_Gehalt!AA29+1,FALSE)*14,IF($A29=Pensionsjahr,(MONTH($E$1)+2*MONTH($E$1)/12)*HLOOKUP($C29,Gehaltstabelle_neu!$B$2:$AA$13,Neu_Gehalt!AA29+1,FALSE),""))</f>
        <v>36162</v>
      </c>
      <c r="AC29" s="47">
        <f>IF($A29="","",IF(AC28=MAX(Gehaltstabelle_neu!$A$3:$A$56),MAX(Gehaltstabelle_neu!$A$3:$A$56),IF(MOD($B29,2)=0,AC28+1,AC28)))</f>
        <v>11</v>
      </c>
      <c r="AD29" s="47">
        <f>IF($A29&lt;Pensionsjahr,HLOOKUP($C29,Gehaltstabelle_neu!$B$2:$AA$13,Neu_Gehalt!AC29+1,FALSE)*14,IF($A29=Pensionsjahr,(MONTH($E$1)+2*MONTH($E$1)/12)*HLOOKUP($C29,Gehaltstabelle_neu!$B$2:$AA$13,Neu_Gehalt!AC29+1,FALSE),""))</f>
        <v>36162</v>
      </c>
      <c r="AE29" s="48"/>
    </row>
    <row r="30" spans="1:31" x14ac:dyDescent="0.25">
      <c r="A30">
        <f t="shared" si="1"/>
        <v>2043</v>
      </c>
      <c r="B30" s="19">
        <f t="shared" si="0"/>
        <v>21</v>
      </c>
      <c r="C30" s="19">
        <f>IF(A30="","",IF(C29=MAX(Gehaltstabelle_neu!$B$2:$BO$2),Neu_Gehalt!C29,$H$3+Dienstprüftung!D23))</f>
        <v>5</v>
      </c>
      <c r="D30">
        <f>IF(A30="","",IF(D29=MAX(Gehaltstabelle_neu!$A$3:A76),MAX(Gehaltstabelle_neu!$A$3:A76),IF(MOD(B30,2)=0,D29+1,D29)))</f>
        <v>11</v>
      </c>
      <c r="E30" s="20">
        <f>IF(A30&lt;Pensionsjahr,HLOOKUP(C30,Gehaltstabelle_neu!$B$2:$AA$13,Neu_Gehalt!D30+1,FALSE)*14,IF(A30=Pensionsjahr,(MONTH($E$1)+2*(MONTH($E$1))/12)*HLOOKUP(C30,Gehaltstabelle_neu!$B$2:$AA$13,Neu_Gehalt!D30+1,FALSE),""))</f>
        <v>36162</v>
      </c>
      <c r="G30" s="21"/>
      <c r="I30" s="46">
        <f>IF(A30="","",IF(I29=MAX(Gehaltstabelle_neu!$A$3:A76),MAX(Gehaltstabelle_neu!$A$3:A76),IF(MOD(B30,2)=0,I29+1,I29)))</f>
        <v>11</v>
      </c>
      <c r="J30" s="47">
        <f>IF(A30&lt;Pensionsjahr,HLOOKUP(C30,Gehaltstabelle_neu!$B$2:$AA$13,Neu_Gehalt!I30+1,FALSE)*14,IF(A30=Pensionsjahr,(MONTH($E$1)+2*MONTH($E$1)/12)*HLOOKUP(C30,Gehaltstabelle_neu!$B$2:$AA$13,Neu_Gehalt!I30+1,FALSE),""))</f>
        <v>36162</v>
      </c>
      <c r="K30" s="47">
        <f>IF($A30="","",IF(K29=MAX(Gehaltstabelle_neu!$A$3:$A$56),MAX(Gehaltstabelle_neu!$A$3:$A$56),IF(MOD($B30,2)=0,K29+1,K29)))</f>
        <v>11</v>
      </c>
      <c r="L30" s="47">
        <f>IF($A30&lt;Pensionsjahr,HLOOKUP($C30,Gehaltstabelle_neu!$B$2:$AA$13,Neu_Gehalt!K30+1,FALSE)*14,IF($A30=Pensionsjahr,(MONTH($E$1)+2*MONTH($E$1)/12)*HLOOKUP($C30,Gehaltstabelle_neu!$B$2:$AA$13,Neu_Gehalt!K30+1,FALSE),""))</f>
        <v>36162</v>
      </c>
      <c r="M30" s="47">
        <f>IF($A30="","",IF(M29=MAX(Gehaltstabelle_neu!$A$3:$A$56),MAX(Gehaltstabelle_neu!$A$3:$A$56),IF(MOD($B30,2)=0,M29+1,M29)))</f>
        <v>11</v>
      </c>
      <c r="N30" s="47">
        <f>IF($A30&lt;Pensionsjahr,HLOOKUP($C30,Gehaltstabelle_neu!$B$2:$AA$13,Neu_Gehalt!M30+1,FALSE)*14,IF($A30=Pensionsjahr,(MONTH($E$1)+2*MONTH($E$1)/12)*HLOOKUP($C30,Gehaltstabelle_neu!$B$2:$AA$13,Neu_Gehalt!M30+1,FALSE),""))</f>
        <v>36162</v>
      </c>
      <c r="O30" s="47">
        <f>IF($A30="","",IF(O29=MAX(Gehaltstabelle_neu!$A$3:$A$56),MAX(Gehaltstabelle_neu!$A$3:$A$56),IF(MOD($B30,2)=0,O29+1,O29)))</f>
        <v>11</v>
      </c>
      <c r="P30" s="47">
        <f>IF($A30&lt;Pensionsjahr,HLOOKUP($C30,Gehaltstabelle_neu!$B$2:$AA$13,Neu_Gehalt!O30+1,FALSE)*14,IF($A30=Pensionsjahr,(MONTH($E$1)+2*MONTH($E$1)/12)*HLOOKUP($C30,Gehaltstabelle_neu!$B$2:$AA$13,Neu_Gehalt!O30+1,FALSE),""))</f>
        <v>36162</v>
      </c>
      <c r="Q30" s="47">
        <f>IF($A30="","",IF(Q29=MAX(Gehaltstabelle_neu!$A$3:$A$56),MAX(Gehaltstabelle_neu!$A$3:$A$56),IF(MOD($B30,2)=0,Q29+1,Q29)))</f>
        <v>11</v>
      </c>
      <c r="R30" s="47">
        <f>IF($A30&lt;Pensionsjahr,HLOOKUP($C30,Gehaltstabelle_neu!$B$2:$AA$13,Neu_Gehalt!Q30+1,FALSE)*14,IF($A30=Pensionsjahr,(MONTH($E$1)+2*MONTH($E$1)/12)*HLOOKUP($C30,Gehaltstabelle_neu!$B$2:$AA$13,Neu_Gehalt!Q30+1,FALSE),""))</f>
        <v>36162</v>
      </c>
      <c r="S30" s="47">
        <f>IF($A30="","",IF(S29=MAX(Gehaltstabelle_neu!$A$3:$A$56),MAX(Gehaltstabelle_neu!$A$3:$A$56),IF(MOD($B30,2)=0,S29+1,S29)))</f>
        <v>11</v>
      </c>
      <c r="T30" s="47">
        <f>IF($A30&lt;Pensionsjahr,HLOOKUP($C30,Gehaltstabelle_neu!$B$2:$AA$13,Neu_Gehalt!S30+1,FALSE)*14,IF($A30=Pensionsjahr,(MONTH($E$1)+2*MONTH($E$1)/12)*HLOOKUP($C30,Gehaltstabelle_neu!$B$2:$AA$13,Neu_Gehalt!S30+1,FALSE),""))</f>
        <v>36162</v>
      </c>
      <c r="U30" s="47">
        <f>IF($A30="","",IF(U29=MAX(Gehaltstabelle_neu!$A$3:$A$56),MAX(Gehaltstabelle_neu!$A$3:$A$56),IF(MOD($B30,2)=0,U29+1,U29)))</f>
        <v>11</v>
      </c>
      <c r="V30" s="47">
        <f>IF($A30&lt;Pensionsjahr,HLOOKUP($C30,Gehaltstabelle_neu!$B$2:$AA$13,Neu_Gehalt!U30+1,FALSE)*14,IF($A30=Pensionsjahr,(MONTH($E$1)+2*MONTH($E$1)/12)*HLOOKUP($C30,Gehaltstabelle_neu!$B$2:$AA$13,Neu_Gehalt!U30+1,FALSE),""))</f>
        <v>36162</v>
      </c>
      <c r="W30" s="47">
        <f>IF($A30="","",IF(W29=MAX(Gehaltstabelle_neu!$A$3:$A$56),MAX(Gehaltstabelle_neu!$A$3:$A$56),IF(MOD($B30,2)=0,W29+1,W29)))</f>
        <v>11</v>
      </c>
      <c r="X30" s="47">
        <f>IF($A30&lt;Pensionsjahr,HLOOKUP($C30,Gehaltstabelle_neu!$B$2:$AA$13,Neu_Gehalt!W30+1,FALSE)*14,IF($A30=Pensionsjahr,(MONTH($E$1)+2*MONTH($E$1)/12)*HLOOKUP($C30,Gehaltstabelle_neu!$B$2:$AA$13,Neu_Gehalt!W30+1,FALSE),""))</f>
        <v>36162</v>
      </c>
      <c r="Y30" s="47">
        <f>IF($A30="","",IF(Y29=MAX(Gehaltstabelle_neu!$A$3:$A$56),MAX(Gehaltstabelle_neu!$A$3:$A$56),IF(MOD($B30,2)=0,Y29+1,Y29)))</f>
        <v>11</v>
      </c>
      <c r="Z30" s="47">
        <f>IF($A30&lt;Pensionsjahr,HLOOKUP($C30,Gehaltstabelle_neu!$B$2:$AA$13,Neu_Gehalt!Y30+1,FALSE)*14,IF($A30=Pensionsjahr,(MONTH($E$1)+2*MONTH($E$1)/12)*HLOOKUP($C30,Gehaltstabelle_neu!$B$2:$AA$13,Neu_Gehalt!Y30+1,FALSE),""))</f>
        <v>36162</v>
      </c>
      <c r="AA30" s="47">
        <f>IF($A30="","",IF(AA29=MAX(Gehaltstabelle_neu!$A$3:$A$56),MAX(Gehaltstabelle_neu!$A$3:$A$56),IF(MOD($B30,2)=0,AA29+1,AA29)))</f>
        <v>11</v>
      </c>
      <c r="AB30" s="47">
        <f>IF($A30&lt;Pensionsjahr,HLOOKUP($C30,Gehaltstabelle_neu!$B$2:$AA$13,Neu_Gehalt!AA30+1,FALSE)*14,IF($A30=Pensionsjahr,(MONTH($E$1)+2*MONTH($E$1)/12)*HLOOKUP($C30,Gehaltstabelle_neu!$B$2:$AA$13,Neu_Gehalt!AA30+1,FALSE),""))</f>
        <v>36162</v>
      </c>
      <c r="AC30" s="47">
        <f>IF($A30="","",IF(AC29=MAX(Gehaltstabelle_neu!$A$3:$A$56),MAX(Gehaltstabelle_neu!$A$3:$A$56),IF(MOD($B30,2)=0,AC29+1,AC29)))</f>
        <v>11</v>
      </c>
      <c r="AD30" s="47">
        <f>IF($A30&lt;Pensionsjahr,HLOOKUP($C30,Gehaltstabelle_neu!$B$2:$AA$13,Neu_Gehalt!AC30+1,FALSE)*14,IF($A30=Pensionsjahr,(MONTH($E$1)+2*MONTH($E$1)/12)*HLOOKUP($C30,Gehaltstabelle_neu!$B$2:$AA$13,Neu_Gehalt!AC30+1,FALSE),""))</f>
        <v>36162</v>
      </c>
      <c r="AE30" s="48"/>
    </row>
    <row r="31" spans="1:31" x14ac:dyDescent="0.25">
      <c r="A31">
        <f t="shared" si="1"/>
        <v>2044</v>
      </c>
      <c r="B31" s="19">
        <f t="shared" si="0"/>
        <v>22</v>
      </c>
      <c r="C31" s="19">
        <f>IF(A31="","",IF(C30=MAX(Gehaltstabelle_neu!$B$2:$BO$2),Neu_Gehalt!C30,$H$3+Dienstprüftung!D24))</f>
        <v>5</v>
      </c>
      <c r="D31">
        <f>IF(A31="","",IF(D30=MAX(Gehaltstabelle_neu!$A$3:A77),MAX(Gehaltstabelle_neu!$A$3:A77),IF(MOD(B31,2)=0,D30+1,D30)))</f>
        <v>11</v>
      </c>
      <c r="E31" s="20">
        <f>IF(A31&lt;Pensionsjahr,HLOOKUP(C31,Gehaltstabelle_neu!$B$2:$AA$13,Neu_Gehalt!D31+1,FALSE)*14,IF(A31=Pensionsjahr,(MONTH($E$1)+2*(MONTH($E$1))/12)*HLOOKUP(C31,Gehaltstabelle_neu!$B$2:$AA$13,Neu_Gehalt!D31+1,FALSE),""))</f>
        <v>36162</v>
      </c>
      <c r="G31" s="21"/>
      <c r="I31" s="46">
        <f>IF(A31="","",IF(I30=MAX(Gehaltstabelle_neu!$A$3:A77),MAX(Gehaltstabelle_neu!$A$3:A77),IF(MOD(B31,2)=0,I30+1,I30)))</f>
        <v>11</v>
      </c>
      <c r="J31" s="47">
        <f>IF(A31&lt;Pensionsjahr,HLOOKUP(C31,Gehaltstabelle_neu!$B$2:$AA$13,Neu_Gehalt!I31+1,FALSE)*14,IF(A31=Pensionsjahr,(MONTH($E$1)+2*MONTH($E$1)/12)*HLOOKUP(C31,Gehaltstabelle_neu!$B$2:$AA$13,Neu_Gehalt!I31+1,FALSE),""))</f>
        <v>36162</v>
      </c>
      <c r="K31" s="47">
        <f>IF($A31="","",IF(K30=MAX(Gehaltstabelle_neu!$A$3:$A$56),MAX(Gehaltstabelle_neu!$A$3:$A$56),IF(MOD($B31,2)=0,K30+1,K30)))</f>
        <v>11</v>
      </c>
      <c r="L31" s="47">
        <f>IF($A31&lt;Pensionsjahr,HLOOKUP($C31,Gehaltstabelle_neu!$B$2:$AA$13,Neu_Gehalt!K31+1,FALSE)*14,IF($A31=Pensionsjahr,(MONTH($E$1)+2*MONTH($E$1)/12)*HLOOKUP($C31,Gehaltstabelle_neu!$B$2:$AA$13,Neu_Gehalt!K31+1,FALSE),""))</f>
        <v>36162</v>
      </c>
      <c r="M31" s="47">
        <f>IF($A31="","",IF(M30=MAX(Gehaltstabelle_neu!$A$3:$A$56),MAX(Gehaltstabelle_neu!$A$3:$A$56),IF(MOD($B31,2)=0,M30+1,M30)))</f>
        <v>11</v>
      </c>
      <c r="N31" s="47">
        <f>IF($A31&lt;Pensionsjahr,HLOOKUP($C31,Gehaltstabelle_neu!$B$2:$AA$13,Neu_Gehalt!M31+1,FALSE)*14,IF($A31=Pensionsjahr,(MONTH($E$1)+2*MONTH($E$1)/12)*HLOOKUP($C31,Gehaltstabelle_neu!$B$2:$AA$13,Neu_Gehalt!M31+1,FALSE),""))</f>
        <v>36162</v>
      </c>
      <c r="O31" s="47">
        <f>IF($A31="","",IF(O30=MAX(Gehaltstabelle_neu!$A$3:$A$56),MAX(Gehaltstabelle_neu!$A$3:$A$56),IF(MOD($B31,2)=0,O30+1,O30)))</f>
        <v>11</v>
      </c>
      <c r="P31" s="47">
        <f>IF($A31&lt;Pensionsjahr,HLOOKUP($C31,Gehaltstabelle_neu!$B$2:$AA$13,Neu_Gehalt!O31+1,FALSE)*14,IF($A31=Pensionsjahr,(MONTH($E$1)+2*MONTH($E$1)/12)*HLOOKUP($C31,Gehaltstabelle_neu!$B$2:$AA$13,Neu_Gehalt!O31+1,FALSE),""))</f>
        <v>36162</v>
      </c>
      <c r="Q31" s="47">
        <f>IF($A31="","",IF(Q30=MAX(Gehaltstabelle_neu!$A$3:$A$56),MAX(Gehaltstabelle_neu!$A$3:$A$56),IF(MOD($B31,2)=0,Q30+1,Q30)))</f>
        <v>11</v>
      </c>
      <c r="R31" s="47">
        <f>IF($A31&lt;Pensionsjahr,HLOOKUP($C31,Gehaltstabelle_neu!$B$2:$AA$13,Neu_Gehalt!Q31+1,FALSE)*14,IF($A31=Pensionsjahr,(MONTH($E$1)+2*MONTH($E$1)/12)*HLOOKUP($C31,Gehaltstabelle_neu!$B$2:$AA$13,Neu_Gehalt!Q31+1,FALSE),""))</f>
        <v>36162</v>
      </c>
      <c r="S31" s="47">
        <f>IF($A31="","",IF(S30=MAX(Gehaltstabelle_neu!$A$3:$A$56),MAX(Gehaltstabelle_neu!$A$3:$A$56),IF(MOD($B31,2)=0,S30+1,S30)))</f>
        <v>11</v>
      </c>
      <c r="T31" s="47">
        <f>IF($A31&lt;Pensionsjahr,HLOOKUP($C31,Gehaltstabelle_neu!$B$2:$AA$13,Neu_Gehalt!S31+1,FALSE)*14,IF($A31=Pensionsjahr,(MONTH($E$1)+2*MONTH($E$1)/12)*HLOOKUP($C31,Gehaltstabelle_neu!$B$2:$AA$13,Neu_Gehalt!S31+1,FALSE),""))</f>
        <v>36162</v>
      </c>
      <c r="U31" s="47">
        <f>IF($A31="","",IF(U30=MAX(Gehaltstabelle_neu!$A$3:$A$56),MAX(Gehaltstabelle_neu!$A$3:$A$56),IF(MOD($B31,2)=0,U30+1,U30)))</f>
        <v>11</v>
      </c>
      <c r="V31" s="47">
        <f>IF($A31&lt;Pensionsjahr,HLOOKUP($C31,Gehaltstabelle_neu!$B$2:$AA$13,Neu_Gehalt!U31+1,FALSE)*14,IF($A31=Pensionsjahr,(MONTH($E$1)+2*MONTH($E$1)/12)*HLOOKUP($C31,Gehaltstabelle_neu!$B$2:$AA$13,Neu_Gehalt!U31+1,FALSE),""))</f>
        <v>36162</v>
      </c>
      <c r="W31" s="47">
        <f>IF($A31="","",IF(W30=MAX(Gehaltstabelle_neu!$A$3:$A$56),MAX(Gehaltstabelle_neu!$A$3:$A$56),IF(MOD($B31,2)=0,W30+1,W30)))</f>
        <v>11</v>
      </c>
      <c r="X31" s="47">
        <f>IF($A31&lt;Pensionsjahr,HLOOKUP($C31,Gehaltstabelle_neu!$B$2:$AA$13,Neu_Gehalt!W31+1,FALSE)*14,IF($A31=Pensionsjahr,(MONTH($E$1)+2*MONTH($E$1)/12)*HLOOKUP($C31,Gehaltstabelle_neu!$B$2:$AA$13,Neu_Gehalt!W31+1,FALSE),""))</f>
        <v>36162</v>
      </c>
      <c r="Y31" s="47">
        <f>IF($A31="","",IF(Y30=MAX(Gehaltstabelle_neu!$A$3:$A$56),MAX(Gehaltstabelle_neu!$A$3:$A$56),IF(MOD($B31,2)=0,Y30+1,Y30)))</f>
        <v>11</v>
      </c>
      <c r="Z31" s="47">
        <f>IF($A31&lt;Pensionsjahr,HLOOKUP($C31,Gehaltstabelle_neu!$B$2:$AA$13,Neu_Gehalt!Y31+1,FALSE)*14,IF($A31=Pensionsjahr,(MONTH($E$1)+2*MONTH($E$1)/12)*HLOOKUP($C31,Gehaltstabelle_neu!$B$2:$AA$13,Neu_Gehalt!Y31+1,FALSE),""))</f>
        <v>36162</v>
      </c>
      <c r="AA31" s="47">
        <f>IF($A31="","",IF(AA30=MAX(Gehaltstabelle_neu!$A$3:$A$56),MAX(Gehaltstabelle_neu!$A$3:$A$56),IF(MOD($B31,2)=0,AA30+1,AA30)))</f>
        <v>11</v>
      </c>
      <c r="AB31" s="47">
        <f>IF($A31&lt;Pensionsjahr,HLOOKUP($C31,Gehaltstabelle_neu!$B$2:$AA$13,Neu_Gehalt!AA31+1,FALSE)*14,IF($A31=Pensionsjahr,(MONTH($E$1)+2*MONTH($E$1)/12)*HLOOKUP($C31,Gehaltstabelle_neu!$B$2:$AA$13,Neu_Gehalt!AA31+1,FALSE),""))</f>
        <v>36162</v>
      </c>
      <c r="AC31" s="47">
        <f>IF($A31="","",IF(AC30=MAX(Gehaltstabelle_neu!$A$3:$A$56),MAX(Gehaltstabelle_neu!$A$3:$A$56),IF(MOD($B31,2)=0,AC30+1,AC30)))</f>
        <v>11</v>
      </c>
      <c r="AD31" s="47">
        <f>IF($A31&lt;Pensionsjahr,HLOOKUP($C31,Gehaltstabelle_neu!$B$2:$AA$13,Neu_Gehalt!AC31+1,FALSE)*14,IF($A31=Pensionsjahr,(MONTH($E$1)+2*MONTH($E$1)/12)*HLOOKUP($C31,Gehaltstabelle_neu!$B$2:$AA$13,Neu_Gehalt!AC31+1,FALSE),""))</f>
        <v>36162</v>
      </c>
      <c r="AE31" s="48"/>
    </row>
    <row r="32" spans="1:31" x14ac:dyDescent="0.25">
      <c r="A32">
        <f t="shared" si="1"/>
        <v>2045</v>
      </c>
      <c r="B32" s="19">
        <f t="shared" si="0"/>
        <v>23</v>
      </c>
      <c r="C32" s="19">
        <f>IF(A32="","",IF(C31=MAX(Gehaltstabelle_neu!$B$2:$BO$2),Neu_Gehalt!C31,$H$3+Dienstprüftung!D25))</f>
        <v>5</v>
      </c>
      <c r="D32">
        <f>IF(A32="","",IF(D31=MAX(Gehaltstabelle_neu!$A$3:A78),MAX(Gehaltstabelle_neu!$A$3:A78),IF(MOD(B32,2)=0,D31+1,D31)))</f>
        <v>11</v>
      </c>
      <c r="E32" s="20">
        <f>IF(A32&lt;Pensionsjahr,HLOOKUP(C32,Gehaltstabelle_neu!$B$2:$AA$13,Neu_Gehalt!D32+1,FALSE)*14,IF(A32=Pensionsjahr,(MONTH($E$1)+2*(MONTH($E$1))/12)*HLOOKUP(C32,Gehaltstabelle_neu!$B$2:$AA$13,Neu_Gehalt!D32+1,FALSE),""))</f>
        <v>36162</v>
      </c>
      <c r="G32" s="21"/>
      <c r="I32" s="46">
        <f>IF(A32="","",IF(I31=MAX(Gehaltstabelle_neu!$A$3:A78),MAX(Gehaltstabelle_neu!$A$3:A78),IF(MOD(B32,2)=0,I31+1,I31)))</f>
        <v>11</v>
      </c>
      <c r="J32" s="47">
        <f>IF(A32&lt;Pensionsjahr,HLOOKUP(C32,Gehaltstabelle_neu!$B$2:$AA$13,Neu_Gehalt!I32+1,FALSE)*14,IF(A32=Pensionsjahr,(MONTH($E$1)+2*MONTH($E$1)/12)*HLOOKUP(C32,Gehaltstabelle_neu!$B$2:$AA$13,Neu_Gehalt!I32+1,FALSE),""))</f>
        <v>36162</v>
      </c>
      <c r="K32" s="47">
        <f>IF($A32="","",IF(K31=MAX(Gehaltstabelle_neu!$A$3:$A$56),MAX(Gehaltstabelle_neu!$A$3:$A$56),IF(MOD($B32,2)=0,K31+1,K31)))</f>
        <v>11</v>
      </c>
      <c r="L32" s="47">
        <f>IF($A32&lt;Pensionsjahr,HLOOKUP($C32,Gehaltstabelle_neu!$B$2:$AA$13,Neu_Gehalt!K32+1,FALSE)*14,IF($A32=Pensionsjahr,(MONTH($E$1)+2*MONTH($E$1)/12)*HLOOKUP($C32,Gehaltstabelle_neu!$B$2:$AA$13,Neu_Gehalt!K32+1,FALSE),""))</f>
        <v>36162</v>
      </c>
      <c r="M32" s="47">
        <f>IF($A32="","",IF(M31=MAX(Gehaltstabelle_neu!$A$3:$A$56),MAX(Gehaltstabelle_neu!$A$3:$A$56),IF(MOD($B32,2)=0,M31+1,M31)))</f>
        <v>11</v>
      </c>
      <c r="N32" s="47">
        <f>IF($A32&lt;Pensionsjahr,HLOOKUP($C32,Gehaltstabelle_neu!$B$2:$AA$13,Neu_Gehalt!M32+1,FALSE)*14,IF($A32=Pensionsjahr,(MONTH($E$1)+2*MONTH($E$1)/12)*HLOOKUP($C32,Gehaltstabelle_neu!$B$2:$AA$13,Neu_Gehalt!M32+1,FALSE),""))</f>
        <v>36162</v>
      </c>
      <c r="O32" s="47">
        <f>IF($A32="","",IF(O31=MAX(Gehaltstabelle_neu!$A$3:$A$56),MAX(Gehaltstabelle_neu!$A$3:$A$56),IF(MOD($B32,2)=0,O31+1,O31)))</f>
        <v>11</v>
      </c>
      <c r="P32" s="47">
        <f>IF($A32&lt;Pensionsjahr,HLOOKUP($C32,Gehaltstabelle_neu!$B$2:$AA$13,Neu_Gehalt!O32+1,FALSE)*14,IF($A32=Pensionsjahr,(MONTH($E$1)+2*MONTH($E$1)/12)*HLOOKUP($C32,Gehaltstabelle_neu!$B$2:$AA$13,Neu_Gehalt!O32+1,FALSE),""))</f>
        <v>36162</v>
      </c>
      <c r="Q32" s="47">
        <f>IF($A32="","",IF(Q31=MAX(Gehaltstabelle_neu!$A$3:$A$56),MAX(Gehaltstabelle_neu!$A$3:$A$56),IF(MOD($B32,2)=0,Q31+1,Q31)))</f>
        <v>11</v>
      </c>
      <c r="R32" s="47">
        <f>IF($A32&lt;Pensionsjahr,HLOOKUP($C32,Gehaltstabelle_neu!$B$2:$AA$13,Neu_Gehalt!Q32+1,FALSE)*14,IF($A32=Pensionsjahr,(MONTH($E$1)+2*MONTH($E$1)/12)*HLOOKUP($C32,Gehaltstabelle_neu!$B$2:$AA$13,Neu_Gehalt!Q32+1,FALSE),""))</f>
        <v>36162</v>
      </c>
      <c r="S32" s="47">
        <f>IF($A32="","",IF(S31=MAX(Gehaltstabelle_neu!$A$3:$A$56),MAX(Gehaltstabelle_neu!$A$3:$A$56),IF(MOD($B32,2)=0,S31+1,S31)))</f>
        <v>11</v>
      </c>
      <c r="T32" s="47">
        <f>IF($A32&lt;Pensionsjahr,HLOOKUP($C32,Gehaltstabelle_neu!$B$2:$AA$13,Neu_Gehalt!S32+1,FALSE)*14,IF($A32=Pensionsjahr,(MONTH($E$1)+2*MONTH($E$1)/12)*HLOOKUP($C32,Gehaltstabelle_neu!$B$2:$AA$13,Neu_Gehalt!S32+1,FALSE),""))</f>
        <v>36162</v>
      </c>
      <c r="U32" s="47">
        <f>IF($A32="","",IF(U31=MAX(Gehaltstabelle_neu!$A$3:$A$56),MAX(Gehaltstabelle_neu!$A$3:$A$56),IF(MOD($B32,2)=0,U31+1,U31)))</f>
        <v>11</v>
      </c>
      <c r="V32" s="47">
        <f>IF($A32&lt;Pensionsjahr,HLOOKUP($C32,Gehaltstabelle_neu!$B$2:$AA$13,Neu_Gehalt!U32+1,FALSE)*14,IF($A32=Pensionsjahr,(MONTH($E$1)+2*MONTH($E$1)/12)*HLOOKUP($C32,Gehaltstabelle_neu!$B$2:$AA$13,Neu_Gehalt!U32+1,FALSE),""))</f>
        <v>36162</v>
      </c>
      <c r="W32" s="47">
        <f>IF($A32="","",IF(W31=MAX(Gehaltstabelle_neu!$A$3:$A$56),MAX(Gehaltstabelle_neu!$A$3:$A$56),IF(MOD($B32,2)=0,W31+1,W31)))</f>
        <v>11</v>
      </c>
      <c r="X32" s="47">
        <f>IF($A32&lt;Pensionsjahr,HLOOKUP($C32,Gehaltstabelle_neu!$B$2:$AA$13,Neu_Gehalt!W32+1,FALSE)*14,IF($A32=Pensionsjahr,(MONTH($E$1)+2*MONTH($E$1)/12)*HLOOKUP($C32,Gehaltstabelle_neu!$B$2:$AA$13,Neu_Gehalt!W32+1,FALSE),""))</f>
        <v>36162</v>
      </c>
      <c r="Y32" s="47">
        <f>IF($A32="","",IF(Y31=MAX(Gehaltstabelle_neu!$A$3:$A$56),MAX(Gehaltstabelle_neu!$A$3:$A$56),IF(MOD($B32,2)=0,Y31+1,Y31)))</f>
        <v>11</v>
      </c>
      <c r="Z32" s="47">
        <f>IF($A32&lt;Pensionsjahr,HLOOKUP($C32,Gehaltstabelle_neu!$B$2:$AA$13,Neu_Gehalt!Y32+1,FALSE)*14,IF($A32=Pensionsjahr,(MONTH($E$1)+2*MONTH($E$1)/12)*HLOOKUP($C32,Gehaltstabelle_neu!$B$2:$AA$13,Neu_Gehalt!Y32+1,FALSE),""))</f>
        <v>36162</v>
      </c>
      <c r="AA32" s="47">
        <f>IF($A32="","",IF(AA31=MAX(Gehaltstabelle_neu!$A$3:$A$56),MAX(Gehaltstabelle_neu!$A$3:$A$56),IF(MOD($B32,2)=0,AA31+1,AA31)))</f>
        <v>11</v>
      </c>
      <c r="AB32" s="47">
        <f>IF($A32&lt;Pensionsjahr,HLOOKUP($C32,Gehaltstabelle_neu!$B$2:$AA$13,Neu_Gehalt!AA32+1,FALSE)*14,IF($A32=Pensionsjahr,(MONTH($E$1)+2*MONTH($E$1)/12)*HLOOKUP($C32,Gehaltstabelle_neu!$B$2:$AA$13,Neu_Gehalt!AA32+1,FALSE),""))</f>
        <v>36162</v>
      </c>
      <c r="AC32" s="47">
        <f>IF($A32="","",IF(AC31=MAX(Gehaltstabelle_neu!$A$3:$A$56),MAX(Gehaltstabelle_neu!$A$3:$A$56),IF(MOD($B32,2)=0,AC31+1,AC31)))</f>
        <v>11</v>
      </c>
      <c r="AD32" s="47">
        <f>IF($A32&lt;Pensionsjahr,HLOOKUP($C32,Gehaltstabelle_neu!$B$2:$AA$13,Neu_Gehalt!AC32+1,FALSE)*14,IF($A32=Pensionsjahr,(MONTH($E$1)+2*MONTH($E$1)/12)*HLOOKUP($C32,Gehaltstabelle_neu!$B$2:$AA$13,Neu_Gehalt!AC32+1,FALSE),""))</f>
        <v>36162</v>
      </c>
      <c r="AE32" s="48"/>
    </row>
    <row r="33" spans="1:31" x14ac:dyDescent="0.25">
      <c r="A33">
        <f t="shared" si="1"/>
        <v>2046</v>
      </c>
      <c r="B33" s="19">
        <f t="shared" si="0"/>
        <v>24</v>
      </c>
      <c r="C33" s="19">
        <f>IF(A33="","",IF(C32=MAX(Gehaltstabelle_neu!$B$2:$BO$2),Neu_Gehalt!C32,$H$3+Dienstprüftung!D26))</f>
        <v>5</v>
      </c>
      <c r="D33">
        <f>IF(A33="","",IF(D32=MAX(Gehaltstabelle_neu!$A$3:A79),MAX(Gehaltstabelle_neu!$A$3:A79),IF(MOD(B33,2)=0,D32+1,D32)))</f>
        <v>11</v>
      </c>
      <c r="E33" s="20">
        <f>IF(A33&lt;Pensionsjahr,HLOOKUP(C33,Gehaltstabelle_neu!$B$2:$AA$13,Neu_Gehalt!D33+1,FALSE)*14,IF(A33=Pensionsjahr,(MONTH($E$1)+2*(MONTH($E$1))/12)*HLOOKUP(C33,Gehaltstabelle_neu!$B$2:$AA$13,Neu_Gehalt!D33+1,FALSE),""))</f>
        <v>36162</v>
      </c>
      <c r="G33" s="21"/>
      <c r="I33" s="46">
        <f>IF(A33="","",IF(I32=MAX(Gehaltstabelle_neu!$A$3:A79),MAX(Gehaltstabelle_neu!$A$3:A79),IF(MOD(B33,2)=0,I32+1,I32)))</f>
        <v>11</v>
      </c>
      <c r="J33" s="47">
        <f>IF(A33&lt;Pensionsjahr,HLOOKUP(C33,Gehaltstabelle_neu!$B$2:$AA$13,Neu_Gehalt!I33+1,FALSE)*14,IF(A33=Pensionsjahr,(MONTH($E$1)+2*MONTH($E$1)/12)*HLOOKUP(C33,Gehaltstabelle_neu!$B$2:$AA$13,Neu_Gehalt!I33+1,FALSE),""))</f>
        <v>36162</v>
      </c>
      <c r="K33" s="47">
        <f>IF($A33="","",IF(K32=MAX(Gehaltstabelle_neu!$A$3:$A$56),MAX(Gehaltstabelle_neu!$A$3:$A$56),IF(MOD($B33,2)=0,K32+1,K32)))</f>
        <v>11</v>
      </c>
      <c r="L33" s="47">
        <f>IF($A33&lt;Pensionsjahr,HLOOKUP($C33,Gehaltstabelle_neu!$B$2:$AA$13,Neu_Gehalt!K33+1,FALSE)*14,IF($A33=Pensionsjahr,(MONTH($E$1)+2*MONTH($E$1)/12)*HLOOKUP($C33,Gehaltstabelle_neu!$B$2:$AA$13,Neu_Gehalt!K33+1,FALSE),""))</f>
        <v>36162</v>
      </c>
      <c r="M33" s="47">
        <f>IF($A33="","",IF(M32=MAX(Gehaltstabelle_neu!$A$3:$A$56),MAX(Gehaltstabelle_neu!$A$3:$A$56),IF(MOD($B33,2)=0,M32+1,M32)))</f>
        <v>11</v>
      </c>
      <c r="N33" s="47">
        <f>IF($A33&lt;Pensionsjahr,HLOOKUP($C33,Gehaltstabelle_neu!$B$2:$AA$13,Neu_Gehalt!M33+1,FALSE)*14,IF($A33=Pensionsjahr,(MONTH($E$1)+2*MONTH($E$1)/12)*HLOOKUP($C33,Gehaltstabelle_neu!$B$2:$AA$13,Neu_Gehalt!M33+1,FALSE),""))</f>
        <v>36162</v>
      </c>
      <c r="O33" s="47">
        <f>IF($A33="","",IF(O32=MAX(Gehaltstabelle_neu!$A$3:$A$56),MAX(Gehaltstabelle_neu!$A$3:$A$56),IF(MOD($B33,2)=0,O32+1,O32)))</f>
        <v>11</v>
      </c>
      <c r="P33" s="47">
        <f>IF($A33&lt;Pensionsjahr,HLOOKUP($C33,Gehaltstabelle_neu!$B$2:$AA$13,Neu_Gehalt!O33+1,FALSE)*14,IF($A33=Pensionsjahr,(MONTH($E$1)+2*MONTH($E$1)/12)*HLOOKUP($C33,Gehaltstabelle_neu!$B$2:$AA$13,Neu_Gehalt!O33+1,FALSE),""))</f>
        <v>36162</v>
      </c>
      <c r="Q33" s="47">
        <f>IF($A33="","",IF(Q32=MAX(Gehaltstabelle_neu!$A$3:$A$56),MAX(Gehaltstabelle_neu!$A$3:$A$56),IF(MOD($B33,2)=0,Q32+1,Q32)))</f>
        <v>11</v>
      </c>
      <c r="R33" s="47">
        <f>IF($A33&lt;Pensionsjahr,HLOOKUP($C33,Gehaltstabelle_neu!$B$2:$AA$13,Neu_Gehalt!Q33+1,FALSE)*14,IF($A33=Pensionsjahr,(MONTH($E$1)+2*MONTH($E$1)/12)*HLOOKUP($C33,Gehaltstabelle_neu!$B$2:$AA$13,Neu_Gehalt!Q33+1,FALSE),""))</f>
        <v>36162</v>
      </c>
      <c r="S33" s="47">
        <f>IF($A33="","",IF(S32=MAX(Gehaltstabelle_neu!$A$3:$A$56),MAX(Gehaltstabelle_neu!$A$3:$A$56),IF(MOD($B33,2)=0,S32+1,S32)))</f>
        <v>11</v>
      </c>
      <c r="T33" s="47">
        <f>IF($A33&lt;Pensionsjahr,HLOOKUP($C33,Gehaltstabelle_neu!$B$2:$AA$13,Neu_Gehalt!S33+1,FALSE)*14,IF($A33=Pensionsjahr,(MONTH($E$1)+2*MONTH($E$1)/12)*HLOOKUP($C33,Gehaltstabelle_neu!$B$2:$AA$13,Neu_Gehalt!S33+1,FALSE),""))</f>
        <v>36162</v>
      </c>
      <c r="U33" s="47">
        <f>IF($A33="","",IF(U32=MAX(Gehaltstabelle_neu!$A$3:$A$56),MAX(Gehaltstabelle_neu!$A$3:$A$56),IF(MOD($B33,2)=0,U32+1,U32)))</f>
        <v>11</v>
      </c>
      <c r="V33" s="47">
        <f>IF($A33&lt;Pensionsjahr,HLOOKUP($C33,Gehaltstabelle_neu!$B$2:$AA$13,Neu_Gehalt!U33+1,FALSE)*14,IF($A33=Pensionsjahr,(MONTH($E$1)+2*MONTH($E$1)/12)*HLOOKUP($C33,Gehaltstabelle_neu!$B$2:$AA$13,Neu_Gehalt!U33+1,FALSE),""))</f>
        <v>36162</v>
      </c>
      <c r="W33" s="47">
        <f>IF($A33="","",IF(W32=MAX(Gehaltstabelle_neu!$A$3:$A$56),MAX(Gehaltstabelle_neu!$A$3:$A$56),IF(MOD($B33,2)=0,W32+1,W32)))</f>
        <v>11</v>
      </c>
      <c r="X33" s="47">
        <f>IF($A33&lt;Pensionsjahr,HLOOKUP($C33,Gehaltstabelle_neu!$B$2:$AA$13,Neu_Gehalt!W33+1,FALSE)*14,IF($A33=Pensionsjahr,(MONTH($E$1)+2*MONTH($E$1)/12)*HLOOKUP($C33,Gehaltstabelle_neu!$B$2:$AA$13,Neu_Gehalt!W33+1,FALSE),""))</f>
        <v>36162</v>
      </c>
      <c r="Y33" s="47">
        <f>IF($A33="","",IF(Y32=MAX(Gehaltstabelle_neu!$A$3:$A$56),MAX(Gehaltstabelle_neu!$A$3:$A$56),IF(MOD($B33,2)=0,Y32+1,Y32)))</f>
        <v>11</v>
      </c>
      <c r="Z33" s="47">
        <f>IF($A33&lt;Pensionsjahr,HLOOKUP($C33,Gehaltstabelle_neu!$B$2:$AA$13,Neu_Gehalt!Y33+1,FALSE)*14,IF($A33=Pensionsjahr,(MONTH($E$1)+2*MONTH($E$1)/12)*HLOOKUP($C33,Gehaltstabelle_neu!$B$2:$AA$13,Neu_Gehalt!Y33+1,FALSE),""))</f>
        <v>36162</v>
      </c>
      <c r="AA33" s="47">
        <f>IF($A33="","",IF(AA32=MAX(Gehaltstabelle_neu!$A$3:$A$56),MAX(Gehaltstabelle_neu!$A$3:$A$56),IF(MOD($B33,2)=0,AA32+1,AA32)))</f>
        <v>11</v>
      </c>
      <c r="AB33" s="47">
        <f>IF($A33&lt;Pensionsjahr,HLOOKUP($C33,Gehaltstabelle_neu!$B$2:$AA$13,Neu_Gehalt!AA33+1,FALSE)*14,IF($A33=Pensionsjahr,(MONTH($E$1)+2*MONTH($E$1)/12)*HLOOKUP($C33,Gehaltstabelle_neu!$B$2:$AA$13,Neu_Gehalt!AA33+1,FALSE),""))</f>
        <v>36162</v>
      </c>
      <c r="AC33" s="47">
        <f>IF($A33="","",IF(AC32=MAX(Gehaltstabelle_neu!$A$3:$A$56),MAX(Gehaltstabelle_neu!$A$3:$A$56),IF(MOD($B33,2)=0,AC32+1,AC32)))</f>
        <v>11</v>
      </c>
      <c r="AD33" s="47">
        <f>IF($A33&lt;Pensionsjahr,HLOOKUP($C33,Gehaltstabelle_neu!$B$2:$AA$13,Neu_Gehalt!AC33+1,FALSE)*14,IF($A33=Pensionsjahr,(MONTH($E$1)+2*MONTH($E$1)/12)*HLOOKUP($C33,Gehaltstabelle_neu!$B$2:$AA$13,Neu_Gehalt!AC33+1,FALSE),""))</f>
        <v>36162</v>
      </c>
      <c r="AE33" s="48"/>
    </row>
    <row r="34" spans="1:31" x14ac:dyDescent="0.25">
      <c r="A34">
        <f t="shared" si="1"/>
        <v>2047</v>
      </c>
      <c r="B34" s="19">
        <f t="shared" si="0"/>
        <v>25</v>
      </c>
      <c r="C34" s="19">
        <f>IF(A34="","",IF(C33=MAX(Gehaltstabelle_neu!$B$2:$BO$2),Neu_Gehalt!C33,$H$3+Dienstprüftung!D27))</f>
        <v>5</v>
      </c>
      <c r="D34">
        <f>IF(A34="","",IF(D33=MAX(Gehaltstabelle_neu!$A$3:A80),MAX(Gehaltstabelle_neu!$A$3:A80),IF(MOD(B34,2)=0,D33+1,D33)))</f>
        <v>11</v>
      </c>
      <c r="E34" s="20">
        <f>IF(A34&lt;Pensionsjahr,HLOOKUP(C34,Gehaltstabelle_neu!$B$2:$AA$13,Neu_Gehalt!D34+1,FALSE)*14,IF(A34=Pensionsjahr,(MONTH($E$1)-1+2*(MONTH($E$1)-1)/12)*HLOOKUP(C34,Gehaltstabelle_neu!$B$2:$AA$13,Neu_Gehalt!D34+1,FALSE),""))</f>
        <v>36162</v>
      </c>
      <c r="G34" s="21"/>
      <c r="I34" s="46">
        <f>IF(A34="","",IF(I33=MAX(Gehaltstabelle_neu!$A$3:A80),MAX(Gehaltstabelle_neu!$A$3:A80),IF(MOD(B34,2)=0,I33+1,I33)))</f>
        <v>11</v>
      </c>
      <c r="J34" s="47">
        <f>IF(A34&lt;Pensionsjahr,HLOOKUP(C34,Gehaltstabelle_neu!$B$2:$AA$13,Neu_Gehalt!I34+1,FALSE)*14,IF(A34=Pensionsjahr,(MONTH($E$1)+2*MONTH($E$1)/12)*HLOOKUP(C34,Gehaltstabelle_neu!$B$2:$AA$13,Neu_Gehalt!I34+1,FALSE),""))</f>
        <v>36162</v>
      </c>
      <c r="K34" s="47">
        <f>IF($A34="","",IF(K33=MAX(Gehaltstabelle_neu!$A$3:$A$56),MAX(Gehaltstabelle_neu!$A$3:$A$56),IF(MOD($B34,2)=0,K33+1,K33)))</f>
        <v>11</v>
      </c>
      <c r="L34" s="47">
        <f>IF($A34&lt;Pensionsjahr,HLOOKUP($C34,Gehaltstabelle_neu!$B$2:$AA$13,Neu_Gehalt!K34+1,FALSE)*14,IF($A34=Pensionsjahr,(MONTH($E$1)+2*MONTH($E$1)/12)*HLOOKUP($C34,Gehaltstabelle_neu!$B$2:$AA$13,Neu_Gehalt!K34+1,FALSE),""))</f>
        <v>36162</v>
      </c>
      <c r="M34" s="47">
        <f>IF($A34="","",IF(M33=MAX(Gehaltstabelle_neu!$A$3:$A$56),MAX(Gehaltstabelle_neu!$A$3:$A$56),IF(MOD($B34,2)=0,M33+1,M33)))</f>
        <v>11</v>
      </c>
      <c r="N34" s="47">
        <f>IF($A34&lt;Pensionsjahr,HLOOKUP($C34,Gehaltstabelle_neu!$B$2:$AA$13,Neu_Gehalt!M34+1,FALSE)*14,IF($A34=Pensionsjahr,(MONTH($E$1)+2*MONTH($E$1)/12)*HLOOKUP($C34,Gehaltstabelle_neu!$B$2:$AA$13,Neu_Gehalt!M34+1,FALSE),""))</f>
        <v>36162</v>
      </c>
      <c r="O34" s="47">
        <f>IF($A34="","",IF(O33=MAX(Gehaltstabelle_neu!$A$3:$A$56),MAX(Gehaltstabelle_neu!$A$3:$A$56),IF(MOD($B34,2)=0,O33+1,O33)))</f>
        <v>11</v>
      </c>
      <c r="P34" s="47">
        <f>IF($A34&lt;Pensionsjahr,HLOOKUP($C34,Gehaltstabelle_neu!$B$2:$AA$13,Neu_Gehalt!O34+1,FALSE)*14,IF($A34=Pensionsjahr,(MONTH($E$1)+2*MONTH($E$1)/12)*HLOOKUP($C34,Gehaltstabelle_neu!$B$2:$AA$13,Neu_Gehalt!O34+1,FALSE),""))</f>
        <v>36162</v>
      </c>
      <c r="Q34" s="47">
        <f>IF($A34="","",IF(Q33=MAX(Gehaltstabelle_neu!$A$3:$A$56),MAX(Gehaltstabelle_neu!$A$3:$A$56),IF(MOD($B34,2)=0,Q33+1,Q33)))</f>
        <v>11</v>
      </c>
      <c r="R34" s="47">
        <f>IF($A34&lt;Pensionsjahr,HLOOKUP($C34,Gehaltstabelle_neu!$B$2:$AA$13,Neu_Gehalt!Q34+1,FALSE)*14,IF($A34=Pensionsjahr,(MONTH($E$1)+2*MONTH($E$1)/12)*HLOOKUP($C34,Gehaltstabelle_neu!$B$2:$AA$13,Neu_Gehalt!Q34+1,FALSE),""))</f>
        <v>36162</v>
      </c>
      <c r="S34" s="47">
        <f>IF($A34="","",IF(S33=MAX(Gehaltstabelle_neu!$A$3:$A$56),MAX(Gehaltstabelle_neu!$A$3:$A$56),IF(MOD($B34,2)=0,S33+1,S33)))</f>
        <v>11</v>
      </c>
      <c r="T34" s="47">
        <f>IF($A34&lt;Pensionsjahr,HLOOKUP($C34,Gehaltstabelle_neu!$B$2:$AA$13,Neu_Gehalt!S34+1,FALSE)*14,IF($A34=Pensionsjahr,(MONTH($E$1)+2*MONTH($E$1)/12)*HLOOKUP($C34,Gehaltstabelle_neu!$B$2:$AA$13,Neu_Gehalt!S34+1,FALSE),""))</f>
        <v>36162</v>
      </c>
      <c r="U34" s="47">
        <f>IF($A34="","",IF(U33=MAX(Gehaltstabelle_neu!$A$3:$A$56),MAX(Gehaltstabelle_neu!$A$3:$A$56),IF(MOD($B34,2)=0,U33+1,U33)))</f>
        <v>11</v>
      </c>
      <c r="V34" s="47">
        <f>IF($A34&lt;Pensionsjahr,HLOOKUP($C34,Gehaltstabelle_neu!$B$2:$AA$13,Neu_Gehalt!U34+1,FALSE)*14,IF($A34=Pensionsjahr,(MONTH($E$1)+2*MONTH($E$1)/12)*HLOOKUP($C34,Gehaltstabelle_neu!$B$2:$AA$13,Neu_Gehalt!U34+1,FALSE),""))</f>
        <v>36162</v>
      </c>
      <c r="W34" s="47">
        <f>IF($A34="","",IF(W33=MAX(Gehaltstabelle_neu!$A$3:$A$56),MAX(Gehaltstabelle_neu!$A$3:$A$56),IF(MOD($B34,2)=0,W33+1,W33)))</f>
        <v>11</v>
      </c>
      <c r="X34" s="47">
        <f>IF($A34&lt;Pensionsjahr,HLOOKUP($C34,Gehaltstabelle_neu!$B$2:$AA$13,Neu_Gehalt!W34+1,FALSE)*14,IF($A34=Pensionsjahr,(MONTH($E$1)+2*MONTH($E$1)/12)*HLOOKUP($C34,Gehaltstabelle_neu!$B$2:$AA$13,Neu_Gehalt!W34+1,FALSE),""))</f>
        <v>36162</v>
      </c>
      <c r="Y34" s="47">
        <f>IF($A34="","",IF(Y33=MAX(Gehaltstabelle_neu!$A$3:$A$56),MAX(Gehaltstabelle_neu!$A$3:$A$56),IF(MOD($B34,2)=0,Y33+1,Y33)))</f>
        <v>11</v>
      </c>
      <c r="Z34" s="47">
        <f>IF($A34&lt;Pensionsjahr,HLOOKUP($C34,Gehaltstabelle_neu!$B$2:$AA$13,Neu_Gehalt!Y34+1,FALSE)*14,IF($A34=Pensionsjahr,(MONTH($E$1)+2*MONTH($E$1)/12)*HLOOKUP($C34,Gehaltstabelle_neu!$B$2:$AA$13,Neu_Gehalt!Y34+1,FALSE),""))</f>
        <v>36162</v>
      </c>
      <c r="AA34" s="47">
        <f>IF($A34="","",IF(AA33=MAX(Gehaltstabelle_neu!$A$3:$A$56),MAX(Gehaltstabelle_neu!$A$3:$A$56),IF(MOD($B34,2)=0,AA33+1,AA33)))</f>
        <v>11</v>
      </c>
      <c r="AB34" s="47">
        <f>IF($A34&lt;Pensionsjahr,HLOOKUP($C34,Gehaltstabelle_neu!$B$2:$AA$13,Neu_Gehalt!AA34+1,FALSE)*14,IF($A34=Pensionsjahr,(MONTH($E$1)+2*MONTH($E$1)/12)*HLOOKUP($C34,Gehaltstabelle_neu!$B$2:$AA$13,Neu_Gehalt!AA34+1,FALSE),""))</f>
        <v>36162</v>
      </c>
      <c r="AC34" s="47">
        <f>IF($A34="","",IF(AC33=MAX(Gehaltstabelle_neu!$A$3:$A$56),MAX(Gehaltstabelle_neu!$A$3:$A$56),IF(MOD($B34,2)=0,AC33+1,AC33)))</f>
        <v>11</v>
      </c>
      <c r="AD34" s="47">
        <f>IF($A34&lt;Pensionsjahr,HLOOKUP($C34,Gehaltstabelle_neu!$B$2:$AA$13,Neu_Gehalt!AC34+1,FALSE)*14,IF($A34=Pensionsjahr,(MONTH($E$1)+2*MONTH($E$1)/12)*HLOOKUP($C34,Gehaltstabelle_neu!$B$2:$AA$13,Neu_Gehalt!AC34+1,FALSE),""))</f>
        <v>36162</v>
      </c>
      <c r="AE34" s="48"/>
    </row>
    <row r="35" spans="1:31" x14ac:dyDescent="0.25">
      <c r="A35">
        <f t="shared" si="1"/>
        <v>2048</v>
      </c>
      <c r="B35" s="19">
        <f t="shared" si="0"/>
        <v>26</v>
      </c>
      <c r="C35" s="19">
        <f>IF(A35="","",IF(C34=MAX(Gehaltstabelle_neu!$B$2:$BO$2),Neu_Gehalt!C34,$H$3+Dienstprüftung!D28))</f>
        <v>5</v>
      </c>
      <c r="D35">
        <f>IF(A35="","",IF(D34=MAX(Gehaltstabelle_neu!$A$3:A81),MAX(Gehaltstabelle_neu!$A$3:A81),IF(MOD(B35,2)=0,D34+1,D34)))</f>
        <v>11</v>
      </c>
      <c r="E35" s="20">
        <f>IF(A35&lt;Pensionsjahr,HLOOKUP(C35,Gehaltstabelle_neu!$B$2:$AA$13,Neu_Gehalt!D35+1,FALSE)*14,IF(A35=Pensionsjahr,(MONTH($E$1)-1+2*(MONTH($E$1)-1)/12)*HLOOKUP(C35,Gehaltstabelle_neu!$B$2:$AA$13,Neu_Gehalt!D35+1,FALSE),""))</f>
        <v>36162</v>
      </c>
      <c r="G35" s="21"/>
      <c r="I35" s="46">
        <f>IF(A35="","",IF(I34=MAX(Gehaltstabelle_neu!$A$3:A81),MAX(Gehaltstabelle_neu!$A$3:A81),IF(MOD(B35,2)=0,I34+1,I34)))</f>
        <v>11</v>
      </c>
      <c r="J35" s="47">
        <f>IF(A35&lt;Pensionsjahr,HLOOKUP(C35,Gehaltstabelle_neu!$B$2:$AA$13,Neu_Gehalt!I35+1,FALSE)*14,IF(A35=Pensionsjahr,(MONTH($E$1)+2*MONTH($E$1)/12)*HLOOKUP(C35,Gehaltstabelle_neu!$B$2:$AA$13,Neu_Gehalt!I35+1,FALSE),""))</f>
        <v>36162</v>
      </c>
      <c r="K35" s="47">
        <f>IF($A35="","",IF(K34=MAX(Gehaltstabelle_neu!$A$3:$A$56),MAX(Gehaltstabelle_neu!$A$3:$A$56),IF(MOD($B35,2)=0,K34+1,K34)))</f>
        <v>11</v>
      </c>
      <c r="L35" s="47">
        <f>IF($A35&lt;Pensionsjahr,HLOOKUP($C35,Gehaltstabelle_neu!$B$2:$AA$13,Neu_Gehalt!K35+1,FALSE)*14,IF($A35=Pensionsjahr,(MONTH($E$1)+2*MONTH($E$1)/12)*HLOOKUP($C35,Gehaltstabelle_neu!$B$2:$AA$13,Neu_Gehalt!K35+1,FALSE),""))</f>
        <v>36162</v>
      </c>
      <c r="M35" s="47">
        <f>IF($A35="","",IF(M34=MAX(Gehaltstabelle_neu!$A$3:$A$56),MAX(Gehaltstabelle_neu!$A$3:$A$56),IF(MOD($B35,2)=0,M34+1,M34)))</f>
        <v>11</v>
      </c>
      <c r="N35" s="47">
        <f>IF($A35&lt;Pensionsjahr,HLOOKUP($C35,Gehaltstabelle_neu!$B$2:$AA$13,Neu_Gehalt!M35+1,FALSE)*14,IF($A35=Pensionsjahr,(MONTH($E$1)+2*MONTH($E$1)/12)*HLOOKUP($C35,Gehaltstabelle_neu!$B$2:$AA$13,Neu_Gehalt!M35+1,FALSE),""))</f>
        <v>36162</v>
      </c>
      <c r="O35" s="47">
        <f>IF($A35="","",IF(O34=MAX(Gehaltstabelle_neu!$A$3:$A$56),MAX(Gehaltstabelle_neu!$A$3:$A$56),IF(MOD($B35,2)=0,O34+1,O34)))</f>
        <v>11</v>
      </c>
      <c r="P35" s="47">
        <f>IF($A35&lt;Pensionsjahr,HLOOKUP($C35,Gehaltstabelle_neu!$B$2:$AA$13,Neu_Gehalt!O35+1,FALSE)*14,IF($A35=Pensionsjahr,(MONTH($E$1)+2*MONTH($E$1)/12)*HLOOKUP($C35,Gehaltstabelle_neu!$B$2:$AA$13,Neu_Gehalt!O35+1,FALSE),""))</f>
        <v>36162</v>
      </c>
      <c r="Q35" s="47">
        <f>IF($A35="","",IF(Q34=MAX(Gehaltstabelle_neu!$A$3:$A$56),MAX(Gehaltstabelle_neu!$A$3:$A$56),IF(MOD($B35,2)=0,Q34+1,Q34)))</f>
        <v>11</v>
      </c>
      <c r="R35" s="47">
        <f>IF($A35&lt;Pensionsjahr,HLOOKUP($C35,Gehaltstabelle_neu!$B$2:$AA$13,Neu_Gehalt!Q35+1,FALSE)*14,IF($A35=Pensionsjahr,(MONTH($E$1)+2*MONTH($E$1)/12)*HLOOKUP($C35,Gehaltstabelle_neu!$B$2:$AA$13,Neu_Gehalt!Q35+1,FALSE),""))</f>
        <v>36162</v>
      </c>
      <c r="S35" s="47">
        <f>IF($A35="","",IF(S34=MAX(Gehaltstabelle_neu!$A$3:$A$56),MAX(Gehaltstabelle_neu!$A$3:$A$56),IF(MOD($B35,2)=0,S34+1,S34)))</f>
        <v>11</v>
      </c>
      <c r="T35" s="47">
        <f>IF($A35&lt;Pensionsjahr,HLOOKUP($C35,Gehaltstabelle_neu!$B$2:$AA$13,Neu_Gehalt!S35+1,FALSE)*14,IF($A35=Pensionsjahr,(MONTH($E$1)+2*MONTH($E$1)/12)*HLOOKUP($C35,Gehaltstabelle_neu!$B$2:$AA$13,Neu_Gehalt!S35+1,FALSE),""))</f>
        <v>36162</v>
      </c>
      <c r="U35" s="47">
        <f>IF($A35="","",IF(U34=MAX(Gehaltstabelle_neu!$A$3:$A$56),MAX(Gehaltstabelle_neu!$A$3:$A$56),IF(MOD($B35,2)=0,U34+1,U34)))</f>
        <v>11</v>
      </c>
      <c r="V35" s="47">
        <f>IF($A35&lt;Pensionsjahr,HLOOKUP($C35,Gehaltstabelle_neu!$B$2:$AA$13,Neu_Gehalt!U35+1,FALSE)*14,IF($A35=Pensionsjahr,(MONTH($E$1)+2*MONTH($E$1)/12)*HLOOKUP($C35,Gehaltstabelle_neu!$B$2:$AA$13,Neu_Gehalt!U35+1,FALSE),""))</f>
        <v>36162</v>
      </c>
      <c r="W35" s="47">
        <f>IF($A35="","",IF(W34=MAX(Gehaltstabelle_neu!$A$3:$A$56),MAX(Gehaltstabelle_neu!$A$3:$A$56),IF(MOD($B35,2)=0,W34+1,W34)))</f>
        <v>11</v>
      </c>
      <c r="X35" s="47">
        <f>IF($A35&lt;Pensionsjahr,HLOOKUP($C35,Gehaltstabelle_neu!$B$2:$AA$13,Neu_Gehalt!W35+1,FALSE)*14,IF($A35=Pensionsjahr,(MONTH($E$1)+2*MONTH($E$1)/12)*HLOOKUP($C35,Gehaltstabelle_neu!$B$2:$AA$13,Neu_Gehalt!W35+1,FALSE),""))</f>
        <v>36162</v>
      </c>
      <c r="Y35" s="47">
        <f>IF($A35="","",IF(Y34=MAX(Gehaltstabelle_neu!$A$3:$A$56),MAX(Gehaltstabelle_neu!$A$3:$A$56),IF(MOD($B35,2)=0,Y34+1,Y34)))</f>
        <v>11</v>
      </c>
      <c r="Z35" s="47">
        <f>IF($A35&lt;Pensionsjahr,HLOOKUP($C35,Gehaltstabelle_neu!$B$2:$AA$13,Neu_Gehalt!Y35+1,FALSE)*14,IF($A35=Pensionsjahr,(MONTH($E$1)+2*MONTH($E$1)/12)*HLOOKUP($C35,Gehaltstabelle_neu!$B$2:$AA$13,Neu_Gehalt!Y35+1,FALSE),""))</f>
        <v>36162</v>
      </c>
      <c r="AA35" s="47">
        <f>IF($A35="","",IF(AA34=MAX(Gehaltstabelle_neu!$A$3:$A$56),MAX(Gehaltstabelle_neu!$A$3:$A$56),IF(MOD($B35,2)=0,AA34+1,AA34)))</f>
        <v>11</v>
      </c>
      <c r="AB35" s="47">
        <f>IF($A35&lt;Pensionsjahr,HLOOKUP($C35,Gehaltstabelle_neu!$B$2:$AA$13,Neu_Gehalt!AA35+1,FALSE)*14,IF($A35=Pensionsjahr,(MONTH($E$1)+2*MONTH($E$1)/12)*HLOOKUP($C35,Gehaltstabelle_neu!$B$2:$AA$13,Neu_Gehalt!AA35+1,FALSE),""))</f>
        <v>36162</v>
      </c>
      <c r="AC35" s="47">
        <f>IF($A35="","",IF(AC34=MAX(Gehaltstabelle_neu!$A$3:$A$56),MAX(Gehaltstabelle_neu!$A$3:$A$56),IF(MOD($B35,2)=0,AC34+1,AC34)))</f>
        <v>11</v>
      </c>
      <c r="AD35" s="47">
        <f>IF($A35&lt;Pensionsjahr,HLOOKUP($C35,Gehaltstabelle_neu!$B$2:$AA$13,Neu_Gehalt!AC35+1,FALSE)*14,IF($A35=Pensionsjahr,(MONTH($E$1)+2*MONTH($E$1)/12)*HLOOKUP($C35,Gehaltstabelle_neu!$B$2:$AA$13,Neu_Gehalt!AC35+1,FALSE),""))</f>
        <v>36162</v>
      </c>
      <c r="AE35" s="48"/>
    </row>
    <row r="36" spans="1:31" x14ac:dyDescent="0.25">
      <c r="A36">
        <f t="shared" si="1"/>
        <v>2049</v>
      </c>
      <c r="B36" s="19">
        <f t="shared" si="0"/>
        <v>27</v>
      </c>
      <c r="C36" s="19">
        <f>IF(A36="","",IF(C35=MAX(Gehaltstabelle_neu!$B$2:$BO$2),Neu_Gehalt!C35,$H$3+Dienstprüftung!D29))</f>
        <v>5</v>
      </c>
      <c r="D36">
        <f>IF(A36="","",IF(D35=MAX(Gehaltstabelle_neu!$A$3:A82),MAX(Gehaltstabelle_neu!$A$3:A82),IF(MOD(B36,2)=0,D35+1,D35)))</f>
        <v>11</v>
      </c>
      <c r="E36" s="20">
        <f>IF(A36&lt;Pensionsjahr,HLOOKUP(C36,Gehaltstabelle_neu!$B$2:$AA$13,Neu_Gehalt!D36+1,FALSE)*14,IF(A36=Pensionsjahr,(MONTH($E$1)-1+2*(MONTH($E$1)-1)/12)*HLOOKUP(C36,Gehaltstabelle_neu!$B$2:$AA$13,Neu_Gehalt!D36+1,FALSE),""))</f>
        <v>36162</v>
      </c>
      <c r="G36" s="21"/>
      <c r="I36" s="46">
        <f>IF(A36="","",IF(I35=MAX(Gehaltstabelle_neu!$A$3:A82),MAX(Gehaltstabelle_neu!$A$3:A82),IF(MOD(B36,2)=0,I35+1,I35)))</f>
        <v>11</v>
      </c>
      <c r="J36" s="47">
        <f>IF(A36&lt;Pensionsjahr,HLOOKUP(C36,Gehaltstabelle_neu!$B$2:$AA$13,Neu_Gehalt!I36+1,FALSE)*14,IF(A36=Pensionsjahr,(MONTH($E$1)+2*MONTH($E$1)/12)*HLOOKUP(C36,Gehaltstabelle_neu!$B$2:$AA$13,Neu_Gehalt!I36+1,FALSE),""))</f>
        <v>36162</v>
      </c>
      <c r="K36" s="47">
        <f>IF($A36="","",IF(K35=MAX(Gehaltstabelle_neu!$A$3:$A$56),MAX(Gehaltstabelle_neu!$A$3:$A$56),IF(MOD($B36,2)=0,K35+1,K35)))</f>
        <v>11</v>
      </c>
      <c r="L36" s="47">
        <f>IF($A36&lt;Pensionsjahr,HLOOKUP($C36,Gehaltstabelle_neu!$B$2:$AA$13,Neu_Gehalt!K36+1,FALSE)*14,IF($A36=Pensionsjahr,(MONTH($E$1)+2*MONTH($E$1)/12)*HLOOKUP($C36,Gehaltstabelle_neu!$B$2:$AA$13,Neu_Gehalt!K36+1,FALSE),""))</f>
        <v>36162</v>
      </c>
      <c r="M36" s="47">
        <f>IF($A36="","",IF(M35=MAX(Gehaltstabelle_neu!$A$3:$A$56),MAX(Gehaltstabelle_neu!$A$3:$A$56),IF(MOD($B36,2)=0,M35+1,M35)))</f>
        <v>11</v>
      </c>
      <c r="N36" s="47">
        <f>IF($A36&lt;Pensionsjahr,HLOOKUP($C36,Gehaltstabelle_neu!$B$2:$AA$13,Neu_Gehalt!M36+1,FALSE)*14,IF($A36=Pensionsjahr,(MONTH($E$1)+2*MONTH($E$1)/12)*HLOOKUP($C36,Gehaltstabelle_neu!$B$2:$AA$13,Neu_Gehalt!M36+1,FALSE),""))</f>
        <v>36162</v>
      </c>
      <c r="O36" s="47">
        <f>IF($A36="","",IF(O35=MAX(Gehaltstabelle_neu!$A$3:$A$56),MAX(Gehaltstabelle_neu!$A$3:$A$56),IF(MOD($B36,2)=0,O35+1,O35)))</f>
        <v>11</v>
      </c>
      <c r="P36" s="47">
        <f>IF($A36&lt;Pensionsjahr,HLOOKUP($C36,Gehaltstabelle_neu!$B$2:$AA$13,Neu_Gehalt!O36+1,FALSE)*14,IF($A36=Pensionsjahr,(MONTH($E$1)+2*MONTH($E$1)/12)*HLOOKUP($C36,Gehaltstabelle_neu!$B$2:$AA$13,Neu_Gehalt!O36+1,FALSE),""))</f>
        <v>36162</v>
      </c>
      <c r="Q36" s="47">
        <f>IF($A36="","",IF(Q35=MAX(Gehaltstabelle_neu!$A$3:$A$56),MAX(Gehaltstabelle_neu!$A$3:$A$56),IF(MOD($B36,2)=0,Q35+1,Q35)))</f>
        <v>11</v>
      </c>
      <c r="R36" s="47">
        <f>IF($A36&lt;Pensionsjahr,HLOOKUP($C36,Gehaltstabelle_neu!$B$2:$AA$13,Neu_Gehalt!Q36+1,FALSE)*14,IF($A36=Pensionsjahr,(MONTH($E$1)+2*MONTH($E$1)/12)*HLOOKUP($C36,Gehaltstabelle_neu!$B$2:$AA$13,Neu_Gehalt!Q36+1,FALSE),""))</f>
        <v>36162</v>
      </c>
      <c r="S36" s="47">
        <f>IF($A36="","",IF(S35=MAX(Gehaltstabelle_neu!$A$3:$A$56),MAX(Gehaltstabelle_neu!$A$3:$A$56),IF(MOD($B36,2)=0,S35+1,S35)))</f>
        <v>11</v>
      </c>
      <c r="T36" s="47">
        <f>IF($A36&lt;Pensionsjahr,HLOOKUP($C36,Gehaltstabelle_neu!$B$2:$AA$13,Neu_Gehalt!S36+1,FALSE)*14,IF($A36=Pensionsjahr,(MONTH($E$1)+2*MONTH($E$1)/12)*HLOOKUP($C36,Gehaltstabelle_neu!$B$2:$AA$13,Neu_Gehalt!S36+1,FALSE),""))</f>
        <v>36162</v>
      </c>
      <c r="U36" s="47">
        <f>IF($A36="","",IF(U35=MAX(Gehaltstabelle_neu!$A$3:$A$56),MAX(Gehaltstabelle_neu!$A$3:$A$56),IF(MOD($B36,2)=0,U35+1,U35)))</f>
        <v>11</v>
      </c>
      <c r="V36" s="47">
        <f>IF($A36&lt;Pensionsjahr,HLOOKUP($C36,Gehaltstabelle_neu!$B$2:$AA$13,Neu_Gehalt!U36+1,FALSE)*14,IF($A36=Pensionsjahr,(MONTH($E$1)+2*MONTH($E$1)/12)*HLOOKUP($C36,Gehaltstabelle_neu!$B$2:$AA$13,Neu_Gehalt!U36+1,FALSE),""))</f>
        <v>36162</v>
      </c>
      <c r="W36" s="47">
        <f>IF($A36="","",IF(W35=MAX(Gehaltstabelle_neu!$A$3:$A$56),MAX(Gehaltstabelle_neu!$A$3:$A$56),IF(MOD($B36,2)=0,W35+1,W35)))</f>
        <v>11</v>
      </c>
      <c r="X36" s="47">
        <f>IF($A36&lt;Pensionsjahr,HLOOKUP($C36,Gehaltstabelle_neu!$B$2:$AA$13,Neu_Gehalt!W36+1,FALSE)*14,IF($A36=Pensionsjahr,(MONTH($E$1)+2*MONTH($E$1)/12)*HLOOKUP($C36,Gehaltstabelle_neu!$B$2:$AA$13,Neu_Gehalt!W36+1,FALSE),""))</f>
        <v>36162</v>
      </c>
      <c r="Y36" s="47">
        <f>IF($A36="","",IF(Y35=MAX(Gehaltstabelle_neu!$A$3:$A$56),MAX(Gehaltstabelle_neu!$A$3:$A$56),IF(MOD($B36,2)=0,Y35+1,Y35)))</f>
        <v>11</v>
      </c>
      <c r="Z36" s="47">
        <f>IF($A36&lt;Pensionsjahr,HLOOKUP($C36,Gehaltstabelle_neu!$B$2:$AA$13,Neu_Gehalt!Y36+1,FALSE)*14,IF($A36=Pensionsjahr,(MONTH($E$1)+2*MONTH($E$1)/12)*HLOOKUP($C36,Gehaltstabelle_neu!$B$2:$AA$13,Neu_Gehalt!Y36+1,FALSE),""))</f>
        <v>36162</v>
      </c>
      <c r="AA36" s="47">
        <f>IF($A36="","",IF(AA35=MAX(Gehaltstabelle_neu!$A$3:$A$56),MAX(Gehaltstabelle_neu!$A$3:$A$56),IF(MOD($B36,2)=0,AA35+1,AA35)))</f>
        <v>11</v>
      </c>
      <c r="AB36" s="47">
        <f>IF($A36&lt;Pensionsjahr,HLOOKUP($C36,Gehaltstabelle_neu!$B$2:$AA$13,Neu_Gehalt!AA36+1,FALSE)*14,IF($A36=Pensionsjahr,(MONTH($E$1)+2*MONTH($E$1)/12)*HLOOKUP($C36,Gehaltstabelle_neu!$B$2:$AA$13,Neu_Gehalt!AA36+1,FALSE),""))</f>
        <v>36162</v>
      </c>
      <c r="AC36" s="47">
        <f>IF($A36="","",IF(AC35=MAX(Gehaltstabelle_neu!$A$3:$A$56),MAX(Gehaltstabelle_neu!$A$3:$A$56),IF(MOD($B36,2)=0,AC35+1,AC35)))</f>
        <v>11</v>
      </c>
      <c r="AD36" s="47">
        <f>IF($A36&lt;Pensionsjahr,HLOOKUP($C36,Gehaltstabelle_neu!$B$2:$AA$13,Neu_Gehalt!AC36+1,FALSE)*14,IF($A36=Pensionsjahr,(MONTH($E$1)+2*MONTH($E$1)/12)*HLOOKUP($C36,Gehaltstabelle_neu!$B$2:$AA$13,Neu_Gehalt!AC36+1,FALSE),""))</f>
        <v>36162</v>
      </c>
      <c r="AE36" s="48"/>
    </row>
    <row r="37" spans="1:31" x14ac:dyDescent="0.25">
      <c r="A37">
        <f t="shared" si="1"/>
        <v>2050</v>
      </c>
      <c r="B37" s="19">
        <f t="shared" si="0"/>
        <v>28</v>
      </c>
      <c r="C37" s="19">
        <f>IF(A37="","",IF(C36=MAX(Gehaltstabelle_neu!$B$2:$BO$2),Neu_Gehalt!C36,$H$3+Dienstprüftung!D30))</f>
        <v>5</v>
      </c>
      <c r="D37">
        <f>IF(A37="","",IF(D36=MAX(Gehaltstabelle_neu!$A$3:A83),MAX(Gehaltstabelle_neu!$A$3:A83),IF(MOD(B37,2)=0,D36+1,D36)))</f>
        <v>11</v>
      </c>
      <c r="E37" s="20">
        <f>IF(A37&lt;Pensionsjahr,HLOOKUP(C37,Gehaltstabelle_neu!$B$2:$AA$13,Neu_Gehalt!D37+1,FALSE)*14,IF(A37=Pensionsjahr,(MONTH($E$1)-1+2*(MONTH($E$1)-1)/12)*HLOOKUP(C37,Gehaltstabelle_neu!$B$2:$AA$13,Neu_Gehalt!D37+1,FALSE),""))</f>
        <v>30135</v>
      </c>
      <c r="G37" s="21"/>
      <c r="I37" s="46">
        <f>IF(A37="","",IF(I36=MAX(Gehaltstabelle_neu!$A$3:A83),MAX(Gehaltstabelle_neu!$A$3:A83),IF(MOD(B37,2)=0,I36+1,I36)))</f>
        <v>11</v>
      </c>
      <c r="J37" s="47">
        <f>IF(A37&lt;Pensionsjahr,HLOOKUP(C37,Gehaltstabelle_neu!$B$2:$AA$13,Neu_Gehalt!I37+1,FALSE)*14,IF(A37=Pensionsjahr,(MONTH($E$1)+2*MONTH($E$1)/12)*HLOOKUP(C37,Gehaltstabelle_neu!$B$2:$AA$13,Neu_Gehalt!I37+1,FALSE),""))</f>
        <v>33148.5</v>
      </c>
      <c r="K37" s="47">
        <f>IF($A37="","",IF(K36=MAX(Gehaltstabelle_neu!$A$3:$A$56),MAX(Gehaltstabelle_neu!$A$3:$A$56),IF(MOD($B37,2)=0,K36+1,K36)))</f>
        <v>11</v>
      </c>
      <c r="L37" s="47">
        <f>IF($A37&lt;Pensionsjahr,HLOOKUP($C37,Gehaltstabelle_neu!$B$2:$AA$13,Neu_Gehalt!K37+1,FALSE)*14,IF($A37=Pensionsjahr,(MONTH($E$1)+2*MONTH($E$1)/12)*HLOOKUP($C37,Gehaltstabelle_neu!$B$2:$AA$13,Neu_Gehalt!K37+1,FALSE),""))</f>
        <v>33148.5</v>
      </c>
      <c r="M37" s="47">
        <f>IF($A37="","",IF(M36=MAX(Gehaltstabelle_neu!$A$3:$A$56),MAX(Gehaltstabelle_neu!$A$3:$A$56),IF(MOD($B37,2)=0,M36+1,M36)))</f>
        <v>11</v>
      </c>
      <c r="N37" s="47">
        <f>IF($A37&lt;Pensionsjahr,HLOOKUP($C37,Gehaltstabelle_neu!$B$2:$AA$13,Neu_Gehalt!M37+1,FALSE)*14,IF($A37=Pensionsjahr,(MONTH($E$1)+2*MONTH($E$1)/12)*HLOOKUP($C37,Gehaltstabelle_neu!$B$2:$AA$13,Neu_Gehalt!M37+1,FALSE),""))</f>
        <v>33148.5</v>
      </c>
      <c r="O37" s="47">
        <f>IF($A37="","",IF(O36=MAX(Gehaltstabelle_neu!$A$3:$A$56),MAX(Gehaltstabelle_neu!$A$3:$A$56),IF(MOD($B37,2)=0,O36+1,O36)))</f>
        <v>11</v>
      </c>
      <c r="P37" s="47">
        <f>IF($A37&lt;Pensionsjahr,HLOOKUP($C37,Gehaltstabelle_neu!$B$2:$AA$13,Neu_Gehalt!O37+1,FALSE)*14,IF($A37=Pensionsjahr,(MONTH($E$1)+2*MONTH($E$1)/12)*HLOOKUP($C37,Gehaltstabelle_neu!$B$2:$AA$13,Neu_Gehalt!O37+1,FALSE),""))</f>
        <v>33148.5</v>
      </c>
      <c r="Q37" s="47">
        <f>IF($A37="","",IF(Q36=MAX(Gehaltstabelle_neu!$A$3:$A$56),MAX(Gehaltstabelle_neu!$A$3:$A$56),IF(MOD($B37,2)=0,Q36+1,Q36)))</f>
        <v>11</v>
      </c>
      <c r="R37" s="47">
        <f>IF($A37&lt;Pensionsjahr,HLOOKUP($C37,Gehaltstabelle_neu!$B$2:$AA$13,Neu_Gehalt!Q37+1,FALSE)*14,IF($A37=Pensionsjahr,(MONTH($E$1)+2*MONTH($E$1)/12)*HLOOKUP($C37,Gehaltstabelle_neu!$B$2:$AA$13,Neu_Gehalt!Q37+1,FALSE),""))</f>
        <v>33148.5</v>
      </c>
      <c r="S37" s="47">
        <f>IF($A37="","",IF(S36=MAX(Gehaltstabelle_neu!$A$3:$A$56),MAX(Gehaltstabelle_neu!$A$3:$A$56),IF(MOD($B37,2)=0,S36+1,S36)))</f>
        <v>11</v>
      </c>
      <c r="T37" s="47">
        <f>IF($A37&lt;Pensionsjahr,HLOOKUP($C37,Gehaltstabelle_neu!$B$2:$AA$13,Neu_Gehalt!S37+1,FALSE)*14,IF($A37=Pensionsjahr,(MONTH($E$1)+2*MONTH($E$1)/12)*HLOOKUP($C37,Gehaltstabelle_neu!$B$2:$AA$13,Neu_Gehalt!S37+1,FALSE),""))</f>
        <v>33148.5</v>
      </c>
      <c r="U37" s="47">
        <f>IF($A37="","",IF(U36=MAX(Gehaltstabelle_neu!$A$3:$A$56),MAX(Gehaltstabelle_neu!$A$3:$A$56),IF(MOD($B37,2)=0,U36+1,U36)))</f>
        <v>11</v>
      </c>
      <c r="V37" s="47">
        <f>IF($A37&lt;Pensionsjahr,HLOOKUP($C37,Gehaltstabelle_neu!$B$2:$AA$13,Neu_Gehalt!U37+1,FALSE)*14,IF($A37=Pensionsjahr,(MONTH($E$1)+2*MONTH($E$1)/12)*HLOOKUP($C37,Gehaltstabelle_neu!$B$2:$AA$13,Neu_Gehalt!U37+1,FALSE),""))</f>
        <v>33148.5</v>
      </c>
      <c r="W37" s="47">
        <f>IF($A37="","",IF(W36=MAX(Gehaltstabelle_neu!$A$3:$A$56),MAX(Gehaltstabelle_neu!$A$3:$A$56),IF(MOD($B37,2)=0,W36+1,W36)))</f>
        <v>11</v>
      </c>
      <c r="X37" s="47">
        <f>IF($A37&lt;Pensionsjahr,HLOOKUP($C37,Gehaltstabelle_neu!$B$2:$AA$13,Neu_Gehalt!W37+1,FALSE)*14,IF($A37=Pensionsjahr,(MONTH($E$1)+2*MONTH($E$1)/12)*HLOOKUP($C37,Gehaltstabelle_neu!$B$2:$AA$13,Neu_Gehalt!W37+1,FALSE),""))</f>
        <v>33148.5</v>
      </c>
      <c r="Y37" s="47">
        <f>IF($A37="","",IF(Y36=MAX(Gehaltstabelle_neu!$A$3:$A$56),MAX(Gehaltstabelle_neu!$A$3:$A$56),IF(MOD($B37,2)=0,Y36+1,Y36)))</f>
        <v>11</v>
      </c>
      <c r="Z37" s="47">
        <f>IF($A37&lt;Pensionsjahr,HLOOKUP($C37,Gehaltstabelle_neu!$B$2:$AA$13,Neu_Gehalt!Y37+1,FALSE)*14,IF($A37=Pensionsjahr,(MONTH($E$1)+2*MONTH($E$1)/12)*HLOOKUP($C37,Gehaltstabelle_neu!$B$2:$AA$13,Neu_Gehalt!Y37+1,FALSE),""))</f>
        <v>33148.5</v>
      </c>
      <c r="AA37" s="47">
        <f>IF($A37="","",IF(AA36=MAX(Gehaltstabelle_neu!$A$3:$A$56),MAX(Gehaltstabelle_neu!$A$3:$A$56),IF(MOD($B37,2)=0,AA36+1,AA36)))</f>
        <v>11</v>
      </c>
      <c r="AB37" s="47">
        <f>IF($A37&lt;Pensionsjahr,HLOOKUP($C37,Gehaltstabelle_neu!$B$2:$AA$13,Neu_Gehalt!AA37+1,FALSE)*14,IF($A37=Pensionsjahr,(MONTH($E$1)+2*MONTH($E$1)/12)*HLOOKUP($C37,Gehaltstabelle_neu!$B$2:$AA$13,Neu_Gehalt!AA37+1,FALSE),""))</f>
        <v>33148.5</v>
      </c>
      <c r="AC37" s="47">
        <f>IF($A37="","",IF(AC36=MAX(Gehaltstabelle_neu!$A$3:$A$56),MAX(Gehaltstabelle_neu!$A$3:$A$56),IF(MOD($B37,2)=0,AC36+1,AC36)))</f>
        <v>11</v>
      </c>
      <c r="AD37" s="47">
        <f>IF($A37&lt;Pensionsjahr,HLOOKUP($C37,Gehaltstabelle_neu!$B$2:$AA$13,Neu_Gehalt!AC37+1,FALSE)*14,IF($A37=Pensionsjahr,(MONTH($E$1)+2*MONTH($E$1)/12)*HLOOKUP($C37,Gehaltstabelle_neu!$B$2:$AA$13,Neu_Gehalt!AC37+1,FALSE),""))</f>
        <v>33148.5</v>
      </c>
      <c r="AE37" s="48"/>
    </row>
    <row r="38" spans="1:31" x14ac:dyDescent="0.25">
      <c r="A38" t="str">
        <f t="shared" si="1"/>
        <v/>
      </c>
      <c r="B38" s="19" t="str">
        <f t="shared" si="0"/>
        <v/>
      </c>
      <c r="C38" s="19" t="str">
        <f>IF(A38="","",IF(C37=MAX(Gehaltstabelle_neu!$B$2:$BO$2),Neu_Gehalt!C37,$H$3+Dienstprüftung!D31))</f>
        <v/>
      </c>
      <c r="D38" t="str">
        <f>IF(A38="","",IF(D37=MAX(Gehaltstabelle_neu!$A$3:A84),MAX(Gehaltstabelle_neu!$A$3:A84),IF(MOD(B38,2)=0,D37+1,D37)))</f>
        <v/>
      </c>
      <c r="E38" s="20" t="str">
        <f>IF(A38&lt;Pensionsjahr,HLOOKUP(C38,Gehaltstabelle_neu!$B$2:$AA$13,Neu_Gehalt!D38+1,FALSE)*14,IF(A38=Pensionsjahr,(MONTH($E$1)-1+2*(MONTH($E$1)-1)/12)*HLOOKUP(C38,Gehaltstabelle_neu!$B$2:$AA$13,Neu_Gehalt!D38+1,FALSE),""))</f>
        <v/>
      </c>
      <c r="G38" s="21"/>
      <c r="I38" s="46" t="str">
        <f>IF(A38="","",IF(I37=MAX(Gehaltstabelle_neu!$A$3:A84),MAX(Gehaltstabelle_neu!$A$3:A84),IF(MOD(B38,2)=0,I37+1,I37)))</f>
        <v/>
      </c>
      <c r="J38" s="47" t="str">
        <f>IF(A38&lt;Pensionsjahr,HLOOKUP(C38,Gehaltstabelle_neu!$B$2:$AA$13,Neu_Gehalt!I38+1,FALSE)*14,IF(A38=Pensionsjahr,(MONTH($E$1)+2*MONTH($E$1)/12)*HLOOKUP(C38,Gehaltstabelle_neu!$B$2:$AA$13,Neu_Gehalt!I38+1,FALSE),""))</f>
        <v/>
      </c>
      <c r="K38" s="47" t="str">
        <f>IF($A38="","",IF(K37=MAX(Gehaltstabelle_neu!$A$3:$A$56),MAX(Gehaltstabelle_neu!$A$3:$A$56),IF(MOD($B38,2)=0,K37+1,K37)))</f>
        <v/>
      </c>
      <c r="L38" s="47" t="str">
        <f>IF($A38&lt;Pensionsjahr,HLOOKUP($C38,Gehaltstabelle_neu!$B$2:$AA$13,Neu_Gehalt!K38+1,FALSE)*14,IF($A38=Pensionsjahr,(MONTH($E$1)+2*MONTH($E$1)/12)*HLOOKUP($C38,Gehaltstabelle_neu!$B$2:$AA$13,Neu_Gehalt!K38+1,FALSE),""))</f>
        <v/>
      </c>
      <c r="M38" s="47" t="str">
        <f>IF($A38="","",IF(M37=MAX(Gehaltstabelle_neu!$A$3:$A$56),MAX(Gehaltstabelle_neu!$A$3:$A$56),IF(MOD($B38,2)=0,M37+1,M37)))</f>
        <v/>
      </c>
      <c r="N38" s="47" t="str">
        <f>IF($A38&lt;Pensionsjahr,HLOOKUP($C38,Gehaltstabelle_neu!$B$2:$AA$13,Neu_Gehalt!M38+1,FALSE)*14,IF($A38=Pensionsjahr,(MONTH($E$1)+2*MONTH($E$1)/12)*HLOOKUP($C38,Gehaltstabelle_neu!$B$2:$AA$13,Neu_Gehalt!M38+1,FALSE),""))</f>
        <v/>
      </c>
      <c r="O38" s="47" t="str">
        <f>IF($A38="","",IF(O37=MAX(Gehaltstabelle_neu!$A$3:$A$56),MAX(Gehaltstabelle_neu!$A$3:$A$56),IF(MOD($B38,2)=0,O37+1,O37)))</f>
        <v/>
      </c>
      <c r="P38" s="47" t="str">
        <f>IF($A38&lt;Pensionsjahr,HLOOKUP($C38,Gehaltstabelle_neu!$B$2:$AA$13,Neu_Gehalt!O38+1,FALSE)*14,IF($A38=Pensionsjahr,(MONTH($E$1)+2*MONTH($E$1)/12)*HLOOKUP($C38,Gehaltstabelle_neu!$B$2:$AA$13,Neu_Gehalt!O38+1,FALSE),""))</f>
        <v/>
      </c>
      <c r="Q38" s="47" t="str">
        <f>IF($A38="","",IF(Q37=MAX(Gehaltstabelle_neu!$A$3:$A$56),MAX(Gehaltstabelle_neu!$A$3:$A$56),IF(MOD($B38,2)=0,Q37+1,Q37)))</f>
        <v/>
      </c>
      <c r="R38" s="47" t="str">
        <f>IF($A38&lt;Pensionsjahr,HLOOKUP($C38,Gehaltstabelle_neu!$B$2:$AA$13,Neu_Gehalt!Q38+1,FALSE)*14,IF($A38=Pensionsjahr,(MONTH($E$1)+2*MONTH($E$1)/12)*HLOOKUP($C38,Gehaltstabelle_neu!$B$2:$AA$13,Neu_Gehalt!Q38+1,FALSE),""))</f>
        <v/>
      </c>
      <c r="S38" s="47" t="str">
        <f>IF($A38="","",IF(S37=MAX(Gehaltstabelle_neu!$A$3:$A$56),MAX(Gehaltstabelle_neu!$A$3:$A$56),IF(MOD($B38,2)=0,S37+1,S37)))</f>
        <v/>
      </c>
      <c r="T38" s="47" t="str">
        <f>IF($A38&lt;Pensionsjahr,HLOOKUP($C38,Gehaltstabelle_neu!$B$2:$AA$13,Neu_Gehalt!S38+1,FALSE)*14,IF($A38=Pensionsjahr,(MONTH($E$1)+2*MONTH($E$1)/12)*HLOOKUP($C38,Gehaltstabelle_neu!$B$2:$AA$13,Neu_Gehalt!S38+1,FALSE),""))</f>
        <v/>
      </c>
      <c r="U38" s="47" t="str">
        <f>IF($A38="","",IF(U37=MAX(Gehaltstabelle_neu!$A$3:$A$56),MAX(Gehaltstabelle_neu!$A$3:$A$56),IF(MOD($B38,2)=0,U37+1,U37)))</f>
        <v/>
      </c>
      <c r="V38" s="47" t="str">
        <f>IF($A38&lt;Pensionsjahr,HLOOKUP($C38,Gehaltstabelle_neu!$B$2:$AA$13,Neu_Gehalt!U38+1,FALSE)*14,IF($A38=Pensionsjahr,(MONTH($E$1)+2*MONTH($E$1)/12)*HLOOKUP($C38,Gehaltstabelle_neu!$B$2:$AA$13,Neu_Gehalt!U38+1,FALSE),""))</f>
        <v/>
      </c>
      <c r="W38" s="47" t="str">
        <f>IF($A38="","",IF(W37=MAX(Gehaltstabelle_neu!$A$3:$A$56),MAX(Gehaltstabelle_neu!$A$3:$A$56),IF(MOD($B38,2)=0,W37+1,W37)))</f>
        <v/>
      </c>
      <c r="X38" s="47" t="str">
        <f>IF($A38&lt;Pensionsjahr,HLOOKUP($C38,Gehaltstabelle_neu!$B$2:$AA$13,Neu_Gehalt!W38+1,FALSE)*14,IF($A38=Pensionsjahr,(MONTH($E$1)+2*MONTH($E$1)/12)*HLOOKUP($C38,Gehaltstabelle_neu!$B$2:$AA$13,Neu_Gehalt!W38+1,FALSE),""))</f>
        <v/>
      </c>
      <c r="Y38" s="47" t="str">
        <f>IF($A38="","",IF(Y37=MAX(Gehaltstabelle_neu!$A$3:$A$56),MAX(Gehaltstabelle_neu!$A$3:$A$56),IF(MOD($B38,2)=0,Y37+1,Y37)))</f>
        <v/>
      </c>
      <c r="Z38" s="47" t="str">
        <f>IF($A38&lt;Pensionsjahr,HLOOKUP($C38,Gehaltstabelle_neu!$B$2:$AA$13,Neu_Gehalt!Y38+1,FALSE)*14,IF($A38=Pensionsjahr,(MONTH($E$1)+2*MONTH($E$1)/12)*HLOOKUP($C38,Gehaltstabelle_neu!$B$2:$AA$13,Neu_Gehalt!Y38+1,FALSE),""))</f>
        <v/>
      </c>
      <c r="AA38" s="47" t="str">
        <f>IF($A38="","",IF(AA37=MAX(Gehaltstabelle_neu!$A$3:$A$56),MAX(Gehaltstabelle_neu!$A$3:$A$56),IF(MOD($B38,2)=0,AA37+1,AA37)))</f>
        <v/>
      </c>
      <c r="AB38" s="47" t="str">
        <f>IF($A38&lt;Pensionsjahr,HLOOKUP($C38,Gehaltstabelle_neu!$B$2:$AA$13,Neu_Gehalt!AA38+1,FALSE)*14,IF($A38=Pensionsjahr,(MONTH($E$1)+2*MONTH($E$1)/12)*HLOOKUP($C38,Gehaltstabelle_neu!$B$2:$AA$13,Neu_Gehalt!AA38+1,FALSE),""))</f>
        <v/>
      </c>
      <c r="AC38" s="47" t="str">
        <f>IF($A38="","",IF(AC37=MAX(Gehaltstabelle_neu!$A$3:$A$56),MAX(Gehaltstabelle_neu!$A$3:$A$56),IF(MOD($B38,2)=0,AC37+1,AC37)))</f>
        <v/>
      </c>
      <c r="AD38" s="47" t="str">
        <f>IF($A38&lt;Pensionsjahr,HLOOKUP($C38,Gehaltstabelle_neu!$B$2:$AA$13,Neu_Gehalt!AC38+1,FALSE)*14,IF($A38=Pensionsjahr,(MONTH($E$1)+2*MONTH($E$1)/12)*HLOOKUP($C38,Gehaltstabelle_neu!$B$2:$AA$13,Neu_Gehalt!AC38+1,FALSE),""))</f>
        <v/>
      </c>
      <c r="AE38" s="48"/>
    </row>
    <row r="39" spans="1:31" x14ac:dyDescent="0.25">
      <c r="A39" t="str">
        <f t="shared" si="1"/>
        <v/>
      </c>
      <c r="B39" s="19" t="str">
        <f t="shared" si="0"/>
        <v/>
      </c>
      <c r="C39" s="19" t="str">
        <f>IF(A39="","",IF(C38=MAX(Gehaltstabelle_neu!$B$2:$BO$2),Neu_Gehalt!C38,$H$3+Dienstprüftung!D32))</f>
        <v/>
      </c>
      <c r="D39" t="str">
        <f>IF(A39="","",IF(D38=MAX(Gehaltstabelle_neu!$A$3:A85),MAX(Gehaltstabelle_neu!$A$3:A85),IF(MOD(B39,2)=0,D38+1,D38)))</f>
        <v/>
      </c>
      <c r="E39" s="20" t="str">
        <f>IF(A39&lt;Pensionsjahr,HLOOKUP(C39,Gehaltstabelle_neu!$B$2:$AA$13,Neu_Gehalt!D39+1,FALSE)*14,IF(A39=Pensionsjahr,(MONTH($E$1)-1+2*(MONTH($E$1)-1)/12)*HLOOKUP(C39,Gehaltstabelle_neu!$B$2:$AA$13,Neu_Gehalt!D39+1,FALSE),""))</f>
        <v/>
      </c>
      <c r="G39" s="21"/>
      <c r="I39" s="46" t="str">
        <f>IF(A39="","",IF(I38=MAX(Gehaltstabelle_neu!$A$3:A85),MAX(Gehaltstabelle_neu!$A$3:A85),IF(MOD(B39,2)=0,I38+1,I38)))</f>
        <v/>
      </c>
      <c r="J39" s="47" t="str">
        <f>IF(A39&lt;Pensionsjahr,HLOOKUP(C39,Gehaltstabelle_neu!$B$2:$AA$13,Neu_Gehalt!I39+1,FALSE)*14,IF(A39=Pensionsjahr,(MONTH($E$1)+2*MONTH($E$1)/12)*HLOOKUP(C39,Gehaltstabelle_neu!$B$2:$AA$13,Neu_Gehalt!I39+1,FALSE),""))</f>
        <v/>
      </c>
      <c r="K39" s="47" t="str">
        <f>IF($A39="","",IF(K38=MAX(Gehaltstabelle_neu!$A$3:$A$56),MAX(Gehaltstabelle_neu!$A$3:$A$56),IF(MOD($B39,2)=0,K38+1,K38)))</f>
        <v/>
      </c>
      <c r="L39" s="47" t="str">
        <f>IF($A39&lt;Pensionsjahr,HLOOKUP($C39,Gehaltstabelle_neu!$B$2:$AA$13,Neu_Gehalt!K39+1,FALSE)*14,IF($A39=Pensionsjahr,(MONTH($E$1)+2*MONTH($E$1)/12)*HLOOKUP($C39,Gehaltstabelle_neu!$B$2:$AA$13,Neu_Gehalt!K39+1,FALSE),""))</f>
        <v/>
      </c>
      <c r="M39" s="47" t="str">
        <f>IF($A39="","",IF(M38=MAX(Gehaltstabelle_neu!$A$3:$A$56),MAX(Gehaltstabelle_neu!$A$3:$A$56),IF(MOD($B39,2)=0,M38+1,M38)))</f>
        <v/>
      </c>
      <c r="N39" s="47" t="str">
        <f>IF($A39&lt;Pensionsjahr,HLOOKUP($C39,Gehaltstabelle_neu!$B$2:$AA$13,Neu_Gehalt!M39+1,FALSE)*14,IF($A39=Pensionsjahr,(MONTH($E$1)+2*MONTH($E$1)/12)*HLOOKUP($C39,Gehaltstabelle_neu!$B$2:$AA$13,Neu_Gehalt!M39+1,FALSE),""))</f>
        <v/>
      </c>
      <c r="O39" s="47" t="str">
        <f>IF($A39="","",IF(O38=MAX(Gehaltstabelle_neu!$A$3:$A$56),MAX(Gehaltstabelle_neu!$A$3:$A$56),IF(MOD($B39,2)=0,O38+1,O38)))</f>
        <v/>
      </c>
      <c r="P39" s="47" t="str">
        <f>IF($A39&lt;Pensionsjahr,HLOOKUP($C39,Gehaltstabelle_neu!$B$2:$AA$13,Neu_Gehalt!O39+1,FALSE)*14,IF($A39=Pensionsjahr,(MONTH($E$1)+2*MONTH($E$1)/12)*HLOOKUP($C39,Gehaltstabelle_neu!$B$2:$AA$13,Neu_Gehalt!O39+1,FALSE),""))</f>
        <v/>
      </c>
      <c r="Q39" s="47" t="str">
        <f>IF($A39="","",IF(Q38=MAX(Gehaltstabelle_neu!$A$3:$A$56),MAX(Gehaltstabelle_neu!$A$3:$A$56),IF(MOD($B39,2)=0,Q38+1,Q38)))</f>
        <v/>
      </c>
      <c r="R39" s="47" t="str">
        <f>IF($A39&lt;Pensionsjahr,HLOOKUP($C39,Gehaltstabelle_neu!$B$2:$AA$13,Neu_Gehalt!Q39+1,FALSE)*14,IF($A39=Pensionsjahr,(MONTH($E$1)+2*MONTH($E$1)/12)*HLOOKUP($C39,Gehaltstabelle_neu!$B$2:$AA$13,Neu_Gehalt!Q39+1,FALSE),""))</f>
        <v/>
      </c>
      <c r="S39" s="47" t="str">
        <f>IF($A39="","",IF(S38=MAX(Gehaltstabelle_neu!$A$3:$A$56),MAX(Gehaltstabelle_neu!$A$3:$A$56),IF(MOD($B39,2)=0,S38+1,S38)))</f>
        <v/>
      </c>
      <c r="T39" s="47" t="str">
        <f>IF($A39&lt;Pensionsjahr,HLOOKUP($C39,Gehaltstabelle_neu!$B$2:$AA$13,Neu_Gehalt!S39+1,FALSE)*14,IF($A39=Pensionsjahr,(MONTH($E$1)+2*MONTH($E$1)/12)*HLOOKUP($C39,Gehaltstabelle_neu!$B$2:$AA$13,Neu_Gehalt!S39+1,FALSE),""))</f>
        <v/>
      </c>
      <c r="U39" s="47" t="str">
        <f>IF($A39="","",IF(U38=MAX(Gehaltstabelle_neu!$A$3:$A$56),MAX(Gehaltstabelle_neu!$A$3:$A$56),IF(MOD($B39,2)=0,U38+1,U38)))</f>
        <v/>
      </c>
      <c r="V39" s="47" t="str">
        <f>IF($A39&lt;Pensionsjahr,HLOOKUP($C39,Gehaltstabelle_neu!$B$2:$AA$13,Neu_Gehalt!U39+1,FALSE)*14,IF($A39=Pensionsjahr,(MONTH($E$1)+2*MONTH($E$1)/12)*HLOOKUP($C39,Gehaltstabelle_neu!$B$2:$AA$13,Neu_Gehalt!U39+1,FALSE),""))</f>
        <v/>
      </c>
      <c r="W39" s="47" t="str">
        <f>IF($A39="","",IF(W38=MAX(Gehaltstabelle_neu!$A$3:$A$56),MAX(Gehaltstabelle_neu!$A$3:$A$56),IF(MOD($B39,2)=0,W38+1,W38)))</f>
        <v/>
      </c>
      <c r="X39" s="47" t="str">
        <f>IF($A39&lt;Pensionsjahr,HLOOKUP($C39,Gehaltstabelle_neu!$B$2:$AA$13,Neu_Gehalt!W39+1,FALSE)*14,IF($A39=Pensionsjahr,(MONTH($E$1)+2*MONTH($E$1)/12)*HLOOKUP($C39,Gehaltstabelle_neu!$B$2:$AA$13,Neu_Gehalt!W39+1,FALSE),""))</f>
        <v/>
      </c>
      <c r="Y39" s="47" t="str">
        <f>IF($A39="","",IF(Y38=MAX(Gehaltstabelle_neu!$A$3:$A$56),MAX(Gehaltstabelle_neu!$A$3:$A$56),IF(MOD($B39,2)=0,Y38+1,Y38)))</f>
        <v/>
      </c>
      <c r="Z39" s="47" t="str">
        <f>IF($A39&lt;Pensionsjahr,HLOOKUP($C39,Gehaltstabelle_neu!$B$2:$AA$13,Neu_Gehalt!Y39+1,FALSE)*14,IF($A39=Pensionsjahr,(MONTH($E$1)+2*MONTH($E$1)/12)*HLOOKUP($C39,Gehaltstabelle_neu!$B$2:$AA$13,Neu_Gehalt!Y39+1,FALSE),""))</f>
        <v/>
      </c>
      <c r="AA39" s="47" t="str">
        <f>IF($A39="","",IF(AA38=MAX(Gehaltstabelle_neu!$A$3:$A$56),MAX(Gehaltstabelle_neu!$A$3:$A$56),IF(MOD($B39,2)=0,AA38+1,AA38)))</f>
        <v/>
      </c>
      <c r="AB39" s="47" t="str">
        <f>IF($A39&lt;Pensionsjahr,HLOOKUP($C39,Gehaltstabelle_neu!$B$2:$AA$13,Neu_Gehalt!AA39+1,FALSE)*14,IF($A39=Pensionsjahr,(MONTH($E$1)+2*MONTH($E$1)/12)*HLOOKUP($C39,Gehaltstabelle_neu!$B$2:$AA$13,Neu_Gehalt!AA39+1,FALSE),""))</f>
        <v/>
      </c>
      <c r="AC39" s="47" t="str">
        <f>IF($A39="","",IF(AC38=MAX(Gehaltstabelle_neu!$A$3:$A$56),MAX(Gehaltstabelle_neu!$A$3:$A$56),IF(MOD($B39,2)=0,AC38+1,AC38)))</f>
        <v/>
      </c>
      <c r="AD39" s="47" t="str">
        <f>IF($A39&lt;Pensionsjahr,HLOOKUP($C39,Gehaltstabelle_neu!$B$2:$AA$13,Neu_Gehalt!AC39+1,FALSE)*14,IF($A39=Pensionsjahr,(MONTH($E$1)+2*MONTH($E$1)/12)*HLOOKUP($C39,Gehaltstabelle_neu!$B$2:$AA$13,Neu_Gehalt!AC39+1,FALSE),""))</f>
        <v/>
      </c>
      <c r="AE39" s="48"/>
    </row>
    <row r="40" spans="1:31" x14ac:dyDescent="0.25">
      <c r="A40" t="str">
        <f t="shared" si="1"/>
        <v/>
      </c>
      <c r="B40" s="19" t="str">
        <f t="shared" si="0"/>
        <v/>
      </c>
      <c r="C40" s="19" t="str">
        <f>IF(A40="","",IF(C39=MAX(Gehaltstabelle_neu!$B$2:$BO$2),Neu_Gehalt!C39,$H$3+Dienstprüftung!D33))</f>
        <v/>
      </c>
      <c r="D40" t="str">
        <f>IF(A40="","",IF(D39=MAX(Gehaltstabelle_neu!$A$3:A86),MAX(Gehaltstabelle_neu!$A$3:A86),IF(MOD(B40,2)=0,D39+1,D39)))</f>
        <v/>
      </c>
      <c r="E40" s="20" t="str">
        <f>IF(A40&lt;Pensionsjahr,HLOOKUP(C40,Gehaltstabelle_neu!$B$2:$AA$13,Neu_Gehalt!D40+1,FALSE)*14,IF(A40=Pensionsjahr,(MONTH($E$1)-1+2*(MONTH($E$1)-1)/12)*HLOOKUP(C40,Gehaltstabelle_neu!$B$2:$AA$13,Neu_Gehalt!D40+1,FALSE),""))</f>
        <v/>
      </c>
      <c r="G40" s="21"/>
      <c r="I40" s="46" t="str">
        <f>IF(A40="","",IF(I39=MAX(Gehaltstabelle_neu!$A$3:A86),MAX(Gehaltstabelle_neu!$A$3:A86),IF(MOD(B40,2)=0,I39+1,I39)))</f>
        <v/>
      </c>
      <c r="J40" s="47" t="str">
        <f>IF(A40&lt;Pensionsjahr,HLOOKUP(C40,Gehaltstabelle_neu!$B$2:$AA$13,Neu_Gehalt!I40+1,FALSE)*14,IF(A40=Pensionsjahr,(MONTH($E$1)+2*MONTH($E$1)/12)*HLOOKUP(C40,Gehaltstabelle_neu!$B$2:$AA$13,Neu_Gehalt!I40+1,FALSE),""))</f>
        <v/>
      </c>
      <c r="K40" s="47" t="str">
        <f>IF($A40="","",IF(K39=MAX(Gehaltstabelle_neu!$A$3:$A$56),MAX(Gehaltstabelle_neu!$A$3:$A$56),IF(MOD($B40,2)=0,K39+1,K39)))</f>
        <v/>
      </c>
      <c r="L40" s="47" t="str">
        <f>IF($A40&lt;Pensionsjahr,HLOOKUP($C40,Gehaltstabelle_neu!$B$2:$AA$13,Neu_Gehalt!K40+1,FALSE)*14,IF($A40=Pensionsjahr,(MONTH($E$1)+2*MONTH($E$1)/12)*HLOOKUP($C40,Gehaltstabelle_neu!$B$2:$AA$13,Neu_Gehalt!K40+1,FALSE),""))</f>
        <v/>
      </c>
      <c r="M40" s="47" t="str">
        <f>IF($A40="","",IF(M39=MAX(Gehaltstabelle_neu!$A$3:$A$56),MAX(Gehaltstabelle_neu!$A$3:$A$56),IF(MOD($B40,2)=0,M39+1,M39)))</f>
        <v/>
      </c>
      <c r="N40" s="47" t="str">
        <f>IF($A40&lt;Pensionsjahr,HLOOKUP($C40,Gehaltstabelle_neu!$B$2:$AA$13,Neu_Gehalt!M40+1,FALSE)*14,IF($A40=Pensionsjahr,(MONTH($E$1)+2*MONTH($E$1)/12)*HLOOKUP($C40,Gehaltstabelle_neu!$B$2:$AA$13,Neu_Gehalt!M40+1,FALSE),""))</f>
        <v/>
      </c>
      <c r="O40" s="47" t="str">
        <f>IF($A40="","",IF(O39=MAX(Gehaltstabelle_neu!$A$3:$A$56),MAX(Gehaltstabelle_neu!$A$3:$A$56),IF(MOD($B40,2)=0,O39+1,O39)))</f>
        <v/>
      </c>
      <c r="P40" s="47" t="str">
        <f>IF($A40&lt;Pensionsjahr,HLOOKUP($C40,Gehaltstabelle_neu!$B$2:$AA$13,Neu_Gehalt!O40+1,FALSE)*14,IF($A40=Pensionsjahr,(MONTH($E$1)+2*MONTH($E$1)/12)*HLOOKUP($C40,Gehaltstabelle_neu!$B$2:$AA$13,Neu_Gehalt!O40+1,FALSE),""))</f>
        <v/>
      </c>
      <c r="Q40" s="47" t="str">
        <f>IF($A40="","",IF(Q39=MAX(Gehaltstabelle_neu!$A$3:$A$56),MAX(Gehaltstabelle_neu!$A$3:$A$56),IF(MOD($B40,2)=0,Q39+1,Q39)))</f>
        <v/>
      </c>
      <c r="R40" s="47" t="str">
        <f>IF($A40&lt;Pensionsjahr,HLOOKUP($C40,Gehaltstabelle_neu!$B$2:$AA$13,Neu_Gehalt!Q40+1,FALSE)*14,IF($A40=Pensionsjahr,(MONTH($E$1)+2*MONTH($E$1)/12)*HLOOKUP($C40,Gehaltstabelle_neu!$B$2:$AA$13,Neu_Gehalt!Q40+1,FALSE),""))</f>
        <v/>
      </c>
      <c r="S40" s="47" t="str">
        <f>IF($A40="","",IF(S39=MAX(Gehaltstabelle_neu!$A$3:$A$56),MAX(Gehaltstabelle_neu!$A$3:$A$56),IF(MOD($B40,2)=0,S39+1,S39)))</f>
        <v/>
      </c>
      <c r="T40" s="47" t="str">
        <f>IF($A40&lt;Pensionsjahr,HLOOKUP($C40,Gehaltstabelle_neu!$B$2:$AA$13,Neu_Gehalt!S40+1,FALSE)*14,IF($A40=Pensionsjahr,(MONTH($E$1)+2*MONTH($E$1)/12)*HLOOKUP($C40,Gehaltstabelle_neu!$B$2:$AA$13,Neu_Gehalt!S40+1,FALSE),""))</f>
        <v/>
      </c>
      <c r="U40" s="47" t="str">
        <f>IF($A40="","",IF(U39=MAX(Gehaltstabelle_neu!$A$3:$A$56),MAX(Gehaltstabelle_neu!$A$3:$A$56),IF(MOD($B40,2)=0,U39+1,U39)))</f>
        <v/>
      </c>
      <c r="V40" s="47" t="str">
        <f>IF($A40&lt;Pensionsjahr,HLOOKUP($C40,Gehaltstabelle_neu!$B$2:$AA$13,Neu_Gehalt!U40+1,FALSE)*14,IF($A40=Pensionsjahr,(MONTH($E$1)+2*MONTH($E$1)/12)*HLOOKUP($C40,Gehaltstabelle_neu!$B$2:$AA$13,Neu_Gehalt!U40+1,FALSE),""))</f>
        <v/>
      </c>
      <c r="W40" s="47" t="str">
        <f>IF($A40="","",IF(W39=MAX(Gehaltstabelle_neu!$A$3:$A$56),MAX(Gehaltstabelle_neu!$A$3:$A$56),IF(MOD($B40,2)=0,W39+1,W39)))</f>
        <v/>
      </c>
      <c r="X40" s="47" t="str">
        <f>IF($A40&lt;Pensionsjahr,HLOOKUP($C40,Gehaltstabelle_neu!$B$2:$AA$13,Neu_Gehalt!W40+1,FALSE)*14,IF($A40=Pensionsjahr,(MONTH($E$1)+2*MONTH($E$1)/12)*HLOOKUP($C40,Gehaltstabelle_neu!$B$2:$AA$13,Neu_Gehalt!W40+1,FALSE),""))</f>
        <v/>
      </c>
      <c r="Y40" s="47" t="str">
        <f>IF($A40="","",IF(Y39=MAX(Gehaltstabelle_neu!$A$3:$A$56),MAX(Gehaltstabelle_neu!$A$3:$A$56),IF(MOD($B40,2)=0,Y39+1,Y39)))</f>
        <v/>
      </c>
      <c r="Z40" s="47" t="str">
        <f>IF($A40&lt;Pensionsjahr,HLOOKUP($C40,Gehaltstabelle_neu!$B$2:$AA$13,Neu_Gehalt!Y40+1,FALSE)*14,IF($A40=Pensionsjahr,(MONTH($E$1)+2*MONTH($E$1)/12)*HLOOKUP($C40,Gehaltstabelle_neu!$B$2:$AA$13,Neu_Gehalt!Y40+1,FALSE),""))</f>
        <v/>
      </c>
      <c r="AA40" s="47" t="str">
        <f>IF($A40="","",IF(AA39=MAX(Gehaltstabelle_neu!$A$3:$A$56),MAX(Gehaltstabelle_neu!$A$3:$A$56),IF(MOD($B40,2)=0,AA39+1,AA39)))</f>
        <v/>
      </c>
      <c r="AB40" s="47" t="str">
        <f>IF($A40&lt;Pensionsjahr,HLOOKUP($C40,Gehaltstabelle_neu!$B$2:$AA$13,Neu_Gehalt!AA40+1,FALSE)*14,IF($A40=Pensionsjahr,(MONTH($E$1)+2*MONTH($E$1)/12)*HLOOKUP($C40,Gehaltstabelle_neu!$B$2:$AA$13,Neu_Gehalt!AA40+1,FALSE),""))</f>
        <v/>
      </c>
      <c r="AC40" s="47" t="str">
        <f>IF($A40="","",IF(AC39=MAX(Gehaltstabelle_neu!$A$3:$A$56),MAX(Gehaltstabelle_neu!$A$3:$A$56),IF(MOD($B40,2)=0,AC39+1,AC39)))</f>
        <v/>
      </c>
      <c r="AD40" s="47" t="str">
        <f>IF($A40&lt;Pensionsjahr,HLOOKUP($C40,Gehaltstabelle_neu!$B$2:$AA$13,Neu_Gehalt!AC40+1,FALSE)*14,IF($A40=Pensionsjahr,(MONTH($E$1)+2*MONTH($E$1)/12)*HLOOKUP($C40,Gehaltstabelle_neu!$B$2:$AA$13,Neu_Gehalt!AC40+1,FALSE),""))</f>
        <v/>
      </c>
      <c r="AE40" s="48"/>
    </row>
    <row r="41" spans="1:31" x14ac:dyDescent="0.25">
      <c r="A41" t="str">
        <f t="shared" si="1"/>
        <v/>
      </c>
      <c r="B41" s="19" t="str">
        <f t="shared" si="0"/>
        <v/>
      </c>
      <c r="C41" s="19" t="str">
        <f>IF(A41="","",IF(C40=MAX(Gehaltstabelle_neu!$B$2:$BO$2),Neu_Gehalt!C40,$H$3+Dienstprüftung!D34))</f>
        <v/>
      </c>
      <c r="D41" t="str">
        <f>IF(A41="","",IF(D40=MAX(Gehaltstabelle_neu!$A$3:A87),MAX(Gehaltstabelle_neu!$A$3:A87),IF(MOD(B41,2)=0,D40+1,D40)))</f>
        <v/>
      </c>
      <c r="E41" s="20" t="str">
        <f>IF(A41&lt;Pensionsjahr,HLOOKUP(C41,Gehaltstabelle_neu!$B$2:$AA$13,Neu_Gehalt!D41+1,FALSE)*14,IF(A41=Pensionsjahr,(MONTH($E$1)-1+2*(MONTH($E$1)-1)/12)*HLOOKUP(C41,Gehaltstabelle_neu!$B$2:$AA$13,Neu_Gehalt!D41+1,FALSE),""))</f>
        <v/>
      </c>
      <c r="G41" s="21"/>
      <c r="I41" s="46" t="str">
        <f>IF(A41="","",IF(I40=MAX(Gehaltstabelle_neu!$A$3:A87),MAX(Gehaltstabelle_neu!$A$3:A87),IF(MOD(B41,2)=0,I40+1,I40)))</f>
        <v/>
      </c>
      <c r="J41" s="47" t="str">
        <f>IF(A41&lt;Pensionsjahr,HLOOKUP(C41,Gehaltstabelle_neu!$B$2:$AA$13,Neu_Gehalt!I41+1,FALSE)*14,IF(A41=Pensionsjahr,(MONTH($E$1)+2*MONTH($E$1)/12)*HLOOKUP(C41,Gehaltstabelle_neu!$B$2:$AA$13,Neu_Gehalt!I41+1,FALSE),""))</f>
        <v/>
      </c>
      <c r="K41" s="47" t="str">
        <f>IF($A41="","",IF(K40=MAX(Gehaltstabelle_neu!$A$3:$A$56),MAX(Gehaltstabelle_neu!$A$3:$A$56),IF(MOD($B41,2)=0,K40+1,K40)))</f>
        <v/>
      </c>
      <c r="L41" s="47" t="str">
        <f>IF($A41&lt;Pensionsjahr,HLOOKUP($C41,Gehaltstabelle_neu!$B$2:$AA$13,Neu_Gehalt!K41+1,FALSE)*14,IF($A41=Pensionsjahr,(MONTH($E$1)+2*MONTH($E$1)/12)*HLOOKUP($C41,Gehaltstabelle_neu!$B$2:$AA$13,Neu_Gehalt!K41+1,FALSE),""))</f>
        <v/>
      </c>
      <c r="M41" s="47" t="str">
        <f>IF($A41="","",IF(M40=MAX(Gehaltstabelle_neu!$A$3:$A$56),MAX(Gehaltstabelle_neu!$A$3:$A$56),IF(MOD($B41,2)=0,M40+1,M40)))</f>
        <v/>
      </c>
      <c r="N41" s="47" t="str">
        <f>IF($A41&lt;Pensionsjahr,HLOOKUP($C41,Gehaltstabelle_neu!$B$2:$AA$13,Neu_Gehalt!M41+1,FALSE)*14,IF($A41=Pensionsjahr,(MONTH($E$1)+2*MONTH($E$1)/12)*HLOOKUP($C41,Gehaltstabelle_neu!$B$2:$AA$13,Neu_Gehalt!M41+1,FALSE),""))</f>
        <v/>
      </c>
      <c r="O41" s="47" t="str">
        <f>IF($A41="","",IF(O40=MAX(Gehaltstabelle_neu!$A$3:$A$56),MAX(Gehaltstabelle_neu!$A$3:$A$56),IF(MOD($B41,2)=0,O40+1,O40)))</f>
        <v/>
      </c>
      <c r="P41" s="47" t="str">
        <f>IF($A41&lt;Pensionsjahr,HLOOKUP($C41,Gehaltstabelle_neu!$B$2:$AA$13,Neu_Gehalt!O41+1,FALSE)*14,IF($A41=Pensionsjahr,(MONTH($E$1)+2*MONTH($E$1)/12)*HLOOKUP($C41,Gehaltstabelle_neu!$B$2:$AA$13,Neu_Gehalt!O41+1,FALSE),""))</f>
        <v/>
      </c>
      <c r="Q41" s="47" t="str">
        <f>IF($A41="","",IF(Q40=MAX(Gehaltstabelle_neu!$A$3:$A$56),MAX(Gehaltstabelle_neu!$A$3:$A$56),IF(MOD($B41,2)=0,Q40+1,Q40)))</f>
        <v/>
      </c>
      <c r="R41" s="47" t="str">
        <f>IF($A41&lt;Pensionsjahr,HLOOKUP($C41,Gehaltstabelle_neu!$B$2:$AA$13,Neu_Gehalt!Q41+1,FALSE)*14,IF($A41=Pensionsjahr,(MONTH($E$1)+2*MONTH($E$1)/12)*HLOOKUP($C41,Gehaltstabelle_neu!$B$2:$AA$13,Neu_Gehalt!Q41+1,FALSE),""))</f>
        <v/>
      </c>
      <c r="S41" s="47" t="str">
        <f>IF($A41="","",IF(S40=MAX(Gehaltstabelle_neu!$A$3:$A$56),MAX(Gehaltstabelle_neu!$A$3:$A$56),IF(MOD($B41,2)=0,S40+1,S40)))</f>
        <v/>
      </c>
      <c r="T41" s="47" t="str">
        <f>IF($A41&lt;Pensionsjahr,HLOOKUP($C41,Gehaltstabelle_neu!$B$2:$AA$13,Neu_Gehalt!S41+1,FALSE)*14,IF($A41=Pensionsjahr,(MONTH($E$1)+2*MONTH($E$1)/12)*HLOOKUP($C41,Gehaltstabelle_neu!$B$2:$AA$13,Neu_Gehalt!S41+1,FALSE),""))</f>
        <v/>
      </c>
      <c r="U41" s="47" t="str">
        <f>IF($A41="","",IF(U40=MAX(Gehaltstabelle_neu!$A$3:$A$56),MAX(Gehaltstabelle_neu!$A$3:$A$56),IF(MOD($B41,2)=0,U40+1,U40)))</f>
        <v/>
      </c>
      <c r="V41" s="47" t="str">
        <f>IF($A41&lt;Pensionsjahr,HLOOKUP($C41,Gehaltstabelle_neu!$B$2:$AA$13,Neu_Gehalt!U41+1,FALSE)*14,IF($A41=Pensionsjahr,(MONTH($E$1)+2*MONTH($E$1)/12)*HLOOKUP($C41,Gehaltstabelle_neu!$B$2:$AA$13,Neu_Gehalt!U41+1,FALSE),""))</f>
        <v/>
      </c>
      <c r="W41" s="47" t="str">
        <f>IF($A41="","",IF(W40=MAX(Gehaltstabelle_neu!$A$3:$A$56),MAX(Gehaltstabelle_neu!$A$3:$A$56),IF(MOD($B41,2)=0,W40+1,W40)))</f>
        <v/>
      </c>
      <c r="X41" s="47" t="str">
        <f>IF($A41&lt;Pensionsjahr,HLOOKUP($C41,Gehaltstabelle_neu!$B$2:$AA$13,Neu_Gehalt!W41+1,FALSE)*14,IF($A41=Pensionsjahr,(MONTH($E$1)+2*MONTH($E$1)/12)*HLOOKUP($C41,Gehaltstabelle_neu!$B$2:$AA$13,Neu_Gehalt!W41+1,FALSE),""))</f>
        <v/>
      </c>
      <c r="Y41" s="47" t="str">
        <f>IF($A41="","",IF(Y40=MAX(Gehaltstabelle_neu!$A$3:$A$56),MAX(Gehaltstabelle_neu!$A$3:$A$56),IF(MOD($B41,2)=0,Y40+1,Y40)))</f>
        <v/>
      </c>
      <c r="Z41" s="47" t="str">
        <f>IF($A41&lt;Pensionsjahr,HLOOKUP($C41,Gehaltstabelle_neu!$B$2:$AA$13,Neu_Gehalt!Y41+1,FALSE)*14,IF($A41=Pensionsjahr,(MONTH($E$1)+2*MONTH($E$1)/12)*HLOOKUP($C41,Gehaltstabelle_neu!$B$2:$AA$13,Neu_Gehalt!Y41+1,FALSE),""))</f>
        <v/>
      </c>
      <c r="AA41" s="47" t="str">
        <f>IF($A41="","",IF(AA40=MAX(Gehaltstabelle_neu!$A$3:$A$56),MAX(Gehaltstabelle_neu!$A$3:$A$56),IF(MOD($B41,2)=0,AA40+1,AA40)))</f>
        <v/>
      </c>
      <c r="AB41" s="47" t="str">
        <f>IF($A41&lt;Pensionsjahr,HLOOKUP($C41,Gehaltstabelle_neu!$B$2:$AA$13,Neu_Gehalt!AA41+1,FALSE)*14,IF($A41=Pensionsjahr,(MONTH($E$1)+2*MONTH($E$1)/12)*HLOOKUP($C41,Gehaltstabelle_neu!$B$2:$AA$13,Neu_Gehalt!AA41+1,FALSE),""))</f>
        <v/>
      </c>
      <c r="AC41" s="47" t="str">
        <f>IF($A41="","",IF(AC40=MAX(Gehaltstabelle_neu!$A$3:$A$56),MAX(Gehaltstabelle_neu!$A$3:$A$56),IF(MOD($B41,2)=0,AC40+1,AC40)))</f>
        <v/>
      </c>
      <c r="AD41" s="47" t="str">
        <f>IF($A41&lt;Pensionsjahr,HLOOKUP($C41,Gehaltstabelle_neu!$B$2:$AA$13,Neu_Gehalt!AC41+1,FALSE)*14,IF($A41=Pensionsjahr,(MONTH($E$1)+2*MONTH($E$1)/12)*HLOOKUP($C41,Gehaltstabelle_neu!$B$2:$AA$13,Neu_Gehalt!AC41+1,FALSE),""))</f>
        <v/>
      </c>
      <c r="AE41" s="48"/>
    </row>
    <row r="42" spans="1:31" x14ac:dyDescent="0.25">
      <c r="A42" t="str">
        <f t="shared" si="1"/>
        <v/>
      </c>
      <c r="B42" s="19" t="str">
        <f t="shared" si="0"/>
        <v/>
      </c>
      <c r="C42" s="19" t="str">
        <f>IF(A42="","",IF(C41=MAX(Gehaltstabelle_neu!$B$2:$BO$2),Neu_Gehalt!C41,$H$3+Dienstprüftung!D35))</f>
        <v/>
      </c>
      <c r="D42" t="str">
        <f>IF(A42="","",IF(D41=MAX(Gehaltstabelle_neu!$A$3:A88),MAX(Gehaltstabelle_neu!$A$3:A88),IF(MOD(B42,2)=0,D41+1,D41)))</f>
        <v/>
      </c>
      <c r="E42" s="20" t="str">
        <f>IF(A42&lt;Pensionsjahr,HLOOKUP(C42,Gehaltstabelle_neu!$B$2:$AA$13,Neu_Gehalt!D42+1,FALSE)*14,IF(A42=Pensionsjahr,(MONTH($E$1)-1+2*(MONTH($E$1)-1)/12)*HLOOKUP(C42,Gehaltstabelle_neu!$B$2:$AA$13,Neu_Gehalt!D42+1,FALSE),""))</f>
        <v/>
      </c>
      <c r="G42" s="21"/>
      <c r="I42" s="46" t="str">
        <f>IF(A42="","",IF(I41=MAX(Gehaltstabelle_neu!$A$3:A88),MAX(Gehaltstabelle_neu!$A$3:A88),IF(MOD(B42,2)=0,I41+1,I41)))</f>
        <v/>
      </c>
      <c r="J42" s="47" t="str">
        <f>IF(A42&lt;Pensionsjahr,HLOOKUP(C42,Gehaltstabelle_neu!$B$2:$AA$13,Neu_Gehalt!I42+1,FALSE)*14,IF(A42=Pensionsjahr,(MONTH($E$1)+2*MONTH($E$1)/12)*HLOOKUP(C42,Gehaltstabelle_neu!$B$2:$AA$13,Neu_Gehalt!I42+1,FALSE),""))</f>
        <v/>
      </c>
      <c r="K42" s="47" t="str">
        <f>IF($A42="","",IF(K41=MAX(Gehaltstabelle_neu!$A$3:$A$56),MAX(Gehaltstabelle_neu!$A$3:$A$56),IF(MOD($B42,2)=0,K41+1,K41)))</f>
        <v/>
      </c>
      <c r="L42" s="47" t="str">
        <f>IF($A42&lt;Pensionsjahr,HLOOKUP($C42,Gehaltstabelle_neu!$B$2:$AA$13,Neu_Gehalt!K42+1,FALSE)*14,IF($A42=Pensionsjahr,(MONTH($E$1)+2*MONTH($E$1)/12)*HLOOKUP($C42,Gehaltstabelle_neu!$B$2:$AA$13,Neu_Gehalt!K42+1,FALSE),""))</f>
        <v/>
      </c>
      <c r="M42" s="47" t="str">
        <f>IF($A42="","",IF(M41=MAX(Gehaltstabelle_neu!$A$3:$A$56),MAX(Gehaltstabelle_neu!$A$3:$A$56),IF(MOD($B42,2)=0,M41+1,M41)))</f>
        <v/>
      </c>
      <c r="N42" s="47" t="str">
        <f>IF($A42&lt;Pensionsjahr,HLOOKUP($C42,Gehaltstabelle_neu!$B$2:$AA$13,Neu_Gehalt!M42+1,FALSE)*14,IF($A42=Pensionsjahr,(MONTH($E$1)+2*MONTH($E$1)/12)*HLOOKUP($C42,Gehaltstabelle_neu!$B$2:$AA$13,Neu_Gehalt!M42+1,FALSE),""))</f>
        <v/>
      </c>
      <c r="O42" s="47" t="str">
        <f>IF($A42="","",IF(O41=MAX(Gehaltstabelle_neu!$A$3:$A$56),MAX(Gehaltstabelle_neu!$A$3:$A$56),IF(MOD($B42,2)=0,O41+1,O41)))</f>
        <v/>
      </c>
      <c r="P42" s="47" t="str">
        <f>IF($A42&lt;Pensionsjahr,HLOOKUP($C42,Gehaltstabelle_neu!$B$2:$AA$13,Neu_Gehalt!O42+1,FALSE)*14,IF($A42=Pensionsjahr,(MONTH($E$1)+2*MONTH($E$1)/12)*HLOOKUP($C42,Gehaltstabelle_neu!$B$2:$AA$13,Neu_Gehalt!O42+1,FALSE),""))</f>
        <v/>
      </c>
      <c r="Q42" s="47" t="str">
        <f>IF($A42="","",IF(Q41=MAX(Gehaltstabelle_neu!$A$3:$A$56),MAX(Gehaltstabelle_neu!$A$3:$A$56),IF(MOD($B42,2)=0,Q41+1,Q41)))</f>
        <v/>
      </c>
      <c r="R42" s="47" t="str">
        <f>IF($A42&lt;Pensionsjahr,HLOOKUP($C42,Gehaltstabelle_neu!$B$2:$AA$13,Neu_Gehalt!Q42+1,FALSE)*14,IF($A42=Pensionsjahr,(MONTH($E$1)+2*MONTH($E$1)/12)*HLOOKUP($C42,Gehaltstabelle_neu!$B$2:$AA$13,Neu_Gehalt!Q42+1,FALSE),""))</f>
        <v/>
      </c>
      <c r="S42" s="47" t="str">
        <f>IF($A42="","",IF(S41=MAX(Gehaltstabelle_neu!$A$3:$A$56),MAX(Gehaltstabelle_neu!$A$3:$A$56),IF(MOD($B42,2)=0,S41+1,S41)))</f>
        <v/>
      </c>
      <c r="T42" s="47" t="str">
        <f>IF($A42&lt;Pensionsjahr,HLOOKUP($C42,Gehaltstabelle_neu!$B$2:$AA$13,Neu_Gehalt!S42+1,FALSE)*14,IF($A42=Pensionsjahr,(MONTH($E$1)+2*MONTH($E$1)/12)*HLOOKUP($C42,Gehaltstabelle_neu!$B$2:$AA$13,Neu_Gehalt!S42+1,FALSE),""))</f>
        <v/>
      </c>
      <c r="U42" s="47" t="str">
        <f>IF($A42="","",IF(U41=MAX(Gehaltstabelle_neu!$A$3:$A$56),MAX(Gehaltstabelle_neu!$A$3:$A$56),IF(MOD($B42,2)=0,U41+1,U41)))</f>
        <v/>
      </c>
      <c r="V42" s="47" t="str">
        <f>IF($A42&lt;Pensionsjahr,HLOOKUP($C42,Gehaltstabelle_neu!$B$2:$AA$13,Neu_Gehalt!U42+1,FALSE)*14,IF($A42=Pensionsjahr,(MONTH($E$1)+2*MONTH($E$1)/12)*HLOOKUP($C42,Gehaltstabelle_neu!$B$2:$AA$13,Neu_Gehalt!U42+1,FALSE),""))</f>
        <v/>
      </c>
      <c r="W42" s="47" t="str">
        <f>IF($A42="","",IF(W41=MAX(Gehaltstabelle_neu!$A$3:$A$56),MAX(Gehaltstabelle_neu!$A$3:$A$56),IF(MOD($B42,2)=0,W41+1,W41)))</f>
        <v/>
      </c>
      <c r="X42" s="47" t="str">
        <f>IF($A42&lt;Pensionsjahr,HLOOKUP($C42,Gehaltstabelle_neu!$B$2:$AA$13,Neu_Gehalt!W42+1,FALSE)*14,IF($A42=Pensionsjahr,(MONTH($E$1)+2*MONTH($E$1)/12)*HLOOKUP($C42,Gehaltstabelle_neu!$B$2:$AA$13,Neu_Gehalt!W42+1,FALSE),""))</f>
        <v/>
      </c>
      <c r="Y42" s="47" t="str">
        <f>IF($A42="","",IF(Y41=MAX(Gehaltstabelle_neu!$A$3:$A$56),MAX(Gehaltstabelle_neu!$A$3:$A$56),IF(MOD($B42,2)=0,Y41+1,Y41)))</f>
        <v/>
      </c>
      <c r="Z42" s="47" t="str">
        <f>IF($A42&lt;Pensionsjahr,HLOOKUP($C42,Gehaltstabelle_neu!$B$2:$AA$13,Neu_Gehalt!Y42+1,FALSE)*14,IF($A42=Pensionsjahr,(MONTH($E$1)+2*MONTH($E$1)/12)*HLOOKUP($C42,Gehaltstabelle_neu!$B$2:$AA$13,Neu_Gehalt!Y42+1,FALSE),""))</f>
        <v/>
      </c>
      <c r="AA42" s="47" t="str">
        <f>IF($A42="","",IF(AA41=MAX(Gehaltstabelle_neu!$A$3:$A$56),MAX(Gehaltstabelle_neu!$A$3:$A$56),IF(MOD($B42,2)=0,AA41+1,AA41)))</f>
        <v/>
      </c>
      <c r="AB42" s="47" t="str">
        <f>IF($A42&lt;Pensionsjahr,HLOOKUP($C42,Gehaltstabelle_neu!$B$2:$AA$13,Neu_Gehalt!AA42+1,FALSE)*14,IF($A42=Pensionsjahr,(MONTH($E$1)+2*MONTH($E$1)/12)*HLOOKUP($C42,Gehaltstabelle_neu!$B$2:$AA$13,Neu_Gehalt!AA42+1,FALSE),""))</f>
        <v/>
      </c>
      <c r="AC42" s="47" t="str">
        <f>IF($A42="","",IF(AC41=MAX(Gehaltstabelle_neu!$A$3:$A$56),MAX(Gehaltstabelle_neu!$A$3:$A$56),IF(MOD($B42,2)=0,AC41+1,AC41)))</f>
        <v/>
      </c>
      <c r="AD42" s="47" t="str">
        <f>IF($A42&lt;Pensionsjahr,HLOOKUP($C42,Gehaltstabelle_neu!$B$2:$AA$13,Neu_Gehalt!AC42+1,FALSE)*14,IF($A42=Pensionsjahr,(MONTH($E$1)+2*MONTH($E$1)/12)*HLOOKUP($C42,Gehaltstabelle_neu!$B$2:$AA$13,Neu_Gehalt!AC42+1,FALSE),""))</f>
        <v/>
      </c>
      <c r="AE42" s="48"/>
    </row>
    <row r="43" spans="1:31" x14ac:dyDescent="0.25">
      <c r="A43" t="str">
        <f t="shared" si="1"/>
        <v/>
      </c>
      <c r="B43" s="19" t="str">
        <f t="shared" si="0"/>
        <v/>
      </c>
      <c r="C43" s="19" t="str">
        <f>IF(A43="","",IF(C42=MAX(Gehaltstabelle_neu!$B$2:$BO$2),Neu_Gehalt!C42,$H$3+Dienstprüftung!D36))</f>
        <v/>
      </c>
      <c r="D43" t="str">
        <f>IF(A43="","",IF(D42=MAX(Gehaltstabelle_neu!$A$3:A89),MAX(Gehaltstabelle_neu!$A$3:A89),IF(MOD(B43,2)=0,D42+1,D42)))</f>
        <v/>
      </c>
      <c r="E43" s="20" t="str">
        <f>IF(A43&lt;Pensionsjahr,HLOOKUP(C43,Gehaltstabelle_neu!$B$2:$AA$13,Neu_Gehalt!D43+1,FALSE)*14,IF(A43=Pensionsjahr,(MONTH($E$1)-1+2*(MONTH($E$1)-1)/12)*HLOOKUP(C43,Gehaltstabelle_neu!$B$2:$AA$13,Neu_Gehalt!D43+1,FALSE),""))</f>
        <v/>
      </c>
      <c r="G43" s="21"/>
      <c r="I43" s="46" t="str">
        <f>IF(A43="","",IF(I42=MAX(Gehaltstabelle_neu!$A$3:A89),MAX(Gehaltstabelle_neu!$A$3:A89),IF(MOD(B43,2)=0,I42+1,I42)))</f>
        <v/>
      </c>
      <c r="J43" s="47" t="str">
        <f>IF(A43&lt;Pensionsjahr,HLOOKUP(C43,Gehaltstabelle_neu!$B$2:$AA$13,Neu_Gehalt!I43+1,FALSE)*14,IF(A43=Pensionsjahr,(MONTH($E$1)+2*MONTH($E$1)/12)*HLOOKUP(C43,Gehaltstabelle_neu!$B$2:$AA$13,Neu_Gehalt!I43+1,FALSE),""))</f>
        <v/>
      </c>
      <c r="K43" s="47" t="str">
        <f>IF($A43="","",IF(K42=MAX(Gehaltstabelle_neu!$A$3:$A$56),MAX(Gehaltstabelle_neu!$A$3:$A$56),IF(MOD($B43,2)=0,K42+1,K42)))</f>
        <v/>
      </c>
      <c r="L43" s="47" t="str">
        <f>IF($A43&lt;Pensionsjahr,HLOOKUP($C43,Gehaltstabelle_neu!$B$2:$AA$13,Neu_Gehalt!K43+1,FALSE)*14,IF($A43=Pensionsjahr,(MONTH($E$1)+2*MONTH($E$1)/12)*HLOOKUP($C43,Gehaltstabelle_neu!$B$2:$AA$13,Neu_Gehalt!K43+1,FALSE),""))</f>
        <v/>
      </c>
      <c r="M43" s="47" t="str">
        <f>IF($A43="","",IF(M42=MAX(Gehaltstabelle_neu!$A$3:$A$56),MAX(Gehaltstabelle_neu!$A$3:$A$56),IF(MOD($B43,2)=0,M42+1,M42)))</f>
        <v/>
      </c>
      <c r="N43" s="47" t="str">
        <f>IF($A43&lt;Pensionsjahr,HLOOKUP($C43,Gehaltstabelle_neu!$B$2:$AA$13,Neu_Gehalt!M43+1,FALSE)*14,IF($A43=Pensionsjahr,(MONTH($E$1)+2*MONTH($E$1)/12)*HLOOKUP($C43,Gehaltstabelle_neu!$B$2:$AA$13,Neu_Gehalt!M43+1,FALSE),""))</f>
        <v/>
      </c>
      <c r="O43" s="47" t="str">
        <f>IF($A43="","",IF(O42=MAX(Gehaltstabelle_neu!$A$3:$A$56),MAX(Gehaltstabelle_neu!$A$3:$A$56),IF(MOD($B43,2)=0,O42+1,O42)))</f>
        <v/>
      </c>
      <c r="P43" s="47" t="str">
        <f>IF($A43&lt;Pensionsjahr,HLOOKUP($C43,Gehaltstabelle_neu!$B$2:$AA$13,Neu_Gehalt!O43+1,FALSE)*14,IF($A43=Pensionsjahr,(MONTH($E$1)+2*MONTH($E$1)/12)*HLOOKUP($C43,Gehaltstabelle_neu!$B$2:$AA$13,Neu_Gehalt!O43+1,FALSE),""))</f>
        <v/>
      </c>
      <c r="Q43" s="47" t="str">
        <f>IF($A43="","",IF(Q42=MAX(Gehaltstabelle_neu!$A$3:$A$56),MAX(Gehaltstabelle_neu!$A$3:$A$56),IF(MOD($B43,2)=0,Q42+1,Q42)))</f>
        <v/>
      </c>
      <c r="R43" s="47" t="str">
        <f>IF($A43&lt;Pensionsjahr,HLOOKUP($C43,Gehaltstabelle_neu!$B$2:$AA$13,Neu_Gehalt!Q43+1,FALSE)*14,IF($A43=Pensionsjahr,(MONTH($E$1)+2*MONTH($E$1)/12)*HLOOKUP($C43,Gehaltstabelle_neu!$B$2:$AA$13,Neu_Gehalt!Q43+1,FALSE),""))</f>
        <v/>
      </c>
      <c r="S43" s="47" t="str">
        <f>IF($A43="","",IF(S42=MAX(Gehaltstabelle_neu!$A$3:$A$56),MAX(Gehaltstabelle_neu!$A$3:$A$56),IF(MOD($B43,2)=0,S42+1,S42)))</f>
        <v/>
      </c>
      <c r="T43" s="47" t="str">
        <f>IF($A43&lt;Pensionsjahr,HLOOKUP($C43,Gehaltstabelle_neu!$B$2:$AA$13,Neu_Gehalt!S43+1,FALSE)*14,IF($A43=Pensionsjahr,(MONTH($E$1)+2*MONTH($E$1)/12)*HLOOKUP($C43,Gehaltstabelle_neu!$B$2:$AA$13,Neu_Gehalt!S43+1,FALSE),""))</f>
        <v/>
      </c>
      <c r="U43" s="47" t="str">
        <f>IF($A43="","",IF(U42=MAX(Gehaltstabelle_neu!$A$3:$A$56),MAX(Gehaltstabelle_neu!$A$3:$A$56),IF(MOD($B43,2)=0,U42+1,U42)))</f>
        <v/>
      </c>
      <c r="V43" s="47" t="str">
        <f>IF($A43&lt;Pensionsjahr,HLOOKUP($C43,Gehaltstabelle_neu!$B$2:$AA$13,Neu_Gehalt!U43+1,FALSE)*14,IF($A43=Pensionsjahr,(MONTH($E$1)+2*MONTH($E$1)/12)*HLOOKUP($C43,Gehaltstabelle_neu!$B$2:$AA$13,Neu_Gehalt!U43+1,FALSE),""))</f>
        <v/>
      </c>
      <c r="W43" s="47" t="str">
        <f>IF($A43="","",IF(W42=MAX(Gehaltstabelle_neu!$A$3:$A$56),MAX(Gehaltstabelle_neu!$A$3:$A$56),IF(MOD($B43,2)=0,W42+1,W42)))</f>
        <v/>
      </c>
      <c r="X43" s="47" t="str">
        <f>IF($A43&lt;Pensionsjahr,HLOOKUP($C43,Gehaltstabelle_neu!$B$2:$AA$13,Neu_Gehalt!W43+1,FALSE)*14,IF($A43=Pensionsjahr,(MONTH($E$1)+2*MONTH($E$1)/12)*HLOOKUP($C43,Gehaltstabelle_neu!$B$2:$AA$13,Neu_Gehalt!W43+1,FALSE),""))</f>
        <v/>
      </c>
      <c r="Y43" s="47" t="str">
        <f>IF($A43="","",IF(Y42=MAX(Gehaltstabelle_neu!$A$3:$A$56),MAX(Gehaltstabelle_neu!$A$3:$A$56),IF(MOD($B43,2)=0,Y42+1,Y42)))</f>
        <v/>
      </c>
      <c r="Z43" s="47" t="str">
        <f>IF($A43&lt;Pensionsjahr,HLOOKUP($C43,Gehaltstabelle_neu!$B$2:$AA$13,Neu_Gehalt!Y43+1,FALSE)*14,IF($A43=Pensionsjahr,(MONTH($E$1)+2*MONTH($E$1)/12)*HLOOKUP($C43,Gehaltstabelle_neu!$B$2:$AA$13,Neu_Gehalt!Y43+1,FALSE),""))</f>
        <v/>
      </c>
      <c r="AA43" s="47" t="str">
        <f>IF($A43="","",IF(AA42=MAX(Gehaltstabelle_neu!$A$3:$A$56),MAX(Gehaltstabelle_neu!$A$3:$A$56),IF(MOD($B43,2)=0,AA42+1,AA42)))</f>
        <v/>
      </c>
      <c r="AB43" s="47" t="str">
        <f>IF($A43&lt;Pensionsjahr,HLOOKUP($C43,Gehaltstabelle_neu!$B$2:$AA$13,Neu_Gehalt!AA43+1,FALSE)*14,IF($A43=Pensionsjahr,(MONTH($E$1)+2*MONTH($E$1)/12)*HLOOKUP($C43,Gehaltstabelle_neu!$B$2:$AA$13,Neu_Gehalt!AA43+1,FALSE),""))</f>
        <v/>
      </c>
      <c r="AC43" s="47" t="str">
        <f>IF($A43="","",IF(AC42=MAX(Gehaltstabelle_neu!$A$3:$A$56),MAX(Gehaltstabelle_neu!$A$3:$A$56),IF(MOD($B43,2)=0,AC42+1,AC42)))</f>
        <v/>
      </c>
      <c r="AD43" s="47" t="str">
        <f>IF($A43&lt;Pensionsjahr,HLOOKUP($C43,Gehaltstabelle_neu!$B$2:$AA$13,Neu_Gehalt!AC43+1,FALSE)*14,IF($A43=Pensionsjahr,(MONTH($E$1)+2*MONTH($E$1)/12)*HLOOKUP($C43,Gehaltstabelle_neu!$B$2:$AA$13,Neu_Gehalt!AC43+1,FALSE),""))</f>
        <v/>
      </c>
      <c r="AE43" s="48"/>
    </row>
    <row r="44" spans="1:31" x14ac:dyDescent="0.25">
      <c r="A44" t="str">
        <f t="shared" si="1"/>
        <v/>
      </c>
      <c r="B44" s="19" t="str">
        <f t="shared" si="0"/>
        <v/>
      </c>
      <c r="C44" s="19" t="str">
        <f>IF(A44="","",IF(C43=MAX(Gehaltstabelle_neu!$B$2:$BO$2),Neu_Gehalt!C43,$H$3+Dienstprüftung!D37))</f>
        <v/>
      </c>
      <c r="D44" t="str">
        <f>IF(A44="","",IF(D43=MAX(Gehaltstabelle_neu!$A$3:A90),MAX(Gehaltstabelle_neu!$A$3:A90),IF(MOD(B44,2)=0,D43+1,D43)))</f>
        <v/>
      </c>
      <c r="E44" s="20" t="str">
        <f>IF(A44&lt;Pensionsjahr,HLOOKUP(C44,Gehaltstabelle_neu!$B$2:$AA$13,Neu_Gehalt!D44+1,FALSE)*14,IF(A44=Pensionsjahr,(MONTH($E$1)-1+2*(MONTH($E$1)-1)/12)*HLOOKUP(C44,Gehaltstabelle_neu!$B$2:$AA$13,Neu_Gehalt!D44+1,FALSE),""))</f>
        <v/>
      </c>
      <c r="G44" s="21"/>
      <c r="I44" s="46" t="str">
        <f>IF(A44="","",IF(I43=MAX(Gehaltstabelle_neu!$A$3:A90),MAX(Gehaltstabelle_neu!$A$3:A90),IF(MOD(B44,2)=0,I43+1,I43)))</f>
        <v/>
      </c>
      <c r="J44" s="47" t="str">
        <f>IF(A44&lt;Pensionsjahr,HLOOKUP(C44,Gehaltstabelle_neu!$B$2:$AA$13,Neu_Gehalt!I44+1,FALSE)*14,IF(A44=Pensionsjahr,(MONTH($E$1)+2*MONTH($E$1)/12)*HLOOKUP(C44,Gehaltstabelle_neu!$B$2:$AA$13,Neu_Gehalt!I44+1,FALSE),""))</f>
        <v/>
      </c>
      <c r="K44" s="47" t="str">
        <f>IF($A44="","",IF(K43=MAX(Gehaltstabelle_neu!$A$3:$A$56),MAX(Gehaltstabelle_neu!$A$3:$A$56),IF(MOD($B44,2)=0,K43+1,K43)))</f>
        <v/>
      </c>
      <c r="L44" s="47" t="str">
        <f>IF($A44&lt;Pensionsjahr,HLOOKUP($C44,Gehaltstabelle_neu!$B$2:$AA$13,Neu_Gehalt!K44+1,FALSE)*14,IF($A44=Pensionsjahr,(MONTH($E$1)+2*MONTH($E$1)/12)*HLOOKUP($C44,Gehaltstabelle_neu!$B$2:$AA$13,Neu_Gehalt!K44+1,FALSE),""))</f>
        <v/>
      </c>
      <c r="M44" s="47" t="str">
        <f>IF($A44="","",IF(M43=MAX(Gehaltstabelle_neu!$A$3:$A$56),MAX(Gehaltstabelle_neu!$A$3:$A$56),IF(MOD($B44,2)=0,M43+1,M43)))</f>
        <v/>
      </c>
      <c r="N44" s="47" t="str">
        <f>IF($A44&lt;Pensionsjahr,HLOOKUP($C44,Gehaltstabelle_neu!$B$2:$AA$13,Neu_Gehalt!M44+1,FALSE)*14,IF($A44=Pensionsjahr,(MONTH($E$1)+2*MONTH($E$1)/12)*HLOOKUP($C44,Gehaltstabelle_neu!$B$2:$AA$13,Neu_Gehalt!M44+1,FALSE),""))</f>
        <v/>
      </c>
      <c r="O44" s="47" t="str">
        <f>IF($A44="","",IF(O43=MAX(Gehaltstabelle_neu!$A$3:$A$56),MAX(Gehaltstabelle_neu!$A$3:$A$56),IF(MOD($B44,2)=0,O43+1,O43)))</f>
        <v/>
      </c>
      <c r="P44" s="47" t="str">
        <f>IF($A44&lt;Pensionsjahr,HLOOKUP($C44,Gehaltstabelle_neu!$B$2:$AA$13,Neu_Gehalt!O44+1,FALSE)*14,IF($A44=Pensionsjahr,(MONTH($E$1)+2*MONTH($E$1)/12)*HLOOKUP($C44,Gehaltstabelle_neu!$B$2:$AA$13,Neu_Gehalt!O44+1,FALSE),""))</f>
        <v/>
      </c>
      <c r="Q44" s="47" t="str">
        <f>IF($A44="","",IF(Q43=MAX(Gehaltstabelle_neu!$A$3:$A$56),MAX(Gehaltstabelle_neu!$A$3:$A$56),IF(MOD($B44,2)=0,Q43+1,Q43)))</f>
        <v/>
      </c>
      <c r="R44" s="47" t="str">
        <f>IF($A44&lt;Pensionsjahr,HLOOKUP($C44,Gehaltstabelle_neu!$B$2:$AA$13,Neu_Gehalt!Q44+1,FALSE)*14,IF($A44=Pensionsjahr,(MONTH($E$1)+2*MONTH($E$1)/12)*HLOOKUP($C44,Gehaltstabelle_neu!$B$2:$AA$13,Neu_Gehalt!Q44+1,FALSE),""))</f>
        <v/>
      </c>
      <c r="S44" s="47" t="str">
        <f>IF($A44="","",IF(S43=MAX(Gehaltstabelle_neu!$A$3:$A$56),MAX(Gehaltstabelle_neu!$A$3:$A$56),IF(MOD($B44,2)=0,S43+1,S43)))</f>
        <v/>
      </c>
      <c r="T44" s="47" t="str">
        <f>IF($A44&lt;Pensionsjahr,HLOOKUP($C44,Gehaltstabelle_neu!$B$2:$AA$13,Neu_Gehalt!S44+1,FALSE)*14,IF($A44=Pensionsjahr,(MONTH($E$1)+2*MONTH($E$1)/12)*HLOOKUP($C44,Gehaltstabelle_neu!$B$2:$AA$13,Neu_Gehalt!S44+1,FALSE),""))</f>
        <v/>
      </c>
      <c r="U44" s="47" t="str">
        <f>IF($A44="","",IF(U43=MAX(Gehaltstabelle_neu!$A$3:$A$56),MAX(Gehaltstabelle_neu!$A$3:$A$56),IF(MOD($B44,2)=0,U43+1,U43)))</f>
        <v/>
      </c>
      <c r="V44" s="47" t="str">
        <f>IF($A44&lt;Pensionsjahr,HLOOKUP($C44,Gehaltstabelle_neu!$B$2:$AA$13,Neu_Gehalt!U44+1,FALSE)*14,IF($A44=Pensionsjahr,(MONTH($E$1)+2*MONTH($E$1)/12)*HLOOKUP($C44,Gehaltstabelle_neu!$B$2:$AA$13,Neu_Gehalt!U44+1,FALSE),""))</f>
        <v/>
      </c>
      <c r="W44" s="47" t="str">
        <f>IF($A44="","",IF(W43=MAX(Gehaltstabelle_neu!$A$3:$A$56),MAX(Gehaltstabelle_neu!$A$3:$A$56),IF(MOD($B44,2)=0,W43+1,W43)))</f>
        <v/>
      </c>
      <c r="X44" s="47" t="str">
        <f>IF($A44&lt;Pensionsjahr,HLOOKUP($C44,Gehaltstabelle_neu!$B$2:$AA$13,Neu_Gehalt!W44+1,FALSE)*14,IF($A44=Pensionsjahr,(MONTH($E$1)+2*MONTH($E$1)/12)*HLOOKUP($C44,Gehaltstabelle_neu!$B$2:$AA$13,Neu_Gehalt!W44+1,FALSE),""))</f>
        <v/>
      </c>
      <c r="Y44" s="47" t="str">
        <f>IF($A44="","",IF(Y43=MAX(Gehaltstabelle_neu!$A$3:$A$56),MAX(Gehaltstabelle_neu!$A$3:$A$56),IF(MOD($B44,2)=0,Y43+1,Y43)))</f>
        <v/>
      </c>
      <c r="Z44" s="47" t="str">
        <f>IF($A44&lt;Pensionsjahr,HLOOKUP($C44,Gehaltstabelle_neu!$B$2:$AA$13,Neu_Gehalt!Y44+1,FALSE)*14,IF($A44=Pensionsjahr,(MONTH($E$1)+2*MONTH($E$1)/12)*HLOOKUP($C44,Gehaltstabelle_neu!$B$2:$AA$13,Neu_Gehalt!Y44+1,FALSE),""))</f>
        <v/>
      </c>
      <c r="AA44" s="47" t="str">
        <f>IF($A44="","",IF(AA43=MAX(Gehaltstabelle_neu!$A$3:$A$56),MAX(Gehaltstabelle_neu!$A$3:$A$56),IF(MOD($B44,2)=0,AA43+1,AA43)))</f>
        <v/>
      </c>
      <c r="AB44" s="47" t="str">
        <f>IF($A44&lt;Pensionsjahr,HLOOKUP($C44,Gehaltstabelle_neu!$B$2:$AA$13,Neu_Gehalt!AA44+1,FALSE)*14,IF($A44=Pensionsjahr,(MONTH($E$1)+2*MONTH($E$1)/12)*HLOOKUP($C44,Gehaltstabelle_neu!$B$2:$AA$13,Neu_Gehalt!AA44+1,FALSE),""))</f>
        <v/>
      </c>
      <c r="AC44" s="47" t="str">
        <f>IF($A44="","",IF(AC43=MAX(Gehaltstabelle_neu!$A$3:$A$56),MAX(Gehaltstabelle_neu!$A$3:$A$56),IF(MOD($B44,2)=0,AC43+1,AC43)))</f>
        <v/>
      </c>
      <c r="AD44" s="47" t="str">
        <f>IF($A44&lt;Pensionsjahr,HLOOKUP($C44,Gehaltstabelle_neu!$B$2:$AA$13,Neu_Gehalt!AC44+1,FALSE)*14,IF($A44=Pensionsjahr,(MONTH($E$1)+2*MONTH($E$1)/12)*HLOOKUP($C44,Gehaltstabelle_neu!$B$2:$AA$13,Neu_Gehalt!AC44+1,FALSE),""))</f>
        <v/>
      </c>
      <c r="AE44" s="48"/>
    </row>
    <row r="45" spans="1:31" x14ac:dyDescent="0.25">
      <c r="A45" t="str">
        <f t="shared" si="1"/>
        <v/>
      </c>
      <c r="B45" s="19" t="str">
        <f t="shared" si="0"/>
        <v/>
      </c>
      <c r="C45" s="19" t="str">
        <f>IF(A45="","",IF(C44=MAX(Gehaltstabelle_neu!$B$2:$BO$2),Neu_Gehalt!C44,$H$3+Dienstprüftung!D38))</f>
        <v/>
      </c>
      <c r="D45" t="str">
        <f>IF(A45="","",IF(D44=MAX(Gehaltstabelle_neu!$A$3:A91),MAX(Gehaltstabelle_neu!$A$3:A91),IF(MOD(B45,2)=0,D44+1,D44)))</f>
        <v/>
      </c>
      <c r="E45" s="20" t="str">
        <f>IF(A45&lt;Pensionsjahr,HLOOKUP(C45,Gehaltstabelle_neu!$B$2:$AA$13,Neu_Gehalt!D45+1,FALSE)*14,IF(A45=Pensionsjahr,(MONTH($E$1)-1+2*(MONTH($E$1)-1)/12)*HLOOKUP(C45,Gehaltstabelle_neu!$B$2:$AA$13,Neu_Gehalt!D45+1,FALSE),""))</f>
        <v/>
      </c>
      <c r="G45" s="21"/>
      <c r="I45" s="46" t="str">
        <f>IF(A45="","",IF(I44=MAX(Gehaltstabelle_neu!$A$3:A91),MAX(Gehaltstabelle_neu!$A$3:A91),IF(MOD(B45,2)=0,I44+1,I44)))</f>
        <v/>
      </c>
      <c r="J45" s="47" t="str">
        <f>IF(A45&lt;Pensionsjahr,HLOOKUP(C45,Gehaltstabelle_neu!$B$2:$AA$13,Neu_Gehalt!I45+1,FALSE)*14,IF(A45=Pensionsjahr,(MONTH($E$1)+2*MONTH($E$1)/12)*HLOOKUP(C45,Gehaltstabelle_neu!$B$2:$AA$13,Neu_Gehalt!I45+1,FALSE),""))</f>
        <v/>
      </c>
      <c r="K45" s="47" t="str">
        <f>IF($A45="","",IF(K44=MAX(Gehaltstabelle_neu!$A$3:$A$56),MAX(Gehaltstabelle_neu!$A$3:$A$56),IF(MOD($B45,2)=0,K44+1,K44)))</f>
        <v/>
      </c>
      <c r="L45" s="47" t="str">
        <f>IF($A45&lt;Pensionsjahr,HLOOKUP($C45,Gehaltstabelle_neu!$B$2:$AA$13,Neu_Gehalt!K45+1,FALSE)*14,IF($A45=Pensionsjahr,(MONTH($E$1)+2*MONTH($E$1)/12)*HLOOKUP($C45,Gehaltstabelle_neu!$B$2:$AA$13,Neu_Gehalt!K45+1,FALSE),""))</f>
        <v/>
      </c>
      <c r="M45" s="47" t="str">
        <f>IF($A45="","",IF(M44=MAX(Gehaltstabelle_neu!$A$3:$A$56),MAX(Gehaltstabelle_neu!$A$3:$A$56),IF(MOD($B45,2)=0,M44+1,M44)))</f>
        <v/>
      </c>
      <c r="N45" s="47" t="str">
        <f>IF($A45&lt;Pensionsjahr,HLOOKUP($C45,Gehaltstabelle_neu!$B$2:$AA$13,Neu_Gehalt!M45+1,FALSE)*14,IF($A45=Pensionsjahr,(MONTH($E$1)+2*MONTH($E$1)/12)*HLOOKUP($C45,Gehaltstabelle_neu!$B$2:$AA$13,Neu_Gehalt!M45+1,FALSE),""))</f>
        <v/>
      </c>
      <c r="O45" s="47" t="str">
        <f>IF($A45="","",IF(O44=MAX(Gehaltstabelle_neu!$A$3:$A$56),MAX(Gehaltstabelle_neu!$A$3:$A$56),IF(MOD($B45,2)=0,O44+1,O44)))</f>
        <v/>
      </c>
      <c r="P45" s="47" t="str">
        <f>IF($A45&lt;Pensionsjahr,HLOOKUP($C45,Gehaltstabelle_neu!$B$2:$AA$13,Neu_Gehalt!O45+1,FALSE)*14,IF($A45=Pensionsjahr,(MONTH($E$1)+2*MONTH($E$1)/12)*HLOOKUP($C45,Gehaltstabelle_neu!$B$2:$AA$13,Neu_Gehalt!O45+1,FALSE),""))</f>
        <v/>
      </c>
      <c r="Q45" s="47" t="str">
        <f>IF($A45="","",IF(Q44=MAX(Gehaltstabelle_neu!$A$3:$A$56),MAX(Gehaltstabelle_neu!$A$3:$A$56),IF(MOD($B45,2)=0,Q44+1,Q44)))</f>
        <v/>
      </c>
      <c r="R45" s="47" t="str">
        <f>IF($A45&lt;Pensionsjahr,HLOOKUP($C45,Gehaltstabelle_neu!$B$2:$AA$13,Neu_Gehalt!Q45+1,FALSE)*14,IF($A45=Pensionsjahr,(MONTH($E$1)+2*MONTH($E$1)/12)*HLOOKUP($C45,Gehaltstabelle_neu!$B$2:$AA$13,Neu_Gehalt!Q45+1,FALSE),""))</f>
        <v/>
      </c>
      <c r="S45" s="47" t="str">
        <f>IF($A45="","",IF(S44=MAX(Gehaltstabelle_neu!$A$3:$A$56),MAX(Gehaltstabelle_neu!$A$3:$A$56),IF(MOD($B45,2)=0,S44+1,S44)))</f>
        <v/>
      </c>
      <c r="T45" s="47" t="str">
        <f>IF($A45&lt;Pensionsjahr,HLOOKUP($C45,Gehaltstabelle_neu!$B$2:$AA$13,Neu_Gehalt!S45+1,FALSE)*14,IF($A45=Pensionsjahr,(MONTH($E$1)+2*MONTH($E$1)/12)*HLOOKUP($C45,Gehaltstabelle_neu!$B$2:$AA$13,Neu_Gehalt!S45+1,FALSE),""))</f>
        <v/>
      </c>
      <c r="U45" s="47" t="str">
        <f>IF($A45="","",IF(U44=MAX(Gehaltstabelle_neu!$A$3:$A$56),MAX(Gehaltstabelle_neu!$A$3:$A$56),IF(MOD($B45,2)=0,U44+1,U44)))</f>
        <v/>
      </c>
      <c r="V45" s="47" t="str">
        <f>IF($A45&lt;Pensionsjahr,HLOOKUP($C45,Gehaltstabelle_neu!$B$2:$AA$13,Neu_Gehalt!U45+1,FALSE)*14,IF($A45=Pensionsjahr,(MONTH($E$1)+2*MONTH($E$1)/12)*HLOOKUP($C45,Gehaltstabelle_neu!$B$2:$AA$13,Neu_Gehalt!U45+1,FALSE),""))</f>
        <v/>
      </c>
      <c r="W45" s="47" t="str">
        <f>IF($A45="","",IF(W44=MAX(Gehaltstabelle_neu!$A$3:$A$56),MAX(Gehaltstabelle_neu!$A$3:$A$56),IF(MOD($B45,2)=0,W44+1,W44)))</f>
        <v/>
      </c>
      <c r="X45" s="47" t="str">
        <f>IF($A45&lt;Pensionsjahr,HLOOKUP($C45,Gehaltstabelle_neu!$B$2:$AA$13,Neu_Gehalt!W45+1,FALSE)*14,IF($A45=Pensionsjahr,(MONTH($E$1)+2*MONTH($E$1)/12)*HLOOKUP($C45,Gehaltstabelle_neu!$B$2:$AA$13,Neu_Gehalt!W45+1,FALSE),""))</f>
        <v/>
      </c>
      <c r="Y45" s="47" t="str">
        <f>IF($A45="","",IF(Y44=MAX(Gehaltstabelle_neu!$A$3:$A$56),MAX(Gehaltstabelle_neu!$A$3:$A$56),IF(MOD($B45,2)=0,Y44+1,Y44)))</f>
        <v/>
      </c>
      <c r="Z45" s="47" t="str">
        <f>IF($A45&lt;Pensionsjahr,HLOOKUP($C45,Gehaltstabelle_neu!$B$2:$AA$13,Neu_Gehalt!Y45+1,FALSE)*14,IF($A45=Pensionsjahr,(MONTH($E$1)+2*MONTH($E$1)/12)*HLOOKUP($C45,Gehaltstabelle_neu!$B$2:$AA$13,Neu_Gehalt!Y45+1,FALSE),""))</f>
        <v/>
      </c>
      <c r="AA45" s="47" t="str">
        <f>IF($A45="","",IF(AA44=MAX(Gehaltstabelle_neu!$A$3:$A$56),MAX(Gehaltstabelle_neu!$A$3:$A$56),IF(MOD($B45,2)=0,AA44+1,AA44)))</f>
        <v/>
      </c>
      <c r="AB45" s="47" t="str">
        <f>IF($A45&lt;Pensionsjahr,HLOOKUP($C45,Gehaltstabelle_neu!$B$2:$AA$13,Neu_Gehalt!AA45+1,FALSE)*14,IF($A45=Pensionsjahr,(MONTH($E$1)+2*MONTH($E$1)/12)*HLOOKUP($C45,Gehaltstabelle_neu!$B$2:$AA$13,Neu_Gehalt!AA45+1,FALSE),""))</f>
        <v/>
      </c>
      <c r="AC45" s="47" t="str">
        <f>IF($A45="","",IF(AC44=MAX(Gehaltstabelle_neu!$A$3:$A$56),MAX(Gehaltstabelle_neu!$A$3:$A$56),IF(MOD($B45,2)=0,AC44+1,AC44)))</f>
        <v/>
      </c>
      <c r="AD45" s="47" t="str">
        <f>IF($A45&lt;Pensionsjahr,HLOOKUP($C45,Gehaltstabelle_neu!$B$2:$AA$13,Neu_Gehalt!AC45+1,FALSE)*14,IF($A45=Pensionsjahr,(MONTH($E$1)+2*MONTH($E$1)/12)*HLOOKUP($C45,Gehaltstabelle_neu!$B$2:$AA$13,Neu_Gehalt!AC45+1,FALSE),""))</f>
        <v/>
      </c>
      <c r="AE45" s="48"/>
    </row>
    <row r="46" spans="1:31" x14ac:dyDescent="0.25">
      <c r="A46" t="str">
        <f t="shared" si="1"/>
        <v/>
      </c>
      <c r="B46" s="19" t="str">
        <f t="shared" si="0"/>
        <v/>
      </c>
      <c r="C46" s="19" t="str">
        <f>IF(A46="","",IF(C45=MAX(Gehaltstabelle_neu!$B$2:$BO$2),Neu_Gehalt!C45,$H$3+Dienstprüftung!D39))</f>
        <v/>
      </c>
      <c r="D46" t="str">
        <f>IF(A46="","",IF(D45=MAX(Gehaltstabelle_neu!$A$3:A92),MAX(Gehaltstabelle_neu!$A$3:A92),IF(MOD(B46,2)=0,D45+1,D45)))</f>
        <v/>
      </c>
      <c r="E46" s="20" t="str">
        <f>IF(A46&lt;Pensionsjahr,HLOOKUP(C46,Gehaltstabelle_neu!$B$2:$AA$13,Neu_Gehalt!D46+1,FALSE)*14,IF(A46=Pensionsjahr,(MONTH($E$1)-1+2*(MONTH($E$1)-1)/12)*HLOOKUP(C46,Gehaltstabelle_neu!$B$2:$AA$13,Neu_Gehalt!D46+1,FALSE),""))</f>
        <v/>
      </c>
      <c r="G46" s="21"/>
      <c r="I46" s="46" t="str">
        <f>IF(A46="","",IF(I45=MAX(Gehaltstabelle_neu!$A$3:A92),MAX(Gehaltstabelle_neu!$A$3:A92),IF(MOD(B46,2)=0,I45+1,I45)))</f>
        <v/>
      </c>
      <c r="J46" s="47" t="str">
        <f>IF(A46&lt;Pensionsjahr,HLOOKUP(C46,Gehaltstabelle_neu!$B$2:$AA$13,Neu_Gehalt!I46+1,FALSE)*14,IF(A46=Pensionsjahr,(MONTH($E$1)+2*MONTH($E$1)/12)*HLOOKUP(C46,Gehaltstabelle_neu!$B$2:$AA$13,Neu_Gehalt!I46+1,FALSE),""))</f>
        <v/>
      </c>
      <c r="K46" s="47" t="str">
        <f>IF($A46="","",IF(K45=MAX(Gehaltstabelle_neu!$A$3:$A$56),MAX(Gehaltstabelle_neu!$A$3:$A$56),IF(MOD($B46,2)=0,K45+1,K45)))</f>
        <v/>
      </c>
      <c r="L46" s="47" t="str">
        <f>IF($A46&lt;Pensionsjahr,HLOOKUP($C46,Gehaltstabelle_neu!$B$2:$AA$13,Neu_Gehalt!K46+1,FALSE)*14,IF($A46=Pensionsjahr,(MONTH($E$1)+2*MONTH($E$1)/12)*HLOOKUP($C46,Gehaltstabelle_neu!$B$2:$AA$13,Neu_Gehalt!K46+1,FALSE),""))</f>
        <v/>
      </c>
      <c r="M46" s="47" t="str">
        <f>IF($A46="","",IF(M45=MAX(Gehaltstabelle_neu!$A$3:$A$56),MAX(Gehaltstabelle_neu!$A$3:$A$56),IF(MOD($B46,2)=0,M45+1,M45)))</f>
        <v/>
      </c>
      <c r="N46" s="47" t="str">
        <f>IF($A46&lt;Pensionsjahr,HLOOKUP($C46,Gehaltstabelle_neu!$B$2:$AA$13,Neu_Gehalt!M46+1,FALSE)*14,IF($A46=Pensionsjahr,(MONTH($E$1)+2*MONTH($E$1)/12)*HLOOKUP($C46,Gehaltstabelle_neu!$B$2:$AA$13,Neu_Gehalt!M46+1,FALSE),""))</f>
        <v/>
      </c>
      <c r="O46" s="47" t="str">
        <f>IF($A46="","",IF(O45=MAX(Gehaltstabelle_neu!$A$3:$A$56),MAX(Gehaltstabelle_neu!$A$3:$A$56),IF(MOD($B46,2)=0,O45+1,O45)))</f>
        <v/>
      </c>
      <c r="P46" s="47" t="str">
        <f>IF($A46&lt;Pensionsjahr,HLOOKUP($C46,Gehaltstabelle_neu!$B$2:$AA$13,Neu_Gehalt!O46+1,FALSE)*14,IF($A46=Pensionsjahr,(MONTH($E$1)+2*MONTH($E$1)/12)*HLOOKUP($C46,Gehaltstabelle_neu!$B$2:$AA$13,Neu_Gehalt!O46+1,FALSE),""))</f>
        <v/>
      </c>
      <c r="Q46" s="47" t="str">
        <f>IF($A46="","",IF(Q45=MAX(Gehaltstabelle_neu!$A$3:$A$56),MAX(Gehaltstabelle_neu!$A$3:$A$56),IF(MOD($B46,2)=0,Q45+1,Q45)))</f>
        <v/>
      </c>
      <c r="R46" s="47" t="str">
        <f>IF($A46&lt;Pensionsjahr,HLOOKUP($C46,Gehaltstabelle_neu!$B$2:$AA$13,Neu_Gehalt!Q46+1,FALSE)*14,IF($A46=Pensionsjahr,(MONTH($E$1)+2*MONTH($E$1)/12)*HLOOKUP($C46,Gehaltstabelle_neu!$B$2:$AA$13,Neu_Gehalt!Q46+1,FALSE),""))</f>
        <v/>
      </c>
      <c r="S46" s="47" t="str">
        <f>IF($A46="","",IF(S45=MAX(Gehaltstabelle_neu!$A$3:$A$56),MAX(Gehaltstabelle_neu!$A$3:$A$56),IF(MOD($B46,2)=0,S45+1,S45)))</f>
        <v/>
      </c>
      <c r="T46" s="47" t="str">
        <f>IF($A46&lt;Pensionsjahr,HLOOKUP($C46,Gehaltstabelle_neu!$B$2:$AA$13,Neu_Gehalt!S46+1,FALSE)*14,IF($A46=Pensionsjahr,(MONTH($E$1)+2*MONTH($E$1)/12)*HLOOKUP($C46,Gehaltstabelle_neu!$B$2:$AA$13,Neu_Gehalt!S46+1,FALSE),""))</f>
        <v/>
      </c>
      <c r="U46" s="47" t="str">
        <f>IF($A46="","",IF(U45=MAX(Gehaltstabelle_neu!$A$3:$A$56),MAX(Gehaltstabelle_neu!$A$3:$A$56),IF(MOD($B46,2)=0,U45+1,U45)))</f>
        <v/>
      </c>
      <c r="V46" s="47" t="str">
        <f>IF($A46&lt;Pensionsjahr,HLOOKUP($C46,Gehaltstabelle_neu!$B$2:$AA$13,Neu_Gehalt!U46+1,FALSE)*14,IF($A46=Pensionsjahr,(MONTH($E$1)+2*MONTH($E$1)/12)*HLOOKUP($C46,Gehaltstabelle_neu!$B$2:$AA$13,Neu_Gehalt!U46+1,FALSE),""))</f>
        <v/>
      </c>
      <c r="W46" s="47" t="str">
        <f>IF($A46="","",IF(W45=MAX(Gehaltstabelle_neu!$A$3:$A$56),MAX(Gehaltstabelle_neu!$A$3:$A$56),IF(MOD($B46,2)=0,W45+1,W45)))</f>
        <v/>
      </c>
      <c r="X46" s="47" t="str">
        <f>IF($A46&lt;Pensionsjahr,HLOOKUP($C46,Gehaltstabelle_neu!$B$2:$AA$13,Neu_Gehalt!W46+1,FALSE)*14,IF($A46=Pensionsjahr,(MONTH($E$1)+2*MONTH($E$1)/12)*HLOOKUP($C46,Gehaltstabelle_neu!$B$2:$AA$13,Neu_Gehalt!W46+1,FALSE),""))</f>
        <v/>
      </c>
      <c r="Y46" s="47" t="str">
        <f>IF($A46="","",IF(Y45=MAX(Gehaltstabelle_neu!$A$3:$A$56),MAX(Gehaltstabelle_neu!$A$3:$A$56),IF(MOD($B46,2)=0,Y45+1,Y45)))</f>
        <v/>
      </c>
      <c r="Z46" s="47" t="str">
        <f>IF($A46&lt;Pensionsjahr,HLOOKUP($C46,Gehaltstabelle_neu!$B$2:$AA$13,Neu_Gehalt!Y46+1,FALSE)*14,IF($A46=Pensionsjahr,(MONTH($E$1)+2*MONTH($E$1)/12)*HLOOKUP($C46,Gehaltstabelle_neu!$B$2:$AA$13,Neu_Gehalt!Y46+1,FALSE),""))</f>
        <v/>
      </c>
      <c r="AA46" s="47" t="str">
        <f>IF($A46="","",IF(AA45=MAX(Gehaltstabelle_neu!$A$3:$A$56),MAX(Gehaltstabelle_neu!$A$3:$A$56),IF(MOD($B46,2)=0,AA45+1,AA45)))</f>
        <v/>
      </c>
      <c r="AB46" s="47" t="str">
        <f>IF($A46&lt;Pensionsjahr,HLOOKUP($C46,Gehaltstabelle_neu!$B$2:$AA$13,Neu_Gehalt!AA46+1,FALSE)*14,IF($A46=Pensionsjahr,(MONTH($E$1)+2*MONTH($E$1)/12)*HLOOKUP($C46,Gehaltstabelle_neu!$B$2:$AA$13,Neu_Gehalt!AA46+1,FALSE),""))</f>
        <v/>
      </c>
      <c r="AC46" s="47" t="str">
        <f>IF($A46="","",IF(AC45=MAX(Gehaltstabelle_neu!$A$3:$A$56),MAX(Gehaltstabelle_neu!$A$3:$A$56),IF(MOD($B46,2)=0,AC45+1,AC45)))</f>
        <v/>
      </c>
      <c r="AD46" s="47" t="str">
        <f>IF($A46&lt;Pensionsjahr,HLOOKUP($C46,Gehaltstabelle_neu!$B$2:$AA$13,Neu_Gehalt!AC46+1,FALSE)*14,IF($A46=Pensionsjahr,(MONTH($E$1)+2*MONTH($E$1)/12)*HLOOKUP($C46,Gehaltstabelle_neu!$B$2:$AA$13,Neu_Gehalt!AC46+1,FALSE),""))</f>
        <v/>
      </c>
      <c r="AE46" s="48"/>
    </row>
    <row r="47" spans="1:31" x14ac:dyDescent="0.25">
      <c r="A47" t="str">
        <f t="shared" si="1"/>
        <v/>
      </c>
      <c r="B47" s="19" t="str">
        <f t="shared" si="0"/>
        <v/>
      </c>
      <c r="C47" s="19" t="str">
        <f>IF(A47="","",IF(C46=MAX(Gehaltstabelle_neu!$B$2:$BO$2),Neu_Gehalt!C46,$H$3+Dienstprüftung!D40))</f>
        <v/>
      </c>
      <c r="D47" t="str">
        <f>IF(A47="","",IF(D46=MAX(Gehaltstabelle_neu!$A$3:A93),MAX(Gehaltstabelle_neu!$A$3:A93),IF(MOD(B47,2)=0,D46+1,D46)))</f>
        <v/>
      </c>
      <c r="E47" s="20" t="str">
        <f>IF(A47&lt;Pensionsjahr,HLOOKUP(C47,Gehaltstabelle_neu!$B$2:$AA$13,Neu_Gehalt!D47+1,FALSE)*14,IF(A47=Pensionsjahr,(MONTH($E$1)-1+2*(MONTH($E$1)-1)/12)*HLOOKUP(C47,Gehaltstabelle_neu!$B$2:$AA$13,Neu_Gehalt!D47+1,FALSE),""))</f>
        <v/>
      </c>
      <c r="G47" s="21"/>
      <c r="I47" s="46" t="str">
        <f>IF(A47="","",IF(I46=MAX(Gehaltstabelle_neu!$A$3:A93),MAX(Gehaltstabelle_neu!$A$3:A93),IF(MOD(B47,2)=0,I46+1,I46)))</f>
        <v/>
      </c>
      <c r="J47" s="47" t="str">
        <f>IF(A47&lt;Pensionsjahr,HLOOKUP(C47,Gehaltstabelle_neu!$B$2:$AA$13,Neu_Gehalt!I47+1,FALSE)*14,IF(A47=Pensionsjahr,(MONTH($E$1)+2*MONTH($E$1)/12)*HLOOKUP(C47,Gehaltstabelle_neu!$B$2:$AA$13,Neu_Gehalt!I47+1,FALSE),""))</f>
        <v/>
      </c>
      <c r="K47" s="47" t="str">
        <f>IF($A47="","",IF(K46=MAX(Gehaltstabelle_neu!$A$3:$A$56),MAX(Gehaltstabelle_neu!$A$3:$A$56),IF(MOD($B47,2)=0,K46+1,K46)))</f>
        <v/>
      </c>
      <c r="L47" s="47" t="str">
        <f>IF($A47&lt;Pensionsjahr,HLOOKUP($C47,Gehaltstabelle_neu!$B$2:$AA$13,Neu_Gehalt!K47+1,FALSE)*14,IF($A47=Pensionsjahr,(MONTH($E$1)+2*MONTH($E$1)/12)*HLOOKUP($C47,Gehaltstabelle_neu!$B$2:$AA$13,Neu_Gehalt!K47+1,FALSE),""))</f>
        <v/>
      </c>
      <c r="M47" s="47" t="str">
        <f>IF($A47="","",IF(M46=MAX(Gehaltstabelle_neu!$A$3:$A$56),MAX(Gehaltstabelle_neu!$A$3:$A$56),IF(MOD($B47,2)=0,M46+1,M46)))</f>
        <v/>
      </c>
      <c r="N47" s="47" t="str">
        <f>IF($A47&lt;Pensionsjahr,HLOOKUP($C47,Gehaltstabelle_neu!$B$2:$AA$13,Neu_Gehalt!M47+1,FALSE)*14,IF($A47=Pensionsjahr,(MONTH($E$1)+2*MONTH($E$1)/12)*HLOOKUP($C47,Gehaltstabelle_neu!$B$2:$AA$13,Neu_Gehalt!M47+1,FALSE),""))</f>
        <v/>
      </c>
      <c r="O47" s="47" t="str">
        <f>IF($A47="","",IF(O46=MAX(Gehaltstabelle_neu!$A$3:$A$56),MAX(Gehaltstabelle_neu!$A$3:$A$56),IF(MOD($B47,2)=0,O46+1,O46)))</f>
        <v/>
      </c>
      <c r="P47" s="47" t="str">
        <f>IF($A47&lt;Pensionsjahr,HLOOKUP($C47,Gehaltstabelle_neu!$B$2:$AA$13,Neu_Gehalt!O47+1,FALSE)*14,IF($A47=Pensionsjahr,(MONTH($E$1)+2*MONTH($E$1)/12)*HLOOKUP($C47,Gehaltstabelle_neu!$B$2:$AA$13,Neu_Gehalt!O47+1,FALSE),""))</f>
        <v/>
      </c>
      <c r="Q47" s="47" t="str">
        <f>IF($A47="","",IF(Q46=MAX(Gehaltstabelle_neu!$A$3:$A$56),MAX(Gehaltstabelle_neu!$A$3:$A$56),IF(MOD($B47,2)=0,Q46+1,Q46)))</f>
        <v/>
      </c>
      <c r="R47" s="47" t="str">
        <f>IF($A47&lt;Pensionsjahr,HLOOKUP($C47,Gehaltstabelle_neu!$B$2:$AA$13,Neu_Gehalt!Q47+1,FALSE)*14,IF($A47=Pensionsjahr,(MONTH($E$1)+2*MONTH($E$1)/12)*HLOOKUP($C47,Gehaltstabelle_neu!$B$2:$AA$13,Neu_Gehalt!Q47+1,FALSE),""))</f>
        <v/>
      </c>
      <c r="S47" s="47" t="str">
        <f>IF($A47="","",IF(S46=MAX(Gehaltstabelle_neu!$A$3:$A$56),MAX(Gehaltstabelle_neu!$A$3:$A$56),IF(MOD($B47,2)=0,S46+1,S46)))</f>
        <v/>
      </c>
      <c r="T47" s="47" t="str">
        <f>IF($A47&lt;Pensionsjahr,HLOOKUP($C47,Gehaltstabelle_neu!$B$2:$AA$13,Neu_Gehalt!S47+1,FALSE)*14,IF($A47=Pensionsjahr,(MONTH($E$1)+2*MONTH($E$1)/12)*HLOOKUP($C47,Gehaltstabelle_neu!$B$2:$AA$13,Neu_Gehalt!S47+1,FALSE),""))</f>
        <v/>
      </c>
      <c r="U47" s="47" t="str">
        <f>IF($A47="","",IF(U46=MAX(Gehaltstabelle_neu!$A$3:$A$56),MAX(Gehaltstabelle_neu!$A$3:$A$56),IF(MOD($B47,2)=0,U46+1,U46)))</f>
        <v/>
      </c>
      <c r="V47" s="47" t="str">
        <f>IF($A47&lt;Pensionsjahr,HLOOKUP($C47,Gehaltstabelle_neu!$B$2:$AA$13,Neu_Gehalt!U47+1,FALSE)*14,IF($A47=Pensionsjahr,(MONTH($E$1)+2*MONTH($E$1)/12)*HLOOKUP($C47,Gehaltstabelle_neu!$B$2:$AA$13,Neu_Gehalt!U47+1,FALSE),""))</f>
        <v/>
      </c>
      <c r="W47" s="47" t="str">
        <f>IF($A47="","",IF(W46=MAX(Gehaltstabelle_neu!$A$3:$A$56),MAX(Gehaltstabelle_neu!$A$3:$A$56),IF(MOD($B47,2)=0,W46+1,W46)))</f>
        <v/>
      </c>
      <c r="X47" s="47" t="str">
        <f>IF($A47&lt;Pensionsjahr,HLOOKUP($C47,Gehaltstabelle_neu!$B$2:$AA$13,Neu_Gehalt!W47+1,FALSE)*14,IF($A47=Pensionsjahr,(MONTH($E$1)+2*MONTH($E$1)/12)*HLOOKUP($C47,Gehaltstabelle_neu!$B$2:$AA$13,Neu_Gehalt!W47+1,FALSE),""))</f>
        <v/>
      </c>
      <c r="Y47" s="47" t="str">
        <f>IF($A47="","",IF(Y46=MAX(Gehaltstabelle_neu!$A$3:$A$56),MAX(Gehaltstabelle_neu!$A$3:$A$56),IF(MOD($B47,2)=0,Y46+1,Y46)))</f>
        <v/>
      </c>
      <c r="Z47" s="47" t="str">
        <f>IF($A47&lt;Pensionsjahr,HLOOKUP($C47,Gehaltstabelle_neu!$B$2:$AA$13,Neu_Gehalt!Y47+1,FALSE)*14,IF($A47=Pensionsjahr,(MONTH($E$1)+2*MONTH($E$1)/12)*HLOOKUP($C47,Gehaltstabelle_neu!$B$2:$AA$13,Neu_Gehalt!Y47+1,FALSE),""))</f>
        <v/>
      </c>
      <c r="AA47" s="47" t="str">
        <f>IF($A47="","",IF(AA46=MAX(Gehaltstabelle_neu!$A$3:$A$56),MAX(Gehaltstabelle_neu!$A$3:$A$56),IF(MOD($B47,2)=0,AA46+1,AA46)))</f>
        <v/>
      </c>
      <c r="AB47" s="47" t="str">
        <f>IF($A47&lt;Pensionsjahr,HLOOKUP($C47,Gehaltstabelle_neu!$B$2:$AA$13,Neu_Gehalt!AA47+1,FALSE)*14,IF($A47=Pensionsjahr,(MONTH($E$1)+2*MONTH($E$1)/12)*HLOOKUP($C47,Gehaltstabelle_neu!$B$2:$AA$13,Neu_Gehalt!AA47+1,FALSE),""))</f>
        <v/>
      </c>
      <c r="AC47" s="47" t="str">
        <f>IF($A47="","",IF(AC46=MAX(Gehaltstabelle_neu!$A$3:$A$56),MAX(Gehaltstabelle_neu!$A$3:$A$56),IF(MOD($B47,2)=0,AC46+1,AC46)))</f>
        <v/>
      </c>
      <c r="AD47" s="47" t="str">
        <f>IF($A47&lt;Pensionsjahr,HLOOKUP($C47,Gehaltstabelle_neu!$B$2:$AA$13,Neu_Gehalt!AC47+1,FALSE)*14,IF($A47=Pensionsjahr,(MONTH($E$1)+2*MONTH($E$1)/12)*HLOOKUP($C47,Gehaltstabelle_neu!$B$2:$AA$13,Neu_Gehalt!AC47+1,FALSE),""))</f>
        <v/>
      </c>
      <c r="AE47" s="48"/>
    </row>
    <row r="48" spans="1:31" x14ac:dyDescent="0.25">
      <c r="A48" t="str">
        <f t="shared" si="1"/>
        <v/>
      </c>
      <c r="B48" s="19" t="str">
        <f t="shared" si="0"/>
        <v/>
      </c>
      <c r="C48" s="19" t="str">
        <f>IF(A48="","",IF(C47=MAX(Gehaltstabelle_neu!$B$2:$BO$2),Neu_Gehalt!C47,$H$3+Dienstprüftung!D41))</f>
        <v/>
      </c>
      <c r="D48" t="str">
        <f>IF(A48="","",IF(D47=MAX(Gehaltstabelle_neu!$A$3:A94),MAX(Gehaltstabelle_neu!$A$3:A94),IF(MOD(B48,2)=0,D47+1,D47)))</f>
        <v/>
      </c>
      <c r="E48" s="20" t="str">
        <f>IF(A48&lt;Pensionsjahr,HLOOKUP(C48,Gehaltstabelle_neu!$B$2:$AA$13,Neu_Gehalt!D48+1,FALSE)*14,IF(A48=Pensionsjahr,(MONTH($E$1)-1+2*(MONTH($E$1)-1)/12)*HLOOKUP(C48,Gehaltstabelle_neu!$B$2:$AA$13,Neu_Gehalt!D48+1,FALSE),""))</f>
        <v/>
      </c>
      <c r="G48" s="21"/>
      <c r="I48" s="46" t="str">
        <f>IF(A48="","",IF(I47=MAX(Gehaltstabelle_neu!$A$3:A94),MAX(Gehaltstabelle_neu!$A$3:A94),IF(MOD(B48,2)=0,I47+1,I47)))</f>
        <v/>
      </c>
      <c r="J48" s="47" t="str">
        <f>IF(A48&lt;Pensionsjahr,HLOOKUP(C48,Gehaltstabelle_neu!$B$2:$AA$13,Neu_Gehalt!I48+1,FALSE)*14,IF(A48=Pensionsjahr,(MONTH($E$1)+2*MONTH($E$1)/12)*HLOOKUP(C48,Gehaltstabelle_neu!$B$2:$AA$13,Neu_Gehalt!I48+1,FALSE),""))</f>
        <v/>
      </c>
      <c r="K48" s="47" t="str">
        <f>IF($A48="","",IF(K47=MAX(Gehaltstabelle_neu!$A$3:$A$56),MAX(Gehaltstabelle_neu!$A$3:$A$56),IF(MOD($B48,2)=0,K47+1,K47)))</f>
        <v/>
      </c>
      <c r="L48" s="47" t="str">
        <f>IF($A48&lt;Pensionsjahr,HLOOKUP($C48,Gehaltstabelle_neu!$B$2:$AA$13,Neu_Gehalt!K48+1,FALSE)*14,IF($A48=Pensionsjahr,(MONTH($E$1)+2*MONTH($E$1)/12)*HLOOKUP($C48,Gehaltstabelle_neu!$B$2:$AA$13,Neu_Gehalt!K48+1,FALSE),""))</f>
        <v/>
      </c>
      <c r="M48" s="47" t="str">
        <f>IF($A48="","",IF(M47=MAX(Gehaltstabelle_neu!$A$3:$A$56),MAX(Gehaltstabelle_neu!$A$3:$A$56),IF(MOD($B48,2)=0,M47+1,M47)))</f>
        <v/>
      </c>
      <c r="N48" s="47" t="str">
        <f>IF($A48&lt;Pensionsjahr,HLOOKUP($C48,Gehaltstabelle_neu!$B$2:$AA$13,Neu_Gehalt!M48+1,FALSE)*14,IF($A48=Pensionsjahr,(MONTH($E$1)+2*MONTH($E$1)/12)*HLOOKUP($C48,Gehaltstabelle_neu!$B$2:$AA$13,Neu_Gehalt!M48+1,FALSE),""))</f>
        <v/>
      </c>
      <c r="O48" s="47" t="str">
        <f>IF($A48="","",IF(O47=MAX(Gehaltstabelle_neu!$A$3:$A$56),MAX(Gehaltstabelle_neu!$A$3:$A$56),IF(MOD($B48,2)=0,O47+1,O47)))</f>
        <v/>
      </c>
      <c r="P48" s="47" t="str">
        <f>IF($A48&lt;Pensionsjahr,HLOOKUP($C48,Gehaltstabelle_neu!$B$2:$AA$13,Neu_Gehalt!O48+1,FALSE)*14,IF($A48=Pensionsjahr,(MONTH($E$1)+2*MONTH($E$1)/12)*HLOOKUP($C48,Gehaltstabelle_neu!$B$2:$AA$13,Neu_Gehalt!O48+1,FALSE),""))</f>
        <v/>
      </c>
      <c r="Q48" s="47" t="str">
        <f>IF($A48="","",IF(Q47=MAX(Gehaltstabelle_neu!$A$3:$A$56),MAX(Gehaltstabelle_neu!$A$3:$A$56),IF(MOD($B48,2)=0,Q47+1,Q47)))</f>
        <v/>
      </c>
      <c r="R48" s="47" t="str">
        <f>IF($A48&lt;Pensionsjahr,HLOOKUP($C48,Gehaltstabelle_neu!$B$2:$AA$13,Neu_Gehalt!Q48+1,FALSE)*14,IF($A48=Pensionsjahr,(MONTH($E$1)+2*MONTH($E$1)/12)*HLOOKUP($C48,Gehaltstabelle_neu!$B$2:$AA$13,Neu_Gehalt!Q48+1,FALSE),""))</f>
        <v/>
      </c>
      <c r="S48" s="47" t="str">
        <f>IF($A48="","",IF(S47=MAX(Gehaltstabelle_neu!$A$3:$A$56),MAX(Gehaltstabelle_neu!$A$3:$A$56),IF(MOD($B48,2)=0,S47+1,S47)))</f>
        <v/>
      </c>
      <c r="T48" s="47" t="str">
        <f>IF($A48&lt;Pensionsjahr,HLOOKUP($C48,Gehaltstabelle_neu!$B$2:$AA$13,Neu_Gehalt!S48+1,FALSE)*14,IF($A48=Pensionsjahr,(MONTH($E$1)+2*MONTH($E$1)/12)*HLOOKUP($C48,Gehaltstabelle_neu!$B$2:$AA$13,Neu_Gehalt!S48+1,FALSE),""))</f>
        <v/>
      </c>
      <c r="U48" s="47" t="str">
        <f>IF($A48="","",IF(U47=MAX(Gehaltstabelle_neu!$A$3:$A$56),MAX(Gehaltstabelle_neu!$A$3:$A$56),IF(MOD($B48,2)=0,U47+1,U47)))</f>
        <v/>
      </c>
      <c r="V48" s="47" t="str">
        <f>IF($A48&lt;Pensionsjahr,HLOOKUP($C48,Gehaltstabelle_neu!$B$2:$AA$13,Neu_Gehalt!U48+1,FALSE)*14,IF($A48=Pensionsjahr,(MONTH($E$1)+2*MONTH($E$1)/12)*HLOOKUP($C48,Gehaltstabelle_neu!$B$2:$AA$13,Neu_Gehalt!U48+1,FALSE),""))</f>
        <v/>
      </c>
      <c r="W48" s="47" t="str">
        <f>IF($A48="","",IF(W47=MAX(Gehaltstabelle_neu!$A$3:$A$56),MAX(Gehaltstabelle_neu!$A$3:$A$56),IF(MOD($B48,2)=0,W47+1,W47)))</f>
        <v/>
      </c>
      <c r="X48" s="47" t="str">
        <f>IF($A48&lt;Pensionsjahr,HLOOKUP($C48,Gehaltstabelle_neu!$B$2:$AA$13,Neu_Gehalt!W48+1,FALSE)*14,IF($A48=Pensionsjahr,(MONTH($E$1)+2*MONTH($E$1)/12)*HLOOKUP($C48,Gehaltstabelle_neu!$B$2:$AA$13,Neu_Gehalt!W48+1,FALSE),""))</f>
        <v/>
      </c>
      <c r="Y48" s="47" t="str">
        <f>IF($A48="","",IF(Y47=MAX(Gehaltstabelle_neu!$A$3:$A$56),MAX(Gehaltstabelle_neu!$A$3:$A$56),IF(MOD($B48,2)=0,Y47+1,Y47)))</f>
        <v/>
      </c>
      <c r="Z48" s="47" t="str">
        <f>IF($A48&lt;Pensionsjahr,HLOOKUP($C48,Gehaltstabelle_neu!$B$2:$AA$13,Neu_Gehalt!Y48+1,FALSE)*14,IF($A48=Pensionsjahr,(MONTH($E$1)+2*MONTH($E$1)/12)*HLOOKUP($C48,Gehaltstabelle_neu!$B$2:$AA$13,Neu_Gehalt!Y48+1,FALSE),""))</f>
        <v/>
      </c>
      <c r="AA48" s="47" t="str">
        <f>IF($A48="","",IF(AA47=MAX(Gehaltstabelle_neu!$A$3:$A$56),MAX(Gehaltstabelle_neu!$A$3:$A$56),IF(MOD($B48,2)=0,AA47+1,AA47)))</f>
        <v/>
      </c>
      <c r="AB48" s="47" t="str">
        <f>IF($A48&lt;Pensionsjahr,HLOOKUP($C48,Gehaltstabelle_neu!$B$2:$AA$13,Neu_Gehalt!AA48+1,FALSE)*14,IF($A48=Pensionsjahr,(MONTH($E$1)+2*MONTH($E$1)/12)*HLOOKUP($C48,Gehaltstabelle_neu!$B$2:$AA$13,Neu_Gehalt!AA48+1,FALSE),""))</f>
        <v/>
      </c>
      <c r="AC48" s="47" t="str">
        <f>IF($A48="","",IF(AC47=MAX(Gehaltstabelle_neu!$A$3:$A$56),MAX(Gehaltstabelle_neu!$A$3:$A$56),IF(MOD($B48,2)=0,AC47+1,AC47)))</f>
        <v/>
      </c>
      <c r="AD48" s="47" t="str">
        <f>IF($A48&lt;Pensionsjahr,HLOOKUP($C48,Gehaltstabelle_neu!$B$2:$AA$13,Neu_Gehalt!AC48+1,FALSE)*14,IF($A48=Pensionsjahr,(MONTH($E$1)+2*MONTH($E$1)/12)*HLOOKUP($C48,Gehaltstabelle_neu!$B$2:$AA$13,Neu_Gehalt!AC48+1,FALSE),""))</f>
        <v/>
      </c>
      <c r="AE48" s="48"/>
    </row>
    <row r="49" spans="1:31" x14ac:dyDescent="0.25">
      <c r="A49" t="str">
        <f t="shared" si="1"/>
        <v/>
      </c>
      <c r="B49" s="19" t="str">
        <f t="shared" si="0"/>
        <v/>
      </c>
      <c r="C49" s="19" t="str">
        <f>IF(A49="","",IF(C48=MAX(Gehaltstabelle_neu!$B$2:$BO$2),Neu_Gehalt!C48,$H$3+Dienstprüftung!D42))</f>
        <v/>
      </c>
      <c r="D49" t="str">
        <f>IF(A49="","",IF(D48=MAX(Gehaltstabelle_neu!$A$3:A95),MAX(Gehaltstabelle_neu!$A$3:A95),IF(MOD(B49,2)=0,D48+1,D48)))</f>
        <v/>
      </c>
      <c r="E49" s="20" t="str">
        <f>IF(A49&lt;Pensionsjahr,HLOOKUP(C49,Gehaltstabelle_neu!$B$2:$AA$13,Neu_Gehalt!D49+1,FALSE)*14,IF(A49=Pensionsjahr,(MONTH($E$1)-1+2*(MONTH($E$1)-1)/12)*HLOOKUP(C49,Gehaltstabelle_neu!$B$2:$AA$13,Neu_Gehalt!D49+1,FALSE),""))</f>
        <v/>
      </c>
      <c r="G49" s="21"/>
      <c r="I49" s="46" t="str">
        <f>IF(A49="","",IF(I48=MAX(Gehaltstabelle_neu!$A$3:A95),MAX(Gehaltstabelle_neu!$A$3:A95),IF(MOD(B49,2)=0,I48+1,I48)))</f>
        <v/>
      </c>
      <c r="J49" s="47" t="str">
        <f>IF(A49&lt;Pensionsjahr,HLOOKUP(C49,Gehaltstabelle_neu!$B$2:$AA$13,Neu_Gehalt!I49+1,FALSE)*14,IF(A49=Pensionsjahr,(MONTH($E$1)+2*MONTH($E$1)/12)*HLOOKUP(C49,Gehaltstabelle_neu!$B$2:$AA$13,Neu_Gehalt!I49+1,FALSE),""))</f>
        <v/>
      </c>
      <c r="K49" s="47" t="str">
        <f>IF($A49="","",IF(K48=MAX(Gehaltstabelle_neu!$A$3:$A$56),MAX(Gehaltstabelle_neu!$A$3:$A$56),IF(MOD($B49,2)=0,K48+1,K48)))</f>
        <v/>
      </c>
      <c r="L49" s="47" t="str">
        <f>IF($A49&lt;Pensionsjahr,HLOOKUP($C49,Gehaltstabelle_neu!$B$2:$AA$13,Neu_Gehalt!K49+1,FALSE)*14,IF($A49=Pensionsjahr,(MONTH($E$1)+2*MONTH($E$1)/12)*HLOOKUP($C49,Gehaltstabelle_neu!$B$2:$AA$13,Neu_Gehalt!K49+1,FALSE),""))</f>
        <v/>
      </c>
      <c r="M49" s="47" t="str">
        <f>IF($A49="","",IF(M48=MAX(Gehaltstabelle_neu!$A$3:$A$56),MAX(Gehaltstabelle_neu!$A$3:$A$56),IF(MOD($B49,2)=0,M48+1,M48)))</f>
        <v/>
      </c>
      <c r="N49" s="47" t="str">
        <f>IF($A49&lt;Pensionsjahr,HLOOKUP($C49,Gehaltstabelle_neu!$B$2:$AA$13,Neu_Gehalt!M49+1,FALSE)*14,IF($A49=Pensionsjahr,(MONTH($E$1)+2*MONTH($E$1)/12)*HLOOKUP($C49,Gehaltstabelle_neu!$B$2:$AA$13,Neu_Gehalt!M49+1,FALSE),""))</f>
        <v/>
      </c>
      <c r="O49" s="47" t="str">
        <f>IF($A49="","",IF(O48=MAX(Gehaltstabelle_neu!$A$3:$A$56),MAX(Gehaltstabelle_neu!$A$3:$A$56),IF(MOD($B49,2)=0,O48+1,O48)))</f>
        <v/>
      </c>
      <c r="P49" s="47" t="str">
        <f>IF($A49&lt;Pensionsjahr,HLOOKUP($C49,Gehaltstabelle_neu!$B$2:$AA$13,Neu_Gehalt!O49+1,FALSE)*14,IF($A49=Pensionsjahr,(MONTH($E$1)+2*MONTH($E$1)/12)*HLOOKUP($C49,Gehaltstabelle_neu!$B$2:$AA$13,Neu_Gehalt!O49+1,FALSE),""))</f>
        <v/>
      </c>
      <c r="Q49" s="47" t="str">
        <f>IF($A49="","",IF(Q48=MAX(Gehaltstabelle_neu!$A$3:$A$56),MAX(Gehaltstabelle_neu!$A$3:$A$56),IF(MOD($B49,2)=0,Q48+1,Q48)))</f>
        <v/>
      </c>
      <c r="R49" s="47" t="str">
        <f>IF($A49&lt;Pensionsjahr,HLOOKUP($C49,Gehaltstabelle_neu!$B$2:$AA$13,Neu_Gehalt!Q49+1,FALSE)*14,IF($A49=Pensionsjahr,(MONTH($E$1)+2*MONTH($E$1)/12)*HLOOKUP($C49,Gehaltstabelle_neu!$B$2:$AA$13,Neu_Gehalt!Q49+1,FALSE),""))</f>
        <v/>
      </c>
      <c r="S49" s="47" t="str">
        <f>IF($A49="","",IF(S48=MAX(Gehaltstabelle_neu!$A$3:$A$56),MAX(Gehaltstabelle_neu!$A$3:$A$56),IF(MOD($B49,2)=0,S48+1,S48)))</f>
        <v/>
      </c>
      <c r="T49" s="47" t="str">
        <f>IF($A49&lt;Pensionsjahr,HLOOKUP($C49,Gehaltstabelle_neu!$B$2:$AA$13,Neu_Gehalt!S49+1,FALSE)*14,IF($A49=Pensionsjahr,(MONTH($E$1)+2*MONTH($E$1)/12)*HLOOKUP($C49,Gehaltstabelle_neu!$B$2:$AA$13,Neu_Gehalt!S49+1,FALSE),""))</f>
        <v/>
      </c>
      <c r="U49" s="47" t="str">
        <f>IF($A49="","",IF(U48=MAX(Gehaltstabelle_neu!$A$3:$A$56),MAX(Gehaltstabelle_neu!$A$3:$A$56),IF(MOD($B49,2)=0,U48+1,U48)))</f>
        <v/>
      </c>
      <c r="V49" s="47" t="str">
        <f>IF($A49&lt;Pensionsjahr,HLOOKUP($C49,Gehaltstabelle_neu!$B$2:$AA$13,Neu_Gehalt!U49+1,FALSE)*14,IF($A49=Pensionsjahr,(MONTH($E$1)+2*MONTH($E$1)/12)*HLOOKUP($C49,Gehaltstabelle_neu!$B$2:$AA$13,Neu_Gehalt!U49+1,FALSE),""))</f>
        <v/>
      </c>
      <c r="W49" s="47" t="str">
        <f>IF($A49="","",IF(W48=MAX(Gehaltstabelle_neu!$A$3:$A$56),MAX(Gehaltstabelle_neu!$A$3:$A$56),IF(MOD($B49,2)=0,W48+1,W48)))</f>
        <v/>
      </c>
      <c r="X49" s="47" t="str">
        <f>IF($A49&lt;Pensionsjahr,HLOOKUP($C49,Gehaltstabelle_neu!$B$2:$AA$13,Neu_Gehalt!W49+1,FALSE)*14,IF($A49=Pensionsjahr,(MONTH($E$1)+2*MONTH($E$1)/12)*HLOOKUP($C49,Gehaltstabelle_neu!$B$2:$AA$13,Neu_Gehalt!W49+1,FALSE),""))</f>
        <v/>
      </c>
      <c r="Y49" s="47" t="str">
        <f>IF($A49="","",IF(Y48=MAX(Gehaltstabelle_neu!$A$3:$A$56),MAX(Gehaltstabelle_neu!$A$3:$A$56),IF(MOD($B49,2)=0,Y48+1,Y48)))</f>
        <v/>
      </c>
      <c r="Z49" s="47" t="str">
        <f>IF($A49&lt;Pensionsjahr,HLOOKUP($C49,Gehaltstabelle_neu!$B$2:$AA$13,Neu_Gehalt!Y49+1,FALSE)*14,IF($A49=Pensionsjahr,(MONTH($E$1)+2*MONTH($E$1)/12)*HLOOKUP($C49,Gehaltstabelle_neu!$B$2:$AA$13,Neu_Gehalt!Y49+1,FALSE),""))</f>
        <v/>
      </c>
      <c r="AA49" s="47" t="str">
        <f>IF($A49="","",IF(AA48=MAX(Gehaltstabelle_neu!$A$3:$A$56),MAX(Gehaltstabelle_neu!$A$3:$A$56),IF(MOD($B49,2)=0,AA48+1,AA48)))</f>
        <v/>
      </c>
      <c r="AB49" s="47" t="str">
        <f>IF($A49&lt;Pensionsjahr,HLOOKUP($C49,Gehaltstabelle_neu!$B$2:$AA$13,Neu_Gehalt!AA49+1,FALSE)*14,IF($A49=Pensionsjahr,(MONTH($E$1)+2*MONTH($E$1)/12)*HLOOKUP($C49,Gehaltstabelle_neu!$B$2:$AA$13,Neu_Gehalt!AA49+1,FALSE),""))</f>
        <v/>
      </c>
      <c r="AC49" s="47" t="str">
        <f>IF($A49="","",IF(AC48=MAX(Gehaltstabelle_neu!$A$3:$A$56),MAX(Gehaltstabelle_neu!$A$3:$A$56),IF(MOD($B49,2)=0,AC48+1,AC48)))</f>
        <v/>
      </c>
      <c r="AD49" s="47" t="str">
        <f>IF($A49&lt;Pensionsjahr,HLOOKUP($C49,Gehaltstabelle_neu!$B$2:$AA$13,Neu_Gehalt!AC49+1,FALSE)*14,IF($A49=Pensionsjahr,(MONTH($E$1)+2*MONTH($E$1)/12)*HLOOKUP($C49,Gehaltstabelle_neu!$B$2:$AA$13,Neu_Gehalt!AC49+1,FALSE),""))</f>
        <v/>
      </c>
      <c r="AE49" s="48"/>
    </row>
    <row r="50" spans="1:31" x14ac:dyDescent="0.25">
      <c r="A50" t="str">
        <f t="shared" si="1"/>
        <v/>
      </c>
      <c r="B50" s="19" t="str">
        <f t="shared" si="0"/>
        <v/>
      </c>
      <c r="C50" s="19" t="str">
        <f>IF(A50="","",IF(C49=MAX(Gehaltstabelle_neu!$B$2:$BO$2),Neu_Gehalt!C49,$H$3+Dienstprüftung!D43))</f>
        <v/>
      </c>
      <c r="D50" t="str">
        <f>IF(A50="","",IF(D49=MAX(Gehaltstabelle_neu!$A$3:A96),MAX(Gehaltstabelle_neu!$A$3:A96),IF(MOD(B50,2)=0,D49+1,D49)))</f>
        <v/>
      </c>
      <c r="E50" s="20" t="str">
        <f>IF(A50&lt;Pensionsjahr,HLOOKUP(C50,Gehaltstabelle_neu!$B$2:$AA$13,Neu_Gehalt!D50+1,FALSE)*14,IF(A50=Pensionsjahr,(MONTH($E$1)-1+2*(MONTH($E$1)-1)/12)*HLOOKUP(C50,Gehaltstabelle_neu!$B$2:$AA$13,Neu_Gehalt!D50+1,FALSE),""))</f>
        <v/>
      </c>
      <c r="G50" s="21"/>
      <c r="I50" s="46" t="str">
        <f>IF(A50="","",IF(I49=MAX(Gehaltstabelle_neu!$A$3:A96),MAX(Gehaltstabelle_neu!$A$3:A96),IF(MOD(B50,2)=0,I49+1,I49)))</f>
        <v/>
      </c>
      <c r="J50" s="47" t="str">
        <f>IF(A50&lt;Pensionsjahr,HLOOKUP(C50,Gehaltstabelle_neu!$B$2:$AA$13,Neu_Gehalt!I50+1,FALSE)*14,IF(A50=Pensionsjahr,(MONTH($E$1)+2*MONTH($E$1)/12)*HLOOKUP(C50,Gehaltstabelle_neu!$B$2:$AA$13,Neu_Gehalt!I50+1,FALSE),""))</f>
        <v/>
      </c>
      <c r="K50" s="47" t="str">
        <f>IF($A50="","",IF(K49=MAX(Gehaltstabelle_neu!$A$3:$A$56),MAX(Gehaltstabelle_neu!$A$3:$A$56),IF(MOD($B50,2)=0,K49+1,K49)))</f>
        <v/>
      </c>
      <c r="L50" s="47" t="str">
        <f>IF($A50&lt;Pensionsjahr,HLOOKUP($C50,Gehaltstabelle_neu!$B$2:$AA$13,Neu_Gehalt!K50+1,FALSE)*14,IF($A50=Pensionsjahr,(MONTH($E$1)+2*MONTH($E$1)/12)*HLOOKUP($C50,Gehaltstabelle_neu!$B$2:$AA$13,Neu_Gehalt!K50+1,FALSE),""))</f>
        <v/>
      </c>
      <c r="M50" s="47" t="str">
        <f>IF($A50="","",IF(M49=MAX(Gehaltstabelle_neu!$A$3:$A$56),MAX(Gehaltstabelle_neu!$A$3:$A$56),IF(MOD($B50,2)=0,M49+1,M49)))</f>
        <v/>
      </c>
      <c r="N50" s="47" t="str">
        <f>IF($A50&lt;Pensionsjahr,HLOOKUP($C50,Gehaltstabelle_neu!$B$2:$AA$13,Neu_Gehalt!M50+1,FALSE)*14,IF($A50=Pensionsjahr,(MONTH($E$1)+2*MONTH($E$1)/12)*HLOOKUP($C50,Gehaltstabelle_neu!$B$2:$AA$13,Neu_Gehalt!M50+1,FALSE),""))</f>
        <v/>
      </c>
      <c r="O50" s="47" t="str">
        <f>IF($A50="","",IF(O49=MAX(Gehaltstabelle_neu!$A$3:$A$56),MAX(Gehaltstabelle_neu!$A$3:$A$56),IF(MOD($B50,2)=0,O49+1,O49)))</f>
        <v/>
      </c>
      <c r="P50" s="47" t="str">
        <f>IF($A50&lt;Pensionsjahr,HLOOKUP($C50,Gehaltstabelle_neu!$B$2:$AA$13,Neu_Gehalt!O50+1,FALSE)*14,IF($A50=Pensionsjahr,(MONTH($E$1)+2*MONTH($E$1)/12)*HLOOKUP($C50,Gehaltstabelle_neu!$B$2:$AA$13,Neu_Gehalt!O50+1,FALSE),""))</f>
        <v/>
      </c>
      <c r="Q50" s="47" t="str">
        <f>IF($A50="","",IF(Q49=MAX(Gehaltstabelle_neu!$A$3:$A$56),MAX(Gehaltstabelle_neu!$A$3:$A$56),IF(MOD($B50,2)=0,Q49+1,Q49)))</f>
        <v/>
      </c>
      <c r="R50" s="47" t="str">
        <f>IF($A50&lt;Pensionsjahr,HLOOKUP($C50,Gehaltstabelle_neu!$B$2:$AA$13,Neu_Gehalt!Q50+1,FALSE)*14,IF($A50=Pensionsjahr,(MONTH($E$1)+2*MONTH($E$1)/12)*HLOOKUP($C50,Gehaltstabelle_neu!$B$2:$AA$13,Neu_Gehalt!Q50+1,FALSE),""))</f>
        <v/>
      </c>
      <c r="S50" s="47" t="str">
        <f>IF($A50="","",IF(S49=MAX(Gehaltstabelle_neu!$A$3:$A$56),MAX(Gehaltstabelle_neu!$A$3:$A$56),IF(MOD($B50,2)=0,S49+1,S49)))</f>
        <v/>
      </c>
      <c r="T50" s="47" t="str">
        <f>IF($A50&lt;Pensionsjahr,HLOOKUP($C50,Gehaltstabelle_neu!$B$2:$AA$13,Neu_Gehalt!S50+1,FALSE)*14,IF($A50=Pensionsjahr,(MONTH($E$1)+2*MONTH($E$1)/12)*HLOOKUP($C50,Gehaltstabelle_neu!$B$2:$AA$13,Neu_Gehalt!S50+1,FALSE),""))</f>
        <v/>
      </c>
      <c r="U50" s="47" t="str">
        <f>IF($A50="","",IF(U49=MAX(Gehaltstabelle_neu!$A$3:$A$56),MAX(Gehaltstabelle_neu!$A$3:$A$56),IF(MOD($B50,2)=0,U49+1,U49)))</f>
        <v/>
      </c>
      <c r="V50" s="47" t="str">
        <f>IF($A50&lt;Pensionsjahr,HLOOKUP($C50,Gehaltstabelle_neu!$B$2:$AA$13,Neu_Gehalt!U50+1,FALSE)*14,IF($A50=Pensionsjahr,(MONTH($E$1)+2*MONTH($E$1)/12)*HLOOKUP($C50,Gehaltstabelle_neu!$B$2:$AA$13,Neu_Gehalt!U50+1,FALSE),""))</f>
        <v/>
      </c>
      <c r="W50" s="47" t="str">
        <f>IF($A50="","",IF(W49=MAX(Gehaltstabelle_neu!$A$3:$A$56),MAX(Gehaltstabelle_neu!$A$3:$A$56),IF(MOD($B50,2)=0,W49+1,W49)))</f>
        <v/>
      </c>
      <c r="X50" s="47" t="str">
        <f>IF($A50&lt;Pensionsjahr,HLOOKUP($C50,Gehaltstabelle_neu!$B$2:$AA$13,Neu_Gehalt!W50+1,FALSE)*14,IF($A50=Pensionsjahr,(MONTH($E$1)+2*MONTH($E$1)/12)*HLOOKUP($C50,Gehaltstabelle_neu!$B$2:$AA$13,Neu_Gehalt!W50+1,FALSE),""))</f>
        <v/>
      </c>
      <c r="Y50" s="47" t="str">
        <f>IF($A50="","",IF(Y49=MAX(Gehaltstabelle_neu!$A$3:$A$56),MAX(Gehaltstabelle_neu!$A$3:$A$56),IF(MOD($B50,2)=0,Y49+1,Y49)))</f>
        <v/>
      </c>
      <c r="Z50" s="47" t="str">
        <f>IF($A50&lt;Pensionsjahr,HLOOKUP($C50,Gehaltstabelle_neu!$B$2:$AA$13,Neu_Gehalt!Y50+1,FALSE)*14,IF($A50=Pensionsjahr,(MONTH($E$1)+2*MONTH($E$1)/12)*HLOOKUP($C50,Gehaltstabelle_neu!$B$2:$AA$13,Neu_Gehalt!Y50+1,FALSE),""))</f>
        <v/>
      </c>
      <c r="AA50" s="47" t="str">
        <f>IF($A50="","",IF(AA49=MAX(Gehaltstabelle_neu!$A$3:$A$56),MAX(Gehaltstabelle_neu!$A$3:$A$56),IF(MOD($B50,2)=0,AA49+1,AA49)))</f>
        <v/>
      </c>
      <c r="AB50" s="47" t="str">
        <f>IF($A50&lt;Pensionsjahr,HLOOKUP($C50,Gehaltstabelle_neu!$B$2:$AA$13,Neu_Gehalt!AA50+1,FALSE)*14,IF($A50=Pensionsjahr,(MONTH($E$1)+2*MONTH($E$1)/12)*HLOOKUP($C50,Gehaltstabelle_neu!$B$2:$AA$13,Neu_Gehalt!AA50+1,FALSE),""))</f>
        <v/>
      </c>
      <c r="AC50" s="47" t="str">
        <f>IF($A50="","",IF(AC49=MAX(Gehaltstabelle_neu!$A$3:$A$56),MAX(Gehaltstabelle_neu!$A$3:$A$56),IF(MOD($B50,2)=0,AC49+1,AC49)))</f>
        <v/>
      </c>
      <c r="AD50" s="47" t="str">
        <f>IF($A50&lt;Pensionsjahr,HLOOKUP($C50,Gehaltstabelle_neu!$B$2:$AA$13,Neu_Gehalt!AC50+1,FALSE)*14,IF($A50=Pensionsjahr,(MONTH($E$1)+2*MONTH($E$1)/12)*HLOOKUP($C50,Gehaltstabelle_neu!$B$2:$AA$13,Neu_Gehalt!AC50+1,FALSE),""))</f>
        <v/>
      </c>
      <c r="AE50" s="48"/>
    </row>
    <row r="51" spans="1:31" x14ac:dyDescent="0.25">
      <c r="A51" t="str">
        <f t="shared" si="1"/>
        <v/>
      </c>
      <c r="B51" s="19" t="str">
        <f t="shared" si="0"/>
        <v/>
      </c>
      <c r="C51" s="19" t="str">
        <f>IF(A51="","",IF(C50=MAX(Gehaltstabelle_neu!$B$2:$BO$2),Neu_Gehalt!C50,$H$3+Dienstprüftung!D44))</f>
        <v/>
      </c>
      <c r="D51" t="str">
        <f>IF(A51="","",IF(D50=MAX(Gehaltstabelle_neu!$A$3:A97),MAX(Gehaltstabelle_neu!$A$3:A97),IF(MOD(B51,2)=0,D50+1,D50)))</f>
        <v/>
      </c>
      <c r="E51" s="20" t="str">
        <f>IF(A51&lt;Pensionsjahr,HLOOKUP(C51,Gehaltstabelle_neu!$B$2:$AA$13,Neu_Gehalt!D51+1,FALSE)*14,IF(A51=Pensionsjahr,(MONTH($E$1)-1+2*(MONTH($E$1)-1)/12)*HLOOKUP(C51,Gehaltstabelle_neu!$B$2:$AA$13,Neu_Gehalt!D51+1,FALSE),""))</f>
        <v/>
      </c>
      <c r="G51" s="21"/>
      <c r="I51" s="46" t="str">
        <f>IF(A51="","",IF(I50=MAX(Gehaltstabelle_neu!$A$3:A97),MAX(Gehaltstabelle_neu!$A$3:A97),IF(MOD(B51,2)=0,I50+1,I50)))</f>
        <v/>
      </c>
      <c r="J51" s="47" t="str">
        <f>IF(A51&lt;Pensionsjahr,HLOOKUP(C51,Gehaltstabelle_neu!$B$2:$AA$13,Neu_Gehalt!I51+1,FALSE)*14,IF(A51=Pensionsjahr,(MONTH($E$1)+2*MONTH($E$1)/12)*HLOOKUP(C51,Gehaltstabelle_neu!$B$2:$AA$13,Neu_Gehalt!I51+1,FALSE),""))</f>
        <v/>
      </c>
      <c r="K51" s="47" t="str">
        <f>IF($A51="","",IF(K50=MAX(Gehaltstabelle_neu!$A$3:$A$56),MAX(Gehaltstabelle_neu!$A$3:$A$56),IF(MOD($B51,2)=0,K50+1,K50)))</f>
        <v/>
      </c>
      <c r="L51" s="47" t="str">
        <f>IF($A51&lt;Pensionsjahr,HLOOKUP($C51,Gehaltstabelle_neu!$B$2:$AA$13,Neu_Gehalt!K51+1,FALSE)*14,IF($A51=Pensionsjahr,(MONTH($E$1)+2*MONTH($E$1)/12)*HLOOKUP($C51,Gehaltstabelle_neu!$B$2:$AA$13,Neu_Gehalt!K51+1,FALSE),""))</f>
        <v/>
      </c>
      <c r="M51" s="47" t="str">
        <f>IF($A51="","",IF(M50=MAX(Gehaltstabelle_neu!$A$3:$A$56),MAX(Gehaltstabelle_neu!$A$3:$A$56),IF(MOD($B51,2)=0,M50+1,M50)))</f>
        <v/>
      </c>
      <c r="N51" s="47" t="str">
        <f>IF($A51&lt;Pensionsjahr,HLOOKUP($C51,Gehaltstabelle_neu!$B$2:$AA$13,Neu_Gehalt!M51+1,FALSE)*14,IF($A51=Pensionsjahr,(MONTH($E$1)+2*MONTH($E$1)/12)*HLOOKUP($C51,Gehaltstabelle_neu!$B$2:$AA$13,Neu_Gehalt!M51+1,FALSE),""))</f>
        <v/>
      </c>
      <c r="O51" s="47" t="str">
        <f>IF($A51="","",IF(O50=MAX(Gehaltstabelle_neu!$A$3:$A$56),MAX(Gehaltstabelle_neu!$A$3:$A$56),IF(MOD($B51,2)=0,O50+1,O50)))</f>
        <v/>
      </c>
      <c r="P51" s="47" t="str">
        <f>IF($A51&lt;Pensionsjahr,HLOOKUP($C51,Gehaltstabelle_neu!$B$2:$AA$13,Neu_Gehalt!O51+1,FALSE)*14,IF($A51=Pensionsjahr,(MONTH($E$1)+2*MONTH($E$1)/12)*HLOOKUP($C51,Gehaltstabelle_neu!$B$2:$AA$13,Neu_Gehalt!O51+1,FALSE),""))</f>
        <v/>
      </c>
      <c r="Q51" s="47" t="str">
        <f>IF($A51="","",IF(Q50=MAX(Gehaltstabelle_neu!$A$3:$A$56),MAX(Gehaltstabelle_neu!$A$3:$A$56),IF(MOD($B51,2)=0,Q50+1,Q50)))</f>
        <v/>
      </c>
      <c r="R51" s="47" t="str">
        <f>IF($A51&lt;Pensionsjahr,HLOOKUP($C51,Gehaltstabelle_neu!$B$2:$AA$13,Neu_Gehalt!Q51+1,FALSE)*14,IF($A51=Pensionsjahr,(MONTH($E$1)+2*MONTH($E$1)/12)*HLOOKUP($C51,Gehaltstabelle_neu!$B$2:$AA$13,Neu_Gehalt!Q51+1,FALSE),""))</f>
        <v/>
      </c>
      <c r="S51" s="47" t="str">
        <f>IF($A51="","",IF(S50=MAX(Gehaltstabelle_neu!$A$3:$A$56),MAX(Gehaltstabelle_neu!$A$3:$A$56),IF(MOD($B51,2)=0,S50+1,S50)))</f>
        <v/>
      </c>
      <c r="T51" s="47" t="str">
        <f>IF($A51&lt;Pensionsjahr,HLOOKUP($C51,Gehaltstabelle_neu!$B$2:$AA$13,Neu_Gehalt!S51+1,FALSE)*14,IF($A51=Pensionsjahr,(MONTH($E$1)+2*MONTH($E$1)/12)*HLOOKUP($C51,Gehaltstabelle_neu!$B$2:$AA$13,Neu_Gehalt!S51+1,FALSE),""))</f>
        <v/>
      </c>
      <c r="U51" s="47" t="str">
        <f>IF($A51="","",IF(U50=MAX(Gehaltstabelle_neu!$A$3:$A$56),MAX(Gehaltstabelle_neu!$A$3:$A$56),IF(MOD($B51,2)=0,U50+1,U50)))</f>
        <v/>
      </c>
      <c r="V51" s="47" t="str">
        <f>IF($A51&lt;Pensionsjahr,HLOOKUP($C51,Gehaltstabelle_neu!$B$2:$AA$13,Neu_Gehalt!U51+1,FALSE)*14,IF($A51=Pensionsjahr,(MONTH($E$1)+2*MONTH($E$1)/12)*HLOOKUP($C51,Gehaltstabelle_neu!$B$2:$AA$13,Neu_Gehalt!U51+1,FALSE),""))</f>
        <v/>
      </c>
      <c r="W51" s="47" t="str">
        <f>IF($A51="","",IF(W50=MAX(Gehaltstabelle_neu!$A$3:$A$56),MAX(Gehaltstabelle_neu!$A$3:$A$56),IF(MOD($B51,2)=0,W50+1,W50)))</f>
        <v/>
      </c>
      <c r="X51" s="47" t="str">
        <f>IF($A51&lt;Pensionsjahr,HLOOKUP($C51,Gehaltstabelle_neu!$B$2:$AA$13,Neu_Gehalt!W51+1,FALSE)*14,IF($A51=Pensionsjahr,(MONTH($E$1)+2*MONTH($E$1)/12)*HLOOKUP($C51,Gehaltstabelle_neu!$B$2:$AA$13,Neu_Gehalt!W51+1,FALSE),""))</f>
        <v/>
      </c>
      <c r="Y51" s="47" t="str">
        <f>IF($A51="","",IF(Y50=MAX(Gehaltstabelle_neu!$A$3:$A$56),MAX(Gehaltstabelle_neu!$A$3:$A$56),IF(MOD($B51,2)=0,Y50+1,Y50)))</f>
        <v/>
      </c>
      <c r="Z51" s="47" t="str">
        <f>IF($A51&lt;Pensionsjahr,HLOOKUP($C51,Gehaltstabelle_neu!$B$2:$AA$13,Neu_Gehalt!Y51+1,FALSE)*14,IF($A51=Pensionsjahr,(MONTH($E$1)+2*MONTH($E$1)/12)*HLOOKUP($C51,Gehaltstabelle_neu!$B$2:$AA$13,Neu_Gehalt!Y51+1,FALSE),""))</f>
        <v/>
      </c>
      <c r="AA51" s="47" t="str">
        <f>IF($A51="","",IF(AA50=MAX(Gehaltstabelle_neu!$A$3:$A$56),MAX(Gehaltstabelle_neu!$A$3:$A$56),IF(MOD($B51,2)=0,AA50+1,AA50)))</f>
        <v/>
      </c>
      <c r="AB51" s="47" t="str">
        <f>IF($A51&lt;Pensionsjahr,HLOOKUP($C51,Gehaltstabelle_neu!$B$2:$AA$13,Neu_Gehalt!AA51+1,FALSE)*14,IF($A51=Pensionsjahr,(MONTH($E$1)+2*MONTH($E$1)/12)*HLOOKUP($C51,Gehaltstabelle_neu!$B$2:$AA$13,Neu_Gehalt!AA51+1,FALSE),""))</f>
        <v/>
      </c>
      <c r="AC51" s="47" t="str">
        <f>IF($A51="","",IF(AC50=MAX(Gehaltstabelle_neu!$A$3:$A$56),MAX(Gehaltstabelle_neu!$A$3:$A$56),IF(MOD($B51,2)=0,AC50+1,AC50)))</f>
        <v/>
      </c>
      <c r="AD51" s="47" t="str">
        <f>IF($A51&lt;Pensionsjahr,HLOOKUP($C51,Gehaltstabelle_neu!$B$2:$AA$13,Neu_Gehalt!AC51+1,FALSE)*14,IF($A51=Pensionsjahr,(MONTH($E$1)+2*MONTH($E$1)/12)*HLOOKUP($C51,Gehaltstabelle_neu!$B$2:$AA$13,Neu_Gehalt!AC51+1,FALSE),""))</f>
        <v/>
      </c>
      <c r="AE51" s="48"/>
    </row>
    <row r="52" spans="1:31" x14ac:dyDescent="0.25">
      <c r="A52" t="str">
        <f t="shared" si="1"/>
        <v/>
      </c>
      <c r="B52" s="19" t="str">
        <f t="shared" si="0"/>
        <v/>
      </c>
      <c r="C52" s="19" t="str">
        <f>IF(A52="","",IF(C51=MAX(Gehaltstabelle_neu!$B$2:$BO$2),Neu_Gehalt!C51,$H$3+Dienstprüftung!D45))</f>
        <v/>
      </c>
      <c r="D52" t="str">
        <f>IF(A52="","",IF(D51=MAX(Gehaltstabelle_neu!$A$3:A98),MAX(Gehaltstabelle_neu!$A$3:A98),IF(MOD(B52,2)=0,D51+1,D51)))</f>
        <v/>
      </c>
      <c r="E52" s="20" t="str">
        <f>IF(A52&lt;Pensionsjahr,HLOOKUP(C52,Gehaltstabelle_neu!$B$2:$AA$13,Neu_Gehalt!D52+1,FALSE)*14,IF(A52=Pensionsjahr,(MONTH($E$1)-1+2*(MONTH($E$1)-1)/12)*HLOOKUP(C52,Gehaltstabelle_neu!$B$2:$AA$13,Neu_Gehalt!D52+1,FALSE),""))</f>
        <v/>
      </c>
      <c r="G52" s="21"/>
      <c r="I52" s="46" t="str">
        <f>IF(A52="","",IF(I51=MAX(Gehaltstabelle_neu!$A$3:A98),MAX(Gehaltstabelle_neu!$A$3:A98),IF(MOD(B52,2)=0,I51+1,I51)))</f>
        <v/>
      </c>
      <c r="J52" s="47" t="str">
        <f>IF(A52&lt;Pensionsjahr,HLOOKUP(C52,Gehaltstabelle_neu!$B$2:$AA$13,Neu_Gehalt!I52+1,FALSE)*14,IF(A52=Pensionsjahr,(MONTH($E$1)+2*MONTH($E$1)/12)*HLOOKUP(C52,Gehaltstabelle_neu!$B$2:$AA$13,Neu_Gehalt!I52+1,FALSE),""))</f>
        <v/>
      </c>
      <c r="K52" s="47" t="str">
        <f>IF($A52="","",IF(K51=MAX(Gehaltstabelle_neu!$A$3:$A$56),MAX(Gehaltstabelle_neu!$A$3:$A$56),IF(MOD($B52,2)=0,K51+1,K51)))</f>
        <v/>
      </c>
      <c r="L52" s="47" t="str">
        <f>IF($A52&lt;Pensionsjahr,HLOOKUP($C52,Gehaltstabelle_neu!$B$2:$AA$13,Neu_Gehalt!K52+1,FALSE)*14,IF($A52=Pensionsjahr,(MONTH($E$1)+2*MONTH($E$1)/12)*HLOOKUP($C52,Gehaltstabelle_neu!$B$2:$AA$13,Neu_Gehalt!K52+1,FALSE),""))</f>
        <v/>
      </c>
      <c r="M52" s="47" t="str">
        <f>IF($A52="","",IF(M51=MAX(Gehaltstabelle_neu!$A$3:$A$56),MAX(Gehaltstabelle_neu!$A$3:$A$56),IF(MOD($B52,2)=0,M51+1,M51)))</f>
        <v/>
      </c>
      <c r="N52" s="47" t="str">
        <f>IF($A52&lt;Pensionsjahr,HLOOKUP($C52,Gehaltstabelle_neu!$B$2:$AA$13,Neu_Gehalt!M52+1,FALSE)*14,IF($A52=Pensionsjahr,(MONTH($E$1)+2*MONTH($E$1)/12)*HLOOKUP($C52,Gehaltstabelle_neu!$B$2:$AA$13,Neu_Gehalt!M52+1,FALSE),""))</f>
        <v/>
      </c>
      <c r="O52" s="47" t="str">
        <f>IF($A52="","",IF(O51=MAX(Gehaltstabelle_neu!$A$3:$A$56),MAX(Gehaltstabelle_neu!$A$3:$A$56),IF(MOD($B52,2)=0,O51+1,O51)))</f>
        <v/>
      </c>
      <c r="P52" s="47" t="str">
        <f>IF($A52&lt;Pensionsjahr,HLOOKUP($C52,Gehaltstabelle_neu!$B$2:$AA$13,Neu_Gehalt!O52+1,FALSE)*14,IF($A52=Pensionsjahr,(MONTH($E$1)+2*MONTH($E$1)/12)*HLOOKUP($C52,Gehaltstabelle_neu!$B$2:$AA$13,Neu_Gehalt!O52+1,FALSE),""))</f>
        <v/>
      </c>
      <c r="Q52" s="47" t="str">
        <f>IF($A52="","",IF(Q51=MAX(Gehaltstabelle_neu!$A$3:$A$56),MAX(Gehaltstabelle_neu!$A$3:$A$56),IF(MOD($B52,2)=0,Q51+1,Q51)))</f>
        <v/>
      </c>
      <c r="R52" s="47" t="str">
        <f>IF($A52&lt;Pensionsjahr,HLOOKUP($C52,Gehaltstabelle_neu!$B$2:$AA$13,Neu_Gehalt!Q52+1,FALSE)*14,IF($A52=Pensionsjahr,(MONTH($E$1)+2*MONTH($E$1)/12)*HLOOKUP($C52,Gehaltstabelle_neu!$B$2:$AA$13,Neu_Gehalt!Q52+1,FALSE),""))</f>
        <v/>
      </c>
      <c r="S52" s="47" t="str">
        <f>IF($A52="","",IF(S51=MAX(Gehaltstabelle_neu!$A$3:$A$56),MAX(Gehaltstabelle_neu!$A$3:$A$56),IF(MOD($B52,2)=0,S51+1,S51)))</f>
        <v/>
      </c>
      <c r="T52" s="47" t="str">
        <f>IF($A52&lt;Pensionsjahr,HLOOKUP($C52,Gehaltstabelle_neu!$B$2:$AA$13,Neu_Gehalt!S52+1,FALSE)*14,IF($A52=Pensionsjahr,(MONTH($E$1)+2*MONTH($E$1)/12)*HLOOKUP($C52,Gehaltstabelle_neu!$B$2:$AA$13,Neu_Gehalt!S52+1,FALSE),""))</f>
        <v/>
      </c>
      <c r="U52" s="47" t="str">
        <f>IF($A52="","",IF(U51=MAX(Gehaltstabelle_neu!$A$3:$A$56),MAX(Gehaltstabelle_neu!$A$3:$A$56),IF(MOD($B52,2)=0,U51+1,U51)))</f>
        <v/>
      </c>
      <c r="V52" s="47" t="str">
        <f>IF($A52&lt;Pensionsjahr,HLOOKUP($C52,Gehaltstabelle_neu!$B$2:$AA$13,Neu_Gehalt!U52+1,FALSE)*14,IF($A52=Pensionsjahr,(MONTH($E$1)+2*MONTH($E$1)/12)*HLOOKUP($C52,Gehaltstabelle_neu!$B$2:$AA$13,Neu_Gehalt!U52+1,FALSE),""))</f>
        <v/>
      </c>
      <c r="W52" s="47" t="str">
        <f>IF($A52="","",IF(W51=MAX(Gehaltstabelle_neu!$A$3:$A$56),MAX(Gehaltstabelle_neu!$A$3:$A$56),IF(MOD($B52,2)=0,W51+1,W51)))</f>
        <v/>
      </c>
      <c r="X52" s="47" t="str">
        <f>IF($A52&lt;Pensionsjahr,HLOOKUP($C52,Gehaltstabelle_neu!$B$2:$AA$13,Neu_Gehalt!W52+1,FALSE)*14,IF($A52=Pensionsjahr,(MONTH($E$1)+2*MONTH($E$1)/12)*HLOOKUP($C52,Gehaltstabelle_neu!$B$2:$AA$13,Neu_Gehalt!W52+1,FALSE),""))</f>
        <v/>
      </c>
      <c r="Y52" s="47" t="str">
        <f>IF($A52="","",IF(Y51=MAX(Gehaltstabelle_neu!$A$3:$A$56),MAX(Gehaltstabelle_neu!$A$3:$A$56),IF(MOD($B52,2)=0,Y51+1,Y51)))</f>
        <v/>
      </c>
      <c r="Z52" s="47" t="str">
        <f>IF($A52&lt;Pensionsjahr,HLOOKUP($C52,Gehaltstabelle_neu!$B$2:$AA$13,Neu_Gehalt!Y52+1,FALSE)*14,IF($A52=Pensionsjahr,(MONTH($E$1)+2*MONTH($E$1)/12)*HLOOKUP($C52,Gehaltstabelle_neu!$B$2:$AA$13,Neu_Gehalt!Y52+1,FALSE),""))</f>
        <v/>
      </c>
      <c r="AA52" s="47" t="str">
        <f>IF($A52="","",IF(AA51=MAX(Gehaltstabelle_neu!$A$3:$A$56),MAX(Gehaltstabelle_neu!$A$3:$A$56),IF(MOD($B52,2)=0,AA51+1,AA51)))</f>
        <v/>
      </c>
      <c r="AB52" s="47" t="str">
        <f>IF($A52&lt;Pensionsjahr,HLOOKUP($C52,Gehaltstabelle_neu!$B$2:$AA$13,Neu_Gehalt!AA52+1,FALSE)*14,IF($A52=Pensionsjahr,(MONTH($E$1)+2*MONTH($E$1)/12)*HLOOKUP($C52,Gehaltstabelle_neu!$B$2:$AA$13,Neu_Gehalt!AA52+1,FALSE),""))</f>
        <v/>
      </c>
      <c r="AC52" s="47" t="str">
        <f>IF($A52="","",IF(AC51=MAX(Gehaltstabelle_neu!$A$3:$A$56),MAX(Gehaltstabelle_neu!$A$3:$A$56),IF(MOD($B52,2)=0,AC51+1,AC51)))</f>
        <v/>
      </c>
      <c r="AD52" s="47" t="str">
        <f>IF($A52&lt;Pensionsjahr,HLOOKUP($C52,Gehaltstabelle_neu!$B$2:$AA$13,Neu_Gehalt!AC52+1,FALSE)*14,IF($A52=Pensionsjahr,(MONTH($E$1)+2*MONTH($E$1)/12)*HLOOKUP($C52,Gehaltstabelle_neu!$B$2:$AA$13,Neu_Gehalt!AC52+1,FALSE),""))</f>
        <v/>
      </c>
      <c r="AE52" s="48"/>
    </row>
    <row r="53" spans="1:31" x14ac:dyDescent="0.25">
      <c r="A53" t="str">
        <f t="shared" si="1"/>
        <v/>
      </c>
      <c r="B53" s="19" t="str">
        <f t="shared" si="0"/>
        <v/>
      </c>
      <c r="C53" s="19" t="str">
        <f>IF(A53="","",IF(C52=MAX(Gehaltstabelle_neu!$B$2:$BO$2),Neu_Gehalt!C52,$H$3+Dienstprüftung!D46))</f>
        <v/>
      </c>
      <c r="D53" t="str">
        <f>IF(A53="","",IF(D52=MAX(Gehaltstabelle_neu!$A$3:A99),MAX(Gehaltstabelle_neu!$A$3:A99),IF(MOD(B53,2)=0,D52+1,D52)))</f>
        <v/>
      </c>
      <c r="E53" s="20" t="str">
        <f>IF(A53&lt;Pensionsjahr,HLOOKUP(C53,Gehaltstabelle_neu!$B$2:$AA$13,Neu_Gehalt!D53+1,FALSE)*14,IF(A53=Pensionsjahr,(MONTH($E$1)-1+2*(MONTH($E$1)-1)/12)*HLOOKUP(C53,Gehaltstabelle_neu!$B$2:$AA$13,Neu_Gehalt!D53+1,FALSE),""))</f>
        <v/>
      </c>
      <c r="G53" s="21"/>
      <c r="I53" s="46" t="str">
        <f>IF(A53="","",IF(I52=MAX(Gehaltstabelle_neu!$A$3:A99),MAX(Gehaltstabelle_neu!$A$3:A99),IF(MOD(B53,2)=0,I52+1,I52)))</f>
        <v/>
      </c>
      <c r="J53" s="47" t="str">
        <f>IF(A53&lt;Pensionsjahr,HLOOKUP(C53,Gehaltstabelle_neu!$B$2:$AA$13,Neu_Gehalt!I53+1,FALSE)*14,IF(A53=Pensionsjahr,(MONTH($E$1)+2*MONTH($E$1)/12)*HLOOKUP(C53,Gehaltstabelle_neu!$B$2:$AA$13,Neu_Gehalt!I53+1,FALSE),""))</f>
        <v/>
      </c>
      <c r="K53" s="47" t="str">
        <f>IF($A53="","",IF(K52=MAX(Gehaltstabelle_neu!$A$3:$A$56),MAX(Gehaltstabelle_neu!$A$3:$A$56),IF(MOD($B53,2)=0,K52+1,K52)))</f>
        <v/>
      </c>
      <c r="L53" s="47" t="str">
        <f>IF($A53&lt;Pensionsjahr,HLOOKUP($C53,Gehaltstabelle_neu!$B$2:$AA$13,Neu_Gehalt!K53+1,FALSE)*14,IF($A53=Pensionsjahr,(MONTH($E$1)+2*MONTH($E$1)/12)*HLOOKUP($C53,Gehaltstabelle_neu!$B$2:$AA$13,Neu_Gehalt!K53+1,FALSE),""))</f>
        <v/>
      </c>
      <c r="M53" s="47" t="str">
        <f>IF($A53="","",IF(M52=MAX(Gehaltstabelle_neu!$A$3:$A$56),MAX(Gehaltstabelle_neu!$A$3:$A$56),IF(MOD($B53,2)=0,M52+1,M52)))</f>
        <v/>
      </c>
      <c r="N53" s="47" t="str">
        <f>IF($A53&lt;Pensionsjahr,HLOOKUP($C53,Gehaltstabelle_neu!$B$2:$AA$13,Neu_Gehalt!M53+1,FALSE)*14,IF($A53=Pensionsjahr,(MONTH($E$1)+2*MONTH($E$1)/12)*HLOOKUP($C53,Gehaltstabelle_neu!$B$2:$AA$13,Neu_Gehalt!M53+1,FALSE),""))</f>
        <v/>
      </c>
      <c r="O53" s="47" t="str">
        <f>IF($A53="","",IF(O52=MAX(Gehaltstabelle_neu!$A$3:$A$56),MAX(Gehaltstabelle_neu!$A$3:$A$56),IF(MOD($B53,2)=0,O52+1,O52)))</f>
        <v/>
      </c>
      <c r="P53" s="47" t="str">
        <f>IF($A53&lt;Pensionsjahr,HLOOKUP($C53,Gehaltstabelle_neu!$B$2:$AA$13,Neu_Gehalt!O53+1,FALSE)*14,IF($A53=Pensionsjahr,(MONTH($E$1)+2*MONTH($E$1)/12)*HLOOKUP($C53,Gehaltstabelle_neu!$B$2:$AA$13,Neu_Gehalt!O53+1,FALSE),""))</f>
        <v/>
      </c>
      <c r="Q53" s="47" t="str">
        <f>IF($A53="","",IF(Q52=MAX(Gehaltstabelle_neu!$A$3:$A$56),MAX(Gehaltstabelle_neu!$A$3:$A$56),IF(MOD($B53,2)=0,Q52+1,Q52)))</f>
        <v/>
      </c>
      <c r="R53" s="47" t="str">
        <f>IF($A53&lt;Pensionsjahr,HLOOKUP($C53,Gehaltstabelle_neu!$B$2:$AA$13,Neu_Gehalt!Q53+1,FALSE)*14,IF($A53=Pensionsjahr,(MONTH($E$1)+2*MONTH($E$1)/12)*HLOOKUP($C53,Gehaltstabelle_neu!$B$2:$AA$13,Neu_Gehalt!Q53+1,FALSE),""))</f>
        <v/>
      </c>
      <c r="S53" s="47" t="str">
        <f>IF($A53="","",IF(S52=MAX(Gehaltstabelle_neu!$A$3:$A$56),MAX(Gehaltstabelle_neu!$A$3:$A$56),IF(MOD($B53,2)=0,S52+1,S52)))</f>
        <v/>
      </c>
      <c r="T53" s="47" t="str">
        <f>IF($A53&lt;Pensionsjahr,HLOOKUP($C53,Gehaltstabelle_neu!$B$2:$AA$13,Neu_Gehalt!S53+1,FALSE)*14,IF($A53=Pensionsjahr,(MONTH($E$1)+2*MONTH($E$1)/12)*HLOOKUP($C53,Gehaltstabelle_neu!$B$2:$AA$13,Neu_Gehalt!S53+1,FALSE),""))</f>
        <v/>
      </c>
      <c r="U53" s="47" t="str">
        <f>IF($A53="","",IF(U52=MAX(Gehaltstabelle_neu!$A$3:$A$56),MAX(Gehaltstabelle_neu!$A$3:$A$56),IF(MOD($B53,2)=0,U52+1,U52)))</f>
        <v/>
      </c>
      <c r="V53" s="47" t="str">
        <f>IF($A53&lt;Pensionsjahr,HLOOKUP($C53,Gehaltstabelle_neu!$B$2:$AA$13,Neu_Gehalt!U53+1,FALSE)*14,IF($A53=Pensionsjahr,(MONTH($E$1)+2*MONTH($E$1)/12)*HLOOKUP($C53,Gehaltstabelle_neu!$B$2:$AA$13,Neu_Gehalt!U53+1,FALSE),""))</f>
        <v/>
      </c>
      <c r="W53" s="47" t="str">
        <f>IF($A53="","",IF(W52=MAX(Gehaltstabelle_neu!$A$3:$A$56),MAX(Gehaltstabelle_neu!$A$3:$A$56),IF(MOD($B53,2)=0,W52+1,W52)))</f>
        <v/>
      </c>
      <c r="X53" s="47" t="str">
        <f>IF($A53&lt;Pensionsjahr,HLOOKUP($C53,Gehaltstabelle_neu!$B$2:$AA$13,Neu_Gehalt!W53+1,FALSE)*14,IF($A53=Pensionsjahr,(MONTH($E$1)+2*MONTH($E$1)/12)*HLOOKUP($C53,Gehaltstabelle_neu!$B$2:$AA$13,Neu_Gehalt!W53+1,FALSE),""))</f>
        <v/>
      </c>
      <c r="Y53" s="47" t="str">
        <f>IF($A53="","",IF(Y52=MAX(Gehaltstabelle_neu!$A$3:$A$56),MAX(Gehaltstabelle_neu!$A$3:$A$56),IF(MOD($B53,2)=0,Y52+1,Y52)))</f>
        <v/>
      </c>
      <c r="Z53" s="47" t="str">
        <f>IF($A53&lt;Pensionsjahr,HLOOKUP($C53,Gehaltstabelle_neu!$B$2:$AA$13,Neu_Gehalt!Y53+1,FALSE)*14,IF($A53=Pensionsjahr,(MONTH($E$1)+2*MONTH($E$1)/12)*HLOOKUP($C53,Gehaltstabelle_neu!$B$2:$AA$13,Neu_Gehalt!Y53+1,FALSE),""))</f>
        <v/>
      </c>
      <c r="AA53" s="47" t="str">
        <f>IF($A53="","",IF(AA52=MAX(Gehaltstabelle_neu!$A$3:$A$56),MAX(Gehaltstabelle_neu!$A$3:$A$56),IF(MOD($B53,2)=0,AA52+1,AA52)))</f>
        <v/>
      </c>
      <c r="AB53" s="47" t="str">
        <f>IF($A53&lt;Pensionsjahr,HLOOKUP($C53,Gehaltstabelle_neu!$B$2:$AA$13,Neu_Gehalt!AA53+1,FALSE)*14,IF($A53=Pensionsjahr,(MONTH($E$1)+2*MONTH($E$1)/12)*HLOOKUP($C53,Gehaltstabelle_neu!$B$2:$AA$13,Neu_Gehalt!AA53+1,FALSE),""))</f>
        <v/>
      </c>
      <c r="AC53" s="47" t="str">
        <f>IF($A53="","",IF(AC52=MAX(Gehaltstabelle_neu!$A$3:$A$56),MAX(Gehaltstabelle_neu!$A$3:$A$56),IF(MOD($B53,2)=0,AC52+1,AC52)))</f>
        <v/>
      </c>
      <c r="AD53" s="47" t="str">
        <f>IF($A53&lt;Pensionsjahr,HLOOKUP($C53,Gehaltstabelle_neu!$B$2:$AA$13,Neu_Gehalt!AC53+1,FALSE)*14,IF($A53=Pensionsjahr,(MONTH($E$1)+2*MONTH($E$1)/12)*HLOOKUP($C53,Gehaltstabelle_neu!$B$2:$AA$13,Neu_Gehalt!AC53+1,FALSE),""))</f>
        <v/>
      </c>
      <c r="AE53" s="48"/>
    </row>
    <row r="54" spans="1:31" x14ac:dyDescent="0.25">
      <c r="A54" t="str">
        <f t="shared" si="1"/>
        <v/>
      </c>
      <c r="B54" s="19" t="str">
        <f t="shared" si="0"/>
        <v/>
      </c>
      <c r="C54" s="19" t="str">
        <f>IF(A54="","",IF(C53=MAX(Gehaltstabelle_neu!$B$2:$BO$2),Neu_Gehalt!C53,$H$3+Dienstprüftung!D47))</f>
        <v/>
      </c>
      <c r="D54" t="str">
        <f>IF(A54="","",IF(D53=MAX(Gehaltstabelle_neu!$A$3:A100),MAX(Gehaltstabelle_neu!$A$3:A100),IF(MOD(B54,2)=0,D53+1,D53)))</f>
        <v/>
      </c>
      <c r="E54" s="20" t="str">
        <f>IF(A54&lt;Pensionsjahr,HLOOKUP(C54,Gehaltstabelle_neu!$B$2:$AA$13,Neu_Gehalt!D54+1,FALSE)*14,IF(A54=Pensionsjahr,(MONTH($E$1)-1+2*(MONTH($E$1)-1)/12)*HLOOKUP(C54,Gehaltstabelle_neu!$B$2:$AA$13,Neu_Gehalt!D54+1,FALSE),""))</f>
        <v/>
      </c>
      <c r="G54" s="21"/>
      <c r="I54" s="46" t="str">
        <f>IF(A54="","",IF(I53=MAX(Gehaltstabelle_neu!$A$3:A100),MAX(Gehaltstabelle_neu!$A$3:A100),IF(MOD(B54,2)=0,I53+1,I53)))</f>
        <v/>
      </c>
      <c r="J54" s="47" t="str">
        <f>IF(A54&lt;Pensionsjahr,HLOOKUP(C54,Gehaltstabelle_neu!$B$2:$AA$13,Neu_Gehalt!I54+1,FALSE)*14,IF(A54=Pensionsjahr,(MONTH($E$1)+2*MONTH($E$1)/12)*HLOOKUP(C54,Gehaltstabelle_neu!$B$2:$AA$13,Neu_Gehalt!I54+1,FALSE),""))</f>
        <v/>
      </c>
      <c r="K54" s="47" t="str">
        <f>IF($A54="","",IF(K53=MAX(Gehaltstabelle_neu!$A$3:$A$56),MAX(Gehaltstabelle_neu!$A$3:$A$56),IF(MOD($B54,2)=0,K53+1,K53)))</f>
        <v/>
      </c>
      <c r="L54" s="47" t="str">
        <f>IF($A54&lt;Pensionsjahr,HLOOKUP($C54,Gehaltstabelle_neu!$B$2:$AA$13,Neu_Gehalt!K54+1,FALSE)*14,IF($A54=Pensionsjahr,(MONTH($E$1)+2*MONTH($E$1)/12)*HLOOKUP($C54,Gehaltstabelle_neu!$B$2:$AA$13,Neu_Gehalt!K54+1,FALSE),""))</f>
        <v/>
      </c>
      <c r="M54" s="47" t="str">
        <f>IF($A54="","",IF(M53=MAX(Gehaltstabelle_neu!$A$3:$A$56),MAX(Gehaltstabelle_neu!$A$3:$A$56),IF(MOD($B54,2)=0,M53+1,M53)))</f>
        <v/>
      </c>
      <c r="N54" s="47" t="str">
        <f>IF($A54&lt;Pensionsjahr,HLOOKUP($C54,Gehaltstabelle_neu!$B$2:$AA$13,Neu_Gehalt!M54+1,FALSE)*14,IF($A54=Pensionsjahr,(MONTH($E$1)+2*MONTH($E$1)/12)*HLOOKUP($C54,Gehaltstabelle_neu!$B$2:$AA$13,Neu_Gehalt!M54+1,FALSE),""))</f>
        <v/>
      </c>
      <c r="O54" s="47" t="str">
        <f>IF($A54="","",IF(O53=MAX(Gehaltstabelle_neu!$A$3:$A$56),MAX(Gehaltstabelle_neu!$A$3:$A$56),IF(MOD($B54,2)=0,O53+1,O53)))</f>
        <v/>
      </c>
      <c r="P54" s="47" t="str">
        <f>IF($A54&lt;Pensionsjahr,HLOOKUP($C54,Gehaltstabelle_neu!$B$2:$AA$13,Neu_Gehalt!O54+1,FALSE)*14,IF($A54=Pensionsjahr,(MONTH($E$1)+2*MONTH($E$1)/12)*HLOOKUP($C54,Gehaltstabelle_neu!$B$2:$AA$13,Neu_Gehalt!O54+1,FALSE),""))</f>
        <v/>
      </c>
      <c r="Q54" s="47" t="str">
        <f>IF($A54="","",IF(Q53=MAX(Gehaltstabelle_neu!$A$3:$A$56),MAX(Gehaltstabelle_neu!$A$3:$A$56),IF(MOD($B54,2)=0,Q53+1,Q53)))</f>
        <v/>
      </c>
      <c r="R54" s="47" t="str">
        <f>IF($A54&lt;Pensionsjahr,HLOOKUP($C54,Gehaltstabelle_neu!$B$2:$AA$13,Neu_Gehalt!Q54+1,FALSE)*14,IF($A54=Pensionsjahr,(MONTH($E$1)+2*MONTH($E$1)/12)*HLOOKUP($C54,Gehaltstabelle_neu!$B$2:$AA$13,Neu_Gehalt!Q54+1,FALSE),""))</f>
        <v/>
      </c>
      <c r="S54" s="47" t="str">
        <f>IF($A54="","",IF(S53=MAX(Gehaltstabelle_neu!$A$3:$A$56),MAX(Gehaltstabelle_neu!$A$3:$A$56),IF(MOD($B54,2)=0,S53+1,S53)))</f>
        <v/>
      </c>
      <c r="T54" s="47" t="str">
        <f>IF($A54&lt;Pensionsjahr,HLOOKUP($C54,Gehaltstabelle_neu!$B$2:$AA$13,Neu_Gehalt!S54+1,FALSE)*14,IF($A54=Pensionsjahr,(MONTH($E$1)+2*MONTH($E$1)/12)*HLOOKUP($C54,Gehaltstabelle_neu!$B$2:$AA$13,Neu_Gehalt!S54+1,FALSE),""))</f>
        <v/>
      </c>
      <c r="U54" s="47" t="str">
        <f>IF($A54="","",IF(U53=MAX(Gehaltstabelle_neu!$A$3:$A$56),MAX(Gehaltstabelle_neu!$A$3:$A$56),IF(MOD($B54,2)=0,U53+1,U53)))</f>
        <v/>
      </c>
      <c r="V54" s="47" t="str">
        <f>IF($A54&lt;Pensionsjahr,HLOOKUP($C54,Gehaltstabelle_neu!$B$2:$AA$13,Neu_Gehalt!U54+1,FALSE)*14,IF($A54=Pensionsjahr,(MONTH($E$1)+2*MONTH($E$1)/12)*HLOOKUP($C54,Gehaltstabelle_neu!$B$2:$AA$13,Neu_Gehalt!U54+1,FALSE),""))</f>
        <v/>
      </c>
      <c r="W54" s="47" t="str">
        <f>IF($A54="","",IF(W53=MAX(Gehaltstabelle_neu!$A$3:$A$56),MAX(Gehaltstabelle_neu!$A$3:$A$56),IF(MOD($B54,2)=0,W53+1,W53)))</f>
        <v/>
      </c>
      <c r="X54" s="47" t="str">
        <f>IF($A54&lt;Pensionsjahr,HLOOKUP($C54,Gehaltstabelle_neu!$B$2:$AA$13,Neu_Gehalt!W54+1,FALSE)*14,IF($A54=Pensionsjahr,(MONTH($E$1)+2*MONTH($E$1)/12)*HLOOKUP($C54,Gehaltstabelle_neu!$B$2:$AA$13,Neu_Gehalt!W54+1,FALSE),""))</f>
        <v/>
      </c>
      <c r="Y54" s="47" t="str">
        <f>IF($A54="","",IF(Y53=MAX(Gehaltstabelle_neu!$A$3:$A$56),MAX(Gehaltstabelle_neu!$A$3:$A$56),IF(MOD($B54,2)=0,Y53+1,Y53)))</f>
        <v/>
      </c>
      <c r="Z54" s="47" t="str">
        <f>IF($A54&lt;Pensionsjahr,HLOOKUP($C54,Gehaltstabelle_neu!$B$2:$AA$13,Neu_Gehalt!Y54+1,FALSE)*14,IF($A54=Pensionsjahr,(MONTH($E$1)+2*MONTH($E$1)/12)*HLOOKUP($C54,Gehaltstabelle_neu!$B$2:$AA$13,Neu_Gehalt!Y54+1,FALSE),""))</f>
        <v/>
      </c>
      <c r="AA54" s="47" t="str">
        <f>IF($A54="","",IF(AA53=MAX(Gehaltstabelle_neu!$A$3:$A$56),MAX(Gehaltstabelle_neu!$A$3:$A$56),IF(MOD($B54,2)=0,AA53+1,AA53)))</f>
        <v/>
      </c>
      <c r="AB54" s="47" t="str">
        <f>IF($A54&lt;Pensionsjahr,HLOOKUP($C54,Gehaltstabelle_neu!$B$2:$AA$13,Neu_Gehalt!AA54+1,FALSE)*14,IF($A54=Pensionsjahr,(MONTH($E$1)+2*MONTH($E$1)/12)*HLOOKUP($C54,Gehaltstabelle_neu!$B$2:$AA$13,Neu_Gehalt!AA54+1,FALSE),""))</f>
        <v/>
      </c>
      <c r="AC54" s="47" t="str">
        <f>IF($A54="","",IF(AC53=MAX(Gehaltstabelle_neu!$A$3:$A$56),MAX(Gehaltstabelle_neu!$A$3:$A$56),IF(MOD($B54,2)=0,AC53+1,AC53)))</f>
        <v/>
      </c>
      <c r="AD54" s="47" t="str">
        <f>IF($A54&lt;Pensionsjahr,HLOOKUP($C54,Gehaltstabelle_neu!$B$2:$AA$13,Neu_Gehalt!AC54+1,FALSE)*14,IF($A54=Pensionsjahr,(MONTH($E$1)+2*MONTH($E$1)/12)*HLOOKUP($C54,Gehaltstabelle_neu!$B$2:$AA$13,Neu_Gehalt!AC54+1,FALSE),""))</f>
        <v/>
      </c>
      <c r="AE54" s="48"/>
    </row>
    <row r="55" spans="1:31" x14ac:dyDescent="0.25">
      <c r="A55" t="str">
        <f t="shared" si="1"/>
        <v/>
      </c>
      <c r="B55" s="19" t="str">
        <f t="shared" si="0"/>
        <v/>
      </c>
      <c r="C55" s="19" t="str">
        <f>IF(A55="","",IF(C54=MAX(Gehaltstabelle_neu!$B$2:$BO$2),Neu_Gehalt!C54,$H$3+Dienstprüftung!D48))</f>
        <v/>
      </c>
      <c r="D55" t="str">
        <f>IF(A55="","",IF(D54=MAX(Gehaltstabelle_neu!$A$3:A101),MAX(Gehaltstabelle_neu!$A$3:A101),IF(MOD(B55,2)=0,D54+1,D54)))</f>
        <v/>
      </c>
      <c r="E55" s="20" t="str">
        <f>IF(A55&lt;Pensionsjahr,HLOOKUP(C55,Gehaltstabelle_neu!$B$2:$AA$13,Neu_Gehalt!D55+1,FALSE)*14,IF(A55=Pensionsjahr,(MONTH($E$1)-1+2*(MONTH($E$1)-1)/12)*HLOOKUP(C55,Gehaltstabelle_neu!$B$2:$AA$13,Neu_Gehalt!D55+1,FALSE),""))</f>
        <v/>
      </c>
      <c r="G55" s="21"/>
      <c r="I55" s="46" t="str">
        <f>IF(A55="","",IF(I54=MAX(Gehaltstabelle_neu!$A$3:A101),MAX(Gehaltstabelle_neu!$A$3:A101),IF(MOD(B55,2)=0,I54+1,I54)))</f>
        <v/>
      </c>
      <c r="J55" s="47" t="str">
        <f>IF(A55&lt;Pensionsjahr,HLOOKUP(C55,Gehaltstabelle_neu!$B$2:$AA$13,Neu_Gehalt!I55+1,FALSE)*14,IF(A55=Pensionsjahr,(MONTH($E$1)+2*MONTH($E$1)/12)*HLOOKUP(C55,Gehaltstabelle_neu!$B$2:$AA$13,Neu_Gehalt!I55+1,FALSE),""))</f>
        <v/>
      </c>
      <c r="K55" s="47" t="str">
        <f>IF($A55="","",IF(K54=MAX(Gehaltstabelle_neu!$A$3:$A$56),MAX(Gehaltstabelle_neu!$A$3:$A$56),IF(MOD($B55,2)=0,K54+1,K54)))</f>
        <v/>
      </c>
      <c r="L55" s="47" t="str">
        <f>IF($A55&lt;Pensionsjahr,HLOOKUP($C55,Gehaltstabelle_neu!$B$2:$AA$13,Neu_Gehalt!K55+1,FALSE)*14,IF($A55=Pensionsjahr,(MONTH($E$1)+2*MONTH($E$1)/12)*HLOOKUP($C55,Gehaltstabelle_neu!$B$2:$AA$13,Neu_Gehalt!K55+1,FALSE),""))</f>
        <v/>
      </c>
      <c r="M55" s="47" t="str">
        <f>IF($A55="","",IF(M54=MAX(Gehaltstabelle_neu!$A$3:$A$56),MAX(Gehaltstabelle_neu!$A$3:$A$56),IF(MOD($B55,2)=0,M54+1,M54)))</f>
        <v/>
      </c>
      <c r="N55" s="47" t="str">
        <f>IF($A55&lt;Pensionsjahr,HLOOKUP($C55,Gehaltstabelle_neu!$B$2:$AA$13,Neu_Gehalt!M55+1,FALSE)*14,IF($A55=Pensionsjahr,(MONTH($E$1)+2*MONTH($E$1)/12)*HLOOKUP($C55,Gehaltstabelle_neu!$B$2:$AA$13,Neu_Gehalt!M55+1,FALSE),""))</f>
        <v/>
      </c>
      <c r="O55" s="47" t="str">
        <f>IF($A55="","",IF(O54=MAX(Gehaltstabelle_neu!$A$3:$A$56),MAX(Gehaltstabelle_neu!$A$3:$A$56),IF(MOD($B55,2)=0,O54+1,O54)))</f>
        <v/>
      </c>
      <c r="P55" s="47" t="str">
        <f>IF($A55&lt;Pensionsjahr,HLOOKUP($C55,Gehaltstabelle_neu!$B$2:$AA$13,Neu_Gehalt!O55+1,FALSE)*14,IF($A55=Pensionsjahr,(MONTH($E$1)+2*MONTH($E$1)/12)*HLOOKUP($C55,Gehaltstabelle_neu!$B$2:$AA$13,Neu_Gehalt!O55+1,FALSE),""))</f>
        <v/>
      </c>
      <c r="Q55" s="47" t="str">
        <f>IF($A55="","",IF(Q54=MAX(Gehaltstabelle_neu!$A$3:$A$56),MAX(Gehaltstabelle_neu!$A$3:$A$56),IF(MOD($B55,2)=0,Q54+1,Q54)))</f>
        <v/>
      </c>
      <c r="R55" s="47" t="str">
        <f>IF($A55&lt;Pensionsjahr,HLOOKUP($C55,Gehaltstabelle_neu!$B$2:$AA$13,Neu_Gehalt!Q55+1,FALSE)*14,IF($A55=Pensionsjahr,(MONTH($E$1)+2*MONTH($E$1)/12)*HLOOKUP($C55,Gehaltstabelle_neu!$B$2:$AA$13,Neu_Gehalt!Q55+1,FALSE),""))</f>
        <v/>
      </c>
      <c r="S55" s="47" t="str">
        <f>IF($A55="","",IF(S54=MAX(Gehaltstabelle_neu!$A$3:$A$56),MAX(Gehaltstabelle_neu!$A$3:$A$56),IF(MOD($B55,2)=0,S54+1,S54)))</f>
        <v/>
      </c>
      <c r="T55" s="47" t="str">
        <f>IF($A55&lt;Pensionsjahr,HLOOKUP($C55,Gehaltstabelle_neu!$B$2:$AA$13,Neu_Gehalt!S55+1,FALSE)*14,IF($A55=Pensionsjahr,(MONTH($E$1)+2*MONTH($E$1)/12)*HLOOKUP($C55,Gehaltstabelle_neu!$B$2:$AA$13,Neu_Gehalt!S55+1,FALSE),""))</f>
        <v/>
      </c>
      <c r="U55" s="47" t="str">
        <f>IF($A55="","",IF(U54=MAX(Gehaltstabelle_neu!$A$3:$A$56),MAX(Gehaltstabelle_neu!$A$3:$A$56),IF(MOD($B55,2)=0,U54+1,U54)))</f>
        <v/>
      </c>
      <c r="V55" s="47" t="str">
        <f>IF($A55&lt;Pensionsjahr,HLOOKUP($C55,Gehaltstabelle_neu!$B$2:$AA$13,Neu_Gehalt!U55+1,FALSE)*14,IF($A55=Pensionsjahr,(MONTH($E$1)+2*MONTH($E$1)/12)*HLOOKUP($C55,Gehaltstabelle_neu!$B$2:$AA$13,Neu_Gehalt!U55+1,FALSE),""))</f>
        <v/>
      </c>
      <c r="W55" s="47" t="str">
        <f>IF($A55="","",IF(W54=MAX(Gehaltstabelle_neu!$A$3:$A$56),MAX(Gehaltstabelle_neu!$A$3:$A$56),IF(MOD($B55,2)=0,W54+1,W54)))</f>
        <v/>
      </c>
      <c r="X55" s="47" t="str">
        <f>IF($A55&lt;Pensionsjahr,HLOOKUP($C55,Gehaltstabelle_neu!$B$2:$AA$13,Neu_Gehalt!W55+1,FALSE)*14,IF($A55=Pensionsjahr,(MONTH($E$1)+2*MONTH($E$1)/12)*HLOOKUP($C55,Gehaltstabelle_neu!$B$2:$AA$13,Neu_Gehalt!W55+1,FALSE),""))</f>
        <v/>
      </c>
      <c r="Y55" s="47" t="str">
        <f>IF($A55="","",IF(Y54=MAX(Gehaltstabelle_neu!$A$3:$A$56),MAX(Gehaltstabelle_neu!$A$3:$A$56),IF(MOD($B55,2)=0,Y54+1,Y54)))</f>
        <v/>
      </c>
      <c r="Z55" s="47" t="str">
        <f>IF($A55&lt;Pensionsjahr,HLOOKUP($C55,Gehaltstabelle_neu!$B$2:$AA$13,Neu_Gehalt!Y55+1,FALSE)*14,IF($A55=Pensionsjahr,(MONTH($E$1)+2*MONTH($E$1)/12)*HLOOKUP($C55,Gehaltstabelle_neu!$B$2:$AA$13,Neu_Gehalt!Y55+1,FALSE),""))</f>
        <v/>
      </c>
      <c r="AA55" s="47" t="str">
        <f>IF($A55="","",IF(AA54=MAX(Gehaltstabelle_neu!$A$3:$A$56),MAX(Gehaltstabelle_neu!$A$3:$A$56),IF(MOD($B55,2)=0,AA54+1,AA54)))</f>
        <v/>
      </c>
      <c r="AB55" s="47" t="str">
        <f>IF($A55&lt;Pensionsjahr,HLOOKUP($C55,Gehaltstabelle_neu!$B$2:$AA$13,Neu_Gehalt!AA55+1,FALSE)*14,IF($A55=Pensionsjahr,(MONTH($E$1)+2*MONTH($E$1)/12)*HLOOKUP($C55,Gehaltstabelle_neu!$B$2:$AA$13,Neu_Gehalt!AA55+1,FALSE),""))</f>
        <v/>
      </c>
      <c r="AC55" s="47" t="str">
        <f>IF($A55="","",IF(AC54=MAX(Gehaltstabelle_neu!$A$3:$A$56),MAX(Gehaltstabelle_neu!$A$3:$A$56),IF(MOD($B55,2)=0,AC54+1,AC54)))</f>
        <v/>
      </c>
      <c r="AD55" s="47" t="str">
        <f>IF($A55&lt;Pensionsjahr,HLOOKUP($C55,Gehaltstabelle_neu!$B$2:$AA$13,Neu_Gehalt!AC55+1,FALSE)*14,IF($A55=Pensionsjahr,(MONTH($E$1)+2*MONTH($E$1)/12)*HLOOKUP($C55,Gehaltstabelle_neu!$B$2:$AA$13,Neu_Gehalt!AC55+1,FALSE),""))</f>
        <v/>
      </c>
      <c r="AE55" s="48"/>
    </row>
    <row r="56" spans="1:31" x14ac:dyDescent="0.25">
      <c r="A56" t="str">
        <f t="shared" si="1"/>
        <v/>
      </c>
      <c r="B56" s="19" t="str">
        <f t="shared" si="0"/>
        <v/>
      </c>
      <c r="C56" s="19" t="str">
        <f>IF(A56="","",IF(C55=MAX(Gehaltstabelle_neu!$B$2:$BO$2),Neu_Gehalt!C55,$H$3+Dienstprüftung!D49))</f>
        <v/>
      </c>
      <c r="D56" t="str">
        <f>IF(A56="","",IF(D55=MAX(Gehaltstabelle_neu!$A$3:A102),MAX(Gehaltstabelle_neu!$A$3:A102),IF(MOD(B56,2)=0,D55+1,D55)))</f>
        <v/>
      </c>
      <c r="E56" s="20" t="str">
        <f>IF(A56&lt;Pensionsjahr,HLOOKUP(C56,Gehaltstabelle_neu!$B$2:$AA$13,Neu_Gehalt!D56+1,FALSE)*14,IF(A56=Pensionsjahr,(MONTH($E$1)-1+2*(MONTH($E$1)-1)/12)*HLOOKUP(C56,Gehaltstabelle_neu!$B$2:$AA$13,Neu_Gehalt!D56+1,FALSE),""))</f>
        <v/>
      </c>
      <c r="G56" s="21"/>
      <c r="I56" s="46" t="str">
        <f>IF(A56="","",IF(I55=MAX(Gehaltstabelle_neu!$A$3:A102),MAX(Gehaltstabelle_neu!$A$3:A102),IF(MOD(B56,2)=0,I55+1,I55)))</f>
        <v/>
      </c>
      <c r="J56" s="47" t="str">
        <f>IF(A56&lt;Pensionsjahr,HLOOKUP(C56,Gehaltstabelle_neu!$B$2:$AA$13,Neu_Gehalt!I56+1,FALSE)*14,IF(A56=Pensionsjahr,(MONTH($E$1)+2*MONTH($E$1)/12)*HLOOKUP(C56,Gehaltstabelle_neu!$B$2:$AA$13,Neu_Gehalt!I56+1,FALSE),""))</f>
        <v/>
      </c>
      <c r="K56" s="47" t="str">
        <f>IF($A56="","",IF(K55=MAX(Gehaltstabelle_neu!$A$3:$A$56),MAX(Gehaltstabelle_neu!$A$3:$A$56),IF(MOD($B56,2)=0,K55+1,K55)))</f>
        <v/>
      </c>
      <c r="L56" s="47" t="str">
        <f>IF($A56&lt;Pensionsjahr,HLOOKUP($C56,Gehaltstabelle_neu!$B$2:$AA$13,Neu_Gehalt!K56+1,FALSE)*14,IF($A56=Pensionsjahr,(MONTH($E$1)+2*MONTH($E$1)/12)*HLOOKUP($C56,Gehaltstabelle_neu!$B$2:$AA$13,Neu_Gehalt!K56+1,FALSE),""))</f>
        <v/>
      </c>
      <c r="M56" s="47" t="str">
        <f>IF($A56="","",IF(M55=MAX(Gehaltstabelle_neu!$A$3:$A$56),MAX(Gehaltstabelle_neu!$A$3:$A$56),IF(MOD($B56,2)=0,M55+1,M55)))</f>
        <v/>
      </c>
      <c r="N56" s="47" t="str">
        <f>IF($A56&lt;Pensionsjahr,HLOOKUP($C56,Gehaltstabelle_neu!$B$2:$AA$13,Neu_Gehalt!M56+1,FALSE)*14,IF($A56=Pensionsjahr,(MONTH($E$1)+2*MONTH($E$1)/12)*HLOOKUP($C56,Gehaltstabelle_neu!$B$2:$AA$13,Neu_Gehalt!M56+1,FALSE),""))</f>
        <v/>
      </c>
      <c r="O56" s="47" t="str">
        <f>IF($A56="","",IF(O55=MAX(Gehaltstabelle_neu!$A$3:$A$56),MAX(Gehaltstabelle_neu!$A$3:$A$56),IF(MOD($B56,2)=0,O55+1,O55)))</f>
        <v/>
      </c>
      <c r="P56" s="47" t="str">
        <f>IF($A56&lt;Pensionsjahr,HLOOKUP($C56,Gehaltstabelle_neu!$B$2:$AA$13,Neu_Gehalt!O56+1,FALSE)*14,IF($A56=Pensionsjahr,(MONTH($E$1)+2*MONTH($E$1)/12)*HLOOKUP($C56,Gehaltstabelle_neu!$B$2:$AA$13,Neu_Gehalt!O56+1,FALSE),""))</f>
        <v/>
      </c>
      <c r="Q56" s="47" t="str">
        <f>IF($A56="","",IF(Q55=MAX(Gehaltstabelle_neu!$A$3:$A$56),MAX(Gehaltstabelle_neu!$A$3:$A$56),IF(MOD($B56,2)=0,Q55+1,Q55)))</f>
        <v/>
      </c>
      <c r="R56" s="47" t="str">
        <f>IF($A56&lt;Pensionsjahr,HLOOKUP($C56,Gehaltstabelle_neu!$B$2:$AA$13,Neu_Gehalt!Q56+1,FALSE)*14,IF($A56=Pensionsjahr,(MONTH($E$1)+2*MONTH($E$1)/12)*HLOOKUP($C56,Gehaltstabelle_neu!$B$2:$AA$13,Neu_Gehalt!Q56+1,FALSE),""))</f>
        <v/>
      </c>
      <c r="S56" s="47" t="str">
        <f>IF($A56="","",IF(S55=MAX(Gehaltstabelle_neu!$A$3:$A$56),MAX(Gehaltstabelle_neu!$A$3:$A$56),IF(MOD($B56,2)=0,S55+1,S55)))</f>
        <v/>
      </c>
      <c r="T56" s="47" t="str">
        <f>IF($A56&lt;Pensionsjahr,HLOOKUP($C56,Gehaltstabelle_neu!$B$2:$AA$13,Neu_Gehalt!S56+1,FALSE)*14,IF($A56=Pensionsjahr,(MONTH($E$1)+2*MONTH($E$1)/12)*HLOOKUP($C56,Gehaltstabelle_neu!$B$2:$AA$13,Neu_Gehalt!S56+1,FALSE),""))</f>
        <v/>
      </c>
      <c r="U56" s="47" t="str">
        <f>IF($A56="","",IF(U55=MAX(Gehaltstabelle_neu!$A$3:$A$56),MAX(Gehaltstabelle_neu!$A$3:$A$56),IF(MOD($B56,2)=0,U55+1,U55)))</f>
        <v/>
      </c>
      <c r="V56" s="47" t="str">
        <f>IF($A56&lt;Pensionsjahr,HLOOKUP($C56,Gehaltstabelle_neu!$B$2:$AA$13,Neu_Gehalt!U56+1,FALSE)*14,IF($A56=Pensionsjahr,(MONTH($E$1)+2*MONTH($E$1)/12)*HLOOKUP($C56,Gehaltstabelle_neu!$B$2:$AA$13,Neu_Gehalt!U56+1,FALSE),""))</f>
        <v/>
      </c>
      <c r="W56" s="47" t="str">
        <f>IF($A56="","",IF(W55=MAX(Gehaltstabelle_neu!$A$3:$A$56),MAX(Gehaltstabelle_neu!$A$3:$A$56),IF(MOD($B56,2)=0,W55+1,W55)))</f>
        <v/>
      </c>
      <c r="X56" s="47" t="str">
        <f>IF($A56&lt;Pensionsjahr,HLOOKUP($C56,Gehaltstabelle_neu!$B$2:$AA$13,Neu_Gehalt!W56+1,FALSE)*14,IF($A56=Pensionsjahr,(MONTH($E$1)+2*MONTH($E$1)/12)*HLOOKUP($C56,Gehaltstabelle_neu!$B$2:$AA$13,Neu_Gehalt!W56+1,FALSE),""))</f>
        <v/>
      </c>
      <c r="Y56" s="47" t="str">
        <f>IF($A56="","",IF(Y55=MAX(Gehaltstabelle_neu!$A$3:$A$56),MAX(Gehaltstabelle_neu!$A$3:$A$56),IF(MOD($B56,2)=0,Y55+1,Y55)))</f>
        <v/>
      </c>
      <c r="Z56" s="47" t="str">
        <f>IF($A56&lt;Pensionsjahr,HLOOKUP($C56,Gehaltstabelle_neu!$B$2:$AA$13,Neu_Gehalt!Y56+1,FALSE)*14,IF($A56=Pensionsjahr,(MONTH($E$1)+2*MONTH($E$1)/12)*HLOOKUP($C56,Gehaltstabelle_neu!$B$2:$AA$13,Neu_Gehalt!Y56+1,FALSE),""))</f>
        <v/>
      </c>
      <c r="AA56" s="47" t="str">
        <f>IF($A56="","",IF(AA55=MAX(Gehaltstabelle_neu!$A$3:$A$56),MAX(Gehaltstabelle_neu!$A$3:$A$56),IF(MOD($B56,2)=0,AA55+1,AA55)))</f>
        <v/>
      </c>
      <c r="AB56" s="47" t="str">
        <f>IF($A56&lt;Pensionsjahr,HLOOKUP($C56,Gehaltstabelle_neu!$B$2:$AA$13,Neu_Gehalt!AA56+1,FALSE)*14,IF($A56=Pensionsjahr,(MONTH($E$1)+2*MONTH($E$1)/12)*HLOOKUP($C56,Gehaltstabelle_neu!$B$2:$AA$13,Neu_Gehalt!AA56+1,FALSE),""))</f>
        <v/>
      </c>
      <c r="AC56" s="47" t="str">
        <f>IF($A56="","",IF(AC55=MAX(Gehaltstabelle_neu!$A$3:$A$56),MAX(Gehaltstabelle_neu!$A$3:$A$56),IF(MOD($B56,2)=0,AC55+1,AC55)))</f>
        <v/>
      </c>
      <c r="AD56" s="47" t="str">
        <f>IF($A56&lt;Pensionsjahr,HLOOKUP($C56,Gehaltstabelle_neu!$B$2:$AA$13,Neu_Gehalt!AC56+1,FALSE)*14,IF($A56=Pensionsjahr,(MONTH($E$1)+2*MONTH($E$1)/12)*HLOOKUP($C56,Gehaltstabelle_neu!$B$2:$AA$13,Neu_Gehalt!AC56+1,FALSE),""))</f>
        <v/>
      </c>
      <c r="AE56" s="48"/>
    </row>
    <row r="57" spans="1:31" x14ac:dyDescent="0.25">
      <c r="A57" t="str">
        <f t="shared" si="1"/>
        <v/>
      </c>
      <c r="B57" s="19" t="str">
        <f t="shared" si="0"/>
        <v/>
      </c>
      <c r="C57" s="19" t="str">
        <f>IF(A57="","",IF(C56=MAX(Gehaltstabelle_neu!$B$2:$BO$2),Neu_Gehalt!C56,$H$3+Dienstprüftung!D50))</f>
        <v/>
      </c>
      <c r="D57" t="str">
        <f>IF(A57="","",IF(D56=MAX(Gehaltstabelle_neu!$A$3:A103),MAX(Gehaltstabelle_neu!$A$3:A103),IF(MOD(B57,2)=0,D56+1,D56)))</f>
        <v/>
      </c>
      <c r="E57" s="20" t="str">
        <f>IF(A57&lt;Pensionsjahr,HLOOKUP(C57,Gehaltstabelle_neu!$B$2:$AA$13,Neu_Gehalt!D57+1,FALSE)*14,IF(A57=Pensionsjahr,(MONTH($E$1)-1+2*(MONTH($E$1)-1)/12)*HLOOKUP(C57,Gehaltstabelle_neu!$B$2:$AA$13,Neu_Gehalt!D57+1,FALSE),""))</f>
        <v/>
      </c>
      <c r="G57" s="21"/>
      <c r="I57" s="46" t="str">
        <f>IF(A57="","",IF(I56=MAX(Gehaltstabelle_neu!$A$3:A103),MAX(Gehaltstabelle_neu!$A$3:A103),IF(MOD(B57,2)=0,I56+1,I56)))</f>
        <v/>
      </c>
      <c r="J57" s="47" t="str">
        <f>IF(A57&lt;Pensionsjahr,HLOOKUP(C57,Gehaltstabelle_neu!$B$2:$AA$13,Neu_Gehalt!I57+1,FALSE)*14,IF(A57=Pensionsjahr,(MONTH($E$1)+2*MONTH($E$1)/12)*HLOOKUP(C57,Gehaltstabelle_neu!$B$2:$AA$13,Neu_Gehalt!I57+1,FALSE),""))</f>
        <v/>
      </c>
      <c r="K57" s="47" t="str">
        <f>IF($A57="","",IF(K56=MAX(Gehaltstabelle_neu!$A$3:$A$56),MAX(Gehaltstabelle_neu!$A$3:$A$56),IF(MOD($B57,2)=0,K56+1,K56)))</f>
        <v/>
      </c>
      <c r="L57" s="47" t="str">
        <f>IF($A57&lt;Pensionsjahr,HLOOKUP($C57,Gehaltstabelle_neu!$B$2:$AA$13,Neu_Gehalt!K57+1,FALSE)*14,IF($A57=Pensionsjahr,(MONTH($E$1)+2*MONTH($E$1)/12)*HLOOKUP($C57,Gehaltstabelle_neu!$B$2:$AA$13,Neu_Gehalt!K57+1,FALSE),""))</f>
        <v/>
      </c>
      <c r="M57" s="47" t="str">
        <f>IF($A57="","",IF(M56=MAX(Gehaltstabelle_neu!$A$3:$A$56),MAX(Gehaltstabelle_neu!$A$3:$A$56),IF(MOD($B57,2)=0,M56+1,M56)))</f>
        <v/>
      </c>
      <c r="N57" s="47" t="str">
        <f>IF($A57&lt;Pensionsjahr,HLOOKUP($C57,Gehaltstabelle_neu!$B$2:$AA$13,Neu_Gehalt!M57+1,FALSE)*14,IF($A57=Pensionsjahr,(MONTH($E$1)+2*MONTH($E$1)/12)*HLOOKUP($C57,Gehaltstabelle_neu!$B$2:$AA$13,Neu_Gehalt!M57+1,FALSE),""))</f>
        <v/>
      </c>
      <c r="O57" s="47" t="str">
        <f>IF($A57="","",IF(O56=MAX(Gehaltstabelle_neu!$A$3:$A$56),MAX(Gehaltstabelle_neu!$A$3:$A$56),IF(MOD($B57,2)=0,O56+1,O56)))</f>
        <v/>
      </c>
      <c r="P57" s="47" t="str">
        <f>IF($A57&lt;Pensionsjahr,HLOOKUP($C57,Gehaltstabelle_neu!$B$2:$AA$13,Neu_Gehalt!O57+1,FALSE)*14,IF($A57=Pensionsjahr,(MONTH($E$1)+2*MONTH($E$1)/12)*HLOOKUP($C57,Gehaltstabelle_neu!$B$2:$AA$13,Neu_Gehalt!O57+1,FALSE),""))</f>
        <v/>
      </c>
      <c r="Q57" s="47" t="str">
        <f>IF($A57="","",IF(Q56=MAX(Gehaltstabelle_neu!$A$3:$A$56),MAX(Gehaltstabelle_neu!$A$3:$A$56),IF(MOD($B57,2)=0,Q56+1,Q56)))</f>
        <v/>
      </c>
      <c r="R57" s="47" t="str">
        <f>IF($A57&lt;Pensionsjahr,HLOOKUP($C57,Gehaltstabelle_neu!$B$2:$AA$13,Neu_Gehalt!Q57+1,FALSE)*14,IF($A57=Pensionsjahr,(MONTH($E$1)+2*MONTH($E$1)/12)*HLOOKUP($C57,Gehaltstabelle_neu!$B$2:$AA$13,Neu_Gehalt!Q57+1,FALSE),""))</f>
        <v/>
      </c>
      <c r="S57" s="47" t="str">
        <f>IF($A57="","",IF(S56=MAX(Gehaltstabelle_neu!$A$3:$A$56),MAX(Gehaltstabelle_neu!$A$3:$A$56),IF(MOD($B57,2)=0,S56+1,S56)))</f>
        <v/>
      </c>
      <c r="T57" s="47" t="str">
        <f>IF($A57&lt;Pensionsjahr,HLOOKUP($C57,Gehaltstabelle_neu!$B$2:$AA$13,Neu_Gehalt!S57+1,FALSE)*14,IF($A57=Pensionsjahr,(MONTH($E$1)+2*MONTH($E$1)/12)*HLOOKUP($C57,Gehaltstabelle_neu!$B$2:$AA$13,Neu_Gehalt!S57+1,FALSE),""))</f>
        <v/>
      </c>
      <c r="U57" s="47" t="str">
        <f>IF($A57="","",IF(U56=MAX(Gehaltstabelle_neu!$A$3:$A$56),MAX(Gehaltstabelle_neu!$A$3:$A$56),IF(MOD($B57,2)=0,U56+1,U56)))</f>
        <v/>
      </c>
      <c r="V57" s="47" t="str">
        <f>IF($A57&lt;Pensionsjahr,HLOOKUP($C57,Gehaltstabelle_neu!$B$2:$AA$13,Neu_Gehalt!U57+1,FALSE)*14,IF($A57=Pensionsjahr,(MONTH($E$1)+2*MONTH($E$1)/12)*HLOOKUP($C57,Gehaltstabelle_neu!$B$2:$AA$13,Neu_Gehalt!U57+1,FALSE),""))</f>
        <v/>
      </c>
      <c r="W57" s="47" t="str">
        <f>IF($A57="","",IF(W56=MAX(Gehaltstabelle_neu!$A$3:$A$56),MAX(Gehaltstabelle_neu!$A$3:$A$56),IF(MOD($B57,2)=0,W56+1,W56)))</f>
        <v/>
      </c>
      <c r="X57" s="47" t="str">
        <f>IF($A57&lt;Pensionsjahr,HLOOKUP($C57,Gehaltstabelle_neu!$B$2:$AA$13,Neu_Gehalt!W57+1,FALSE)*14,IF($A57=Pensionsjahr,(MONTH($E$1)+2*MONTH($E$1)/12)*HLOOKUP($C57,Gehaltstabelle_neu!$B$2:$AA$13,Neu_Gehalt!W57+1,FALSE),""))</f>
        <v/>
      </c>
      <c r="Y57" s="47" t="str">
        <f>IF($A57="","",IF(Y56=MAX(Gehaltstabelle_neu!$A$3:$A$56),MAX(Gehaltstabelle_neu!$A$3:$A$56),IF(MOD($B57,2)=0,Y56+1,Y56)))</f>
        <v/>
      </c>
      <c r="Z57" s="47" t="str">
        <f>IF($A57&lt;Pensionsjahr,HLOOKUP($C57,Gehaltstabelle_neu!$B$2:$AA$13,Neu_Gehalt!Y57+1,FALSE)*14,IF($A57=Pensionsjahr,(MONTH($E$1)+2*MONTH($E$1)/12)*HLOOKUP($C57,Gehaltstabelle_neu!$B$2:$AA$13,Neu_Gehalt!Y57+1,FALSE),""))</f>
        <v/>
      </c>
      <c r="AA57" s="47" t="str">
        <f>IF($A57="","",IF(AA56=MAX(Gehaltstabelle_neu!$A$3:$A$56),MAX(Gehaltstabelle_neu!$A$3:$A$56),IF(MOD($B57,2)=0,AA56+1,AA56)))</f>
        <v/>
      </c>
      <c r="AB57" s="47" t="str">
        <f>IF($A57&lt;Pensionsjahr,HLOOKUP($C57,Gehaltstabelle_neu!$B$2:$AA$13,Neu_Gehalt!AA57+1,FALSE)*14,IF($A57=Pensionsjahr,(MONTH($E$1)+2*MONTH($E$1)/12)*HLOOKUP($C57,Gehaltstabelle_neu!$B$2:$AA$13,Neu_Gehalt!AA57+1,FALSE),""))</f>
        <v/>
      </c>
      <c r="AC57" s="47" t="str">
        <f>IF($A57="","",IF(AC56=MAX(Gehaltstabelle_neu!$A$3:$A$56),MAX(Gehaltstabelle_neu!$A$3:$A$56),IF(MOD($B57,2)=0,AC56+1,AC56)))</f>
        <v/>
      </c>
      <c r="AD57" s="47" t="str">
        <f>IF($A57&lt;Pensionsjahr,HLOOKUP($C57,Gehaltstabelle_neu!$B$2:$AA$13,Neu_Gehalt!AC57+1,FALSE)*14,IF($A57=Pensionsjahr,(MONTH($E$1)+2*MONTH($E$1)/12)*HLOOKUP($C57,Gehaltstabelle_neu!$B$2:$AA$13,Neu_Gehalt!AC57+1,FALSE),""))</f>
        <v/>
      </c>
      <c r="AE57" s="48"/>
    </row>
    <row r="58" spans="1:31" x14ac:dyDescent="0.25">
      <c r="A58" t="str">
        <f t="shared" si="1"/>
        <v/>
      </c>
      <c r="B58" s="19" t="str">
        <f t="shared" si="0"/>
        <v/>
      </c>
      <c r="C58" s="19" t="str">
        <f>IF(A58="","",IF(C57=MAX(Gehaltstabelle_neu!$B$2:$BO$2),Neu_Gehalt!C57,$H$3+Dienstprüftung!D51))</f>
        <v/>
      </c>
      <c r="D58" t="str">
        <f>IF(A58="","",IF(D57=MAX(Gehaltstabelle_neu!$A$3:A104),MAX(Gehaltstabelle_neu!$A$3:A104),IF(MOD(B58,2)=0,D57+1,D57)))</f>
        <v/>
      </c>
      <c r="E58" s="20" t="str">
        <f>IF(A58&lt;Pensionsjahr,HLOOKUP(C58,Gehaltstabelle_neu!$B$2:$AA$13,Neu_Gehalt!D58+1,FALSE)*14,IF(A58=Pensionsjahr,(MONTH($E$1)-1+2*(MONTH($E$1)-1)/12)*HLOOKUP(C58,Gehaltstabelle_neu!$B$2:$AA$13,Neu_Gehalt!D58+1,FALSE),""))</f>
        <v/>
      </c>
      <c r="G58" s="21"/>
      <c r="I58" s="46" t="str">
        <f>IF(A58="","",IF(I57=MAX(Gehaltstabelle_neu!$A$3:A104),MAX(Gehaltstabelle_neu!$A$3:A104),IF(MOD(B58,2)=0,I57+1,I57)))</f>
        <v/>
      </c>
      <c r="J58" s="47" t="str">
        <f>IF(A58&lt;Pensionsjahr,HLOOKUP(C58,Gehaltstabelle_neu!$B$2:$AA$13,Neu_Gehalt!I58+1,FALSE)*14,IF(A58=Pensionsjahr,(MONTH($E$1)+2*MONTH($E$1)/12)*HLOOKUP(C58,Gehaltstabelle_neu!$B$2:$AA$13,Neu_Gehalt!I58+1,FALSE),""))</f>
        <v/>
      </c>
      <c r="K58" s="47" t="str">
        <f>IF($A58="","",IF(K57=MAX(Gehaltstabelle_neu!$A$3:$A$56),MAX(Gehaltstabelle_neu!$A$3:$A$56),IF(MOD($B58,2)=0,K57+1,K57)))</f>
        <v/>
      </c>
      <c r="L58" s="47" t="str">
        <f>IF($A58&lt;Pensionsjahr,HLOOKUP($C58,Gehaltstabelle_neu!$B$2:$AA$13,Neu_Gehalt!K58+1,FALSE)*14,IF($A58=Pensionsjahr,(MONTH($E$1)+2*MONTH($E$1)/12)*HLOOKUP($C58,Gehaltstabelle_neu!$B$2:$AA$13,Neu_Gehalt!K58+1,FALSE),""))</f>
        <v/>
      </c>
      <c r="M58" s="47" t="str">
        <f>IF($A58="","",IF(M57=MAX(Gehaltstabelle_neu!$A$3:$A$56),MAX(Gehaltstabelle_neu!$A$3:$A$56),IF(MOD($B58,2)=0,M57+1,M57)))</f>
        <v/>
      </c>
      <c r="N58" s="47" t="str">
        <f>IF($A58&lt;Pensionsjahr,HLOOKUP($C58,Gehaltstabelle_neu!$B$2:$AA$13,Neu_Gehalt!M58+1,FALSE)*14,IF($A58=Pensionsjahr,(MONTH($E$1)+2*MONTH($E$1)/12)*HLOOKUP($C58,Gehaltstabelle_neu!$B$2:$AA$13,Neu_Gehalt!M58+1,FALSE),""))</f>
        <v/>
      </c>
      <c r="O58" s="47" t="str">
        <f>IF($A58="","",IF(O57=MAX(Gehaltstabelle_neu!$A$3:$A$56),MAX(Gehaltstabelle_neu!$A$3:$A$56),IF(MOD($B58,2)=0,O57+1,O57)))</f>
        <v/>
      </c>
      <c r="P58" s="47" t="str">
        <f>IF($A58&lt;Pensionsjahr,HLOOKUP($C58,Gehaltstabelle_neu!$B$2:$AA$13,Neu_Gehalt!O58+1,FALSE)*14,IF($A58=Pensionsjahr,(MONTH($E$1)+2*MONTH($E$1)/12)*HLOOKUP($C58,Gehaltstabelle_neu!$B$2:$AA$13,Neu_Gehalt!O58+1,FALSE),""))</f>
        <v/>
      </c>
      <c r="Q58" s="47" t="str">
        <f>IF($A58="","",IF(Q57=MAX(Gehaltstabelle_neu!$A$3:$A$56),MAX(Gehaltstabelle_neu!$A$3:$A$56),IF(MOD($B58,2)=0,Q57+1,Q57)))</f>
        <v/>
      </c>
      <c r="R58" s="47" t="str">
        <f>IF($A58&lt;Pensionsjahr,HLOOKUP($C58,Gehaltstabelle_neu!$B$2:$AA$13,Neu_Gehalt!Q58+1,FALSE)*14,IF($A58=Pensionsjahr,(MONTH($E$1)+2*MONTH($E$1)/12)*HLOOKUP($C58,Gehaltstabelle_neu!$B$2:$AA$13,Neu_Gehalt!Q58+1,FALSE),""))</f>
        <v/>
      </c>
      <c r="S58" s="47" t="str">
        <f>IF($A58="","",IF(S57=MAX(Gehaltstabelle_neu!$A$3:$A$56),MAX(Gehaltstabelle_neu!$A$3:$A$56),IF(MOD($B58,2)=0,S57+1,S57)))</f>
        <v/>
      </c>
      <c r="T58" s="47" t="str">
        <f>IF($A58&lt;Pensionsjahr,HLOOKUP($C58,Gehaltstabelle_neu!$B$2:$AA$13,Neu_Gehalt!S58+1,FALSE)*14,IF($A58=Pensionsjahr,(MONTH($E$1)+2*MONTH($E$1)/12)*HLOOKUP($C58,Gehaltstabelle_neu!$B$2:$AA$13,Neu_Gehalt!S58+1,FALSE),""))</f>
        <v/>
      </c>
      <c r="U58" s="47" t="str">
        <f>IF($A58="","",IF(U57=MAX(Gehaltstabelle_neu!$A$3:$A$56),MAX(Gehaltstabelle_neu!$A$3:$A$56),IF(MOD($B58,2)=0,U57+1,U57)))</f>
        <v/>
      </c>
      <c r="V58" s="47" t="str">
        <f>IF($A58&lt;Pensionsjahr,HLOOKUP($C58,Gehaltstabelle_neu!$B$2:$AA$13,Neu_Gehalt!U58+1,FALSE)*14,IF($A58=Pensionsjahr,(MONTH($E$1)+2*MONTH($E$1)/12)*HLOOKUP($C58,Gehaltstabelle_neu!$B$2:$AA$13,Neu_Gehalt!U58+1,FALSE),""))</f>
        <v/>
      </c>
      <c r="W58" s="47" t="str">
        <f>IF($A58="","",IF(W57=MAX(Gehaltstabelle_neu!$A$3:$A$56),MAX(Gehaltstabelle_neu!$A$3:$A$56),IF(MOD($B58,2)=0,W57+1,W57)))</f>
        <v/>
      </c>
      <c r="X58" s="47" t="str">
        <f>IF($A58&lt;Pensionsjahr,HLOOKUP($C58,Gehaltstabelle_neu!$B$2:$AA$13,Neu_Gehalt!W58+1,FALSE)*14,IF($A58=Pensionsjahr,(MONTH($E$1)+2*MONTH($E$1)/12)*HLOOKUP($C58,Gehaltstabelle_neu!$B$2:$AA$13,Neu_Gehalt!W58+1,FALSE),""))</f>
        <v/>
      </c>
      <c r="Y58" s="47" t="str">
        <f>IF($A58="","",IF(Y57=MAX(Gehaltstabelle_neu!$A$3:$A$56),MAX(Gehaltstabelle_neu!$A$3:$A$56),IF(MOD($B58,2)=0,Y57+1,Y57)))</f>
        <v/>
      </c>
      <c r="Z58" s="47" t="str">
        <f>IF($A58&lt;Pensionsjahr,HLOOKUP($C58,Gehaltstabelle_neu!$B$2:$AA$13,Neu_Gehalt!Y58+1,FALSE)*14,IF($A58=Pensionsjahr,(MONTH($E$1)+2*MONTH($E$1)/12)*HLOOKUP($C58,Gehaltstabelle_neu!$B$2:$AA$13,Neu_Gehalt!Y58+1,FALSE),""))</f>
        <v/>
      </c>
      <c r="AA58" s="47" t="str">
        <f>IF($A58="","",IF(AA57=MAX(Gehaltstabelle_neu!$A$3:$A$56),MAX(Gehaltstabelle_neu!$A$3:$A$56),IF(MOD($B58,2)=0,AA57+1,AA57)))</f>
        <v/>
      </c>
      <c r="AB58" s="47" t="str">
        <f>IF($A58&lt;Pensionsjahr,HLOOKUP($C58,Gehaltstabelle_neu!$B$2:$AA$13,Neu_Gehalt!AA58+1,FALSE)*14,IF($A58=Pensionsjahr,(MONTH($E$1)+2*MONTH($E$1)/12)*HLOOKUP($C58,Gehaltstabelle_neu!$B$2:$AA$13,Neu_Gehalt!AA58+1,FALSE),""))</f>
        <v/>
      </c>
      <c r="AC58" s="47" t="str">
        <f>IF($A58="","",IF(AC57=MAX(Gehaltstabelle_neu!$A$3:$A$56),MAX(Gehaltstabelle_neu!$A$3:$A$56),IF(MOD($B58,2)=0,AC57+1,AC57)))</f>
        <v/>
      </c>
      <c r="AD58" s="47" t="str">
        <f>IF($A58&lt;Pensionsjahr,HLOOKUP($C58,Gehaltstabelle_neu!$B$2:$AA$13,Neu_Gehalt!AC58+1,FALSE)*14,IF($A58=Pensionsjahr,(MONTH($E$1)+2*MONTH($E$1)/12)*HLOOKUP($C58,Gehaltstabelle_neu!$B$2:$AA$13,Neu_Gehalt!AC58+1,FALSE),""))</f>
        <v/>
      </c>
      <c r="AE58" s="48"/>
    </row>
    <row r="59" spans="1:31" x14ac:dyDescent="0.25">
      <c r="A59" t="str">
        <f t="shared" si="1"/>
        <v/>
      </c>
      <c r="B59" s="19" t="str">
        <f t="shared" si="0"/>
        <v/>
      </c>
      <c r="C59" s="19" t="str">
        <f>IF(A59="","",IF(C58=MAX(Gehaltstabelle_neu!$B$2:$BO$2),Neu_Gehalt!C58,$H$3+Dienstprüftung!D52))</f>
        <v/>
      </c>
      <c r="D59" t="str">
        <f>IF(A59="","",IF(D58=MAX(Gehaltstabelle_neu!$A$3:A105),MAX(Gehaltstabelle_neu!$A$3:A105),IF(MOD(B59,2)=0,D58+1,D58)))</f>
        <v/>
      </c>
      <c r="E59" s="20" t="str">
        <f>IF(A59&lt;Pensionsjahr,HLOOKUP(C59,Gehaltstabelle_neu!$B$2:$AA$13,Neu_Gehalt!D59+1,FALSE)*14,IF(A59=Pensionsjahr,(MONTH($E$1)-1+2*(MONTH($E$1)-1)/12)*HLOOKUP(C59,Gehaltstabelle_neu!$B$2:$AA$13,Neu_Gehalt!D59+1,FALSE),""))</f>
        <v/>
      </c>
      <c r="G59" s="21"/>
      <c r="I59" s="46" t="str">
        <f>IF(A59="","",IF(I58=MAX(Gehaltstabelle_neu!$A$3:A105),MAX(Gehaltstabelle_neu!$A$3:A105),IF(MOD(B59,2)=0,I58+1,I58)))</f>
        <v/>
      </c>
      <c r="J59" s="47" t="str">
        <f>IF(A59&lt;Pensionsjahr,HLOOKUP(C59,Gehaltstabelle_neu!$B$2:$AA$13,Neu_Gehalt!I59+1,FALSE)*14,IF(A59=Pensionsjahr,(MONTH($E$1)+2*MONTH($E$1)/12)*HLOOKUP(C59,Gehaltstabelle_neu!$B$2:$AA$13,Neu_Gehalt!I59+1,FALSE),""))</f>
        <v/>
      </c>
      <c r="K59" s="47" t="str">
        <f>IF($A59="","",IF(K58=MAX(Gehaltstabelle_neu!$A$3:$A$56),MAX(Gehaltstabelle_neu!$A$3:$A$56),IF(MOD($B59,2)=0,K58+1,K58)))</f>
        <v/>
      </c>
      <c r="L59" s="47" t="str">
        <f>IF($A59&lt;Pensionsjahr,HLOOKUP($C59,Gehaltstabelle_neu!$B$2:$AA$13,Neu_Gehalt!K59+1,FALSE)*14,IF($A59=Pensionsjahr,(MONTH($E$1)+2*MONTH($E$1)/12)*HLOOKUP($C59,Gehaltstabelle_neu!$B$2:$AA$13,Neu_Gehalt!K59+1,FALSE),""))</f>
        <v/>
      </c>
      <c r="M59" s="47" t="str">
        <f>IF($A59="","",IF(M58=MAX(Gehaltstabelle_neu!$A$3:$A$56),MAX(Gehaltstabelle_neu!$A$3:$A$56),IF(MOD($B59,2)=0,M58+1,M58)))</f>
        <v/>
      </c>
      <c r="N59" s="47" t="str">
        <f>IF($A59&lt;Pensionsjahr,HLOOKUP($C59,Gehaltstabelle_neu!$B$2:$AA$13,Neu_Gehalt!M59+1,FALSE)*14,IF($A59=Pensionsjahr,(MONTH($E$1)+2*MONTH($E$1)/12)*HLOOKUP($C59,Gehaltstabelle_neu!$B$2:$AA$13,Neu_Gehalt!M59+1,FALSE),""))</f>
        <v/>
      </c>
      <c r="O59" s="47" t="str">
        <f>IF($A59="","",IF(O58=MAX(Gehaltstabelle_neu!$A$3:$A$56),MAX(Gehaltstabelle_neu!$A$3:$A$56),IF(MOD($B59,2)=0,O58+1,O58)))</f>
        <v/>
      </c>
      <c r="P59" s="47" t="str">
        <f>IF($A59&lt;Pensionsjahr,HLOOKUP($C59,Gehaltstabelle_neu!$B$2:$AA$13,Neu_Gehalt!O59+1,FALSE)*14,IF($A59=Pensionsjahr,(MONTH($E$1)+2*MONTH($E$1)/12)*HLOOKUP($C59,Gehaltstabelle_neu!$B$2:$AA$13,Neu_Gehalt!O59+1,FALSE),""))</f>
        <v/>
      </c>
      <c r="Q59" s="47" t="str">
        <f>IF($A59="","",IF(Q58=MAX(Gehaltstabelle_neu!$A$3:$A$56),MAX(Gehaltstabelle_neu!$A$3:$A$56),IF(MOD($B59,2)=0,Q58+1,Q58)))</f>
        <v/>
      </c>
      <c r="R59" s="47" t="str">
        <f>IF($A59&lt;Pensionsjahr,HLOOKUP($C59,Gehaltstabelle_neu!$B$2:$AA$13,Neu_Gehalt!Q59+1,FALSE)*14,IF($A59=Pensionsjahr,(MONTH($E$1)+2*MONTH($E$1)/12)*HLOOKUP($C59,Gehaltstabelle_neu!$B$2:$AA$13,Neu_Gehalt!Q59+1,FALSE),""))</f>
        <v/>
      </c>
      <c r="S59" s="47" t="str">
        <f>IF($A59="","",IF(S58=MAX(Gehaltstabelle_neu!$A$3:$A$56),MAX(Gehaltstabelle_neu!$A$3:$A$56),IF(MOD($B59,2)=0,S58+1,S58)))</f>
        <v/>
      </c>
      <c r="T59" s="47" t="str">
        <f>IF($A59&lt;Pensionsjahr,HLOOKUP($C59,Gehaltstabelle_neu!$B$2:$AA$13,Neu_Gehalt!S59+1,FALSE)*14,IF($A59=Pensionsjahr,(MONTH($E$1)+2*MONTH($E$1)/12)*HLOOKUP($C59,Gehaltstabelle_neu!$B$2:$AA$13,Neu_Gehalt!S59+1,FALSE),""))</f>
        <v/>
      </c>
      <c r="U59" s="47" t="str">
        <f>IF($A59="","",IF(U58=MAX(Gehaltstabelle_neu!$A$3:$A$56),MAX(Gehaltstabelle_neu!$A$3:$A$56),IF(MOD($B59,2)=0,U58+1,U58)))</f>
        <v/>
      </c>
      <c r="V59" s="47" t="str">
        <f>IF($A59&lt;Pensionsjahr,HLOOKUP($C59,Gehaltstabelle_neu!$B$2:$AA$13,Neu_Gehalt!U59+1,FALSE)*14,IF($A59=Pensionsjahr,(MONTH($E$1)+2*MONTH($E$1)/12)*HLOOKUP($C59,Gehaltstabelle_neu!$B$2:$AA$13,Neu_Gehalt!U59+1,FALSE),""))</f>
        <v/>
      </c>
      <c r="W59" s="47" t="str">
        <f>IF($A59="","",IF(W58=MAX(Gehaltstabelle_neu!$A$3:$A$56),MAX(Gehaltstabelle_neu!$A$3:$A$56),IF(MOD($B59,2)=0,W58+1,W58)))</f>
        <v/>
      </c>
      <c r="X59" s="47" t="str">
        <f>IF($A59&lt;Pensionsjahr,HLOOKUP($C59,Gehaltstabelle_neu!$B$2:$AA$13,Neu_Gehalt!W59+1,FALSE)*14,IF($A59=Pensionsjahr,(MONTH($E$1)+2*MONTH($E$1)/12)*HLOOKUP($C59,Gehaltstabelle_neu!$B$2:$AA$13,Neu_Gehalt!W59+1,FALSE),""))</f>
        <v/>
      </c>
      <c r="Y59" s="47" t="str">
        <f>IF($A59="","",IF(Y58=MAX(Gehaltstabelle_neu!$A$3:$A$56),MAX(Gehaltstabelle_neu!$A$3:$A$56),IF(MOD($B59,2)=0,Y58+1,Y58)))</f>
        <v/>
      </c>
      <c r="Z59" s="47" t="str">
        <f>IF($A59&lt;Pensionsjahr,HLOOKUP($C59,Gehaltstabelle_neu!$B$2:$AA$13,Neu_Gehalt!Y59+1,FALSE)*14,IF($A59=Pensionsjahr,(MONTH($E$1)+2*MONTH($E$1)/12)*HLOOKUP($C59,Gehaltstabelle_neu!$B$2:$AA$13,Neu_Gehalt!Y59+1,FALSE),""))</f>
        <v/>
      </c>
      <c r="AA59" s="47" t="str">
        <f>IF($A59="","",IF(AA58=MAX(Gehaltstabelle_neu!$A$3:$A$56),MAX(Gehaltstabelle_neu!$A$3:$A$56),IF(MOD($B59,2)=0,AA58+1,AA58)))</f>
        <v/>
      </c>
      <c r="AB59" s="47" t="str">
        <f>IF($A59&lt;Pensionsjahr,HLOOKUP($C59,Gehaltstabelle_neu!$B$2:$AA$13,Neu_Gehalt!AA59+1,FALSE)*14,IF($A59=Pensionsjahr,(MONTH($E$1)+2*MONTH($E$1)/12)*HLOOKUP($C59,Gehaltstabelle_neu!$B$2:$AA$13,Neu_Gehalt!AA59+1,FALSE),""))</f>
        <v/>
      </c>
      <c r="AC59" s="47" t="str">
        <f>IF($A59="","",IF(AC58=MAX(Gehaltstabelle_neu!$A$3:$A$56),MAX(Gehaltstabelle_neu!$A$3:$A$56),IF(MOD($B59,2)=0,AC58+1,AC58)))</f>
        <v/>
      </c>
      <c r="AD59" s="47" t="str">
        <f>IF($A59&lt;Pensionsjahr,HLOOKUP($C59,Gehaltstabelle_neu!$B$2:$AA$13,Neu_Gehalt!AC59+1,FALSE)*14,IF($A59=Pensionsjahr,(MONTH($E$1)+2*MONTH($E$1)/12)*HLOOKUP($C59,Gehaltstabelle_neu!$B$2:$AA$13,Neu_Gehalt!AC59+1,FALSE),""))</f>
        <v/>
      </c>
      <c r="AE59" s="48"/>
    </row>
    <row r="60" spans="1:31" x14ac:dyDescent="0.25">
      <c r="A60" t="str">
        <f t="shared" si="1"/>
        <v/>
      </c>
      <c r="B60" s="19" t="str">
        <f t="shared" si="0"/>
        <v/>
      </c>
      <c r="C60" s="19" t="str">
        <f>IF(A60="","",IF(C59=MAX(Gehaltstabelle_neu!$B$2:$BO$2),Neu_Gehalt!C59,$H$3+Dienstprüftung!D53))</f>
        <v/>
      </c>
      <c r="D60" t="str">
        <f>IF(A60="","",IF(D59=MAX(Gehaltstabelle_neu!$A$3:A106),MAX(Gehaltstabelle_neu!$A$3:A106),IF(MOD(B60,2)=0,D59+1,D59)))</f>
        <v/>
      </c>
      <c r="E60" s="20" t="str">
        <f>IF(A60&lt;Pensionsjahr,HLOOKUP(C60,Gehaltstabelle_neu!$B$2:$AA$13,Neu_Gehalt!D60+1,FALSE)*14,IF(A60=Pensionsjahr,(MONTH($E$1)-1+2*(MONTH($E$1)-1)/12)*HLOOKUP(C60,Gehaltstabelle_neu!$B$2:$AA$13,Neu_Gehalt!D60+1,FALSE),""))</f>
        <v/>
      </c>
      <c r="G60" s="21"/>
      <c r="I60" s="46" t="str">
        <f>IF(A60="","",IF(I59=MAX(Gehaltstabelle_neu!$A$3:A106),MAX(Gehaltstabelle_neu!$A$3:A106),IF(MOD(B60,2)=0,I59+1,I59)))</f>
        <v/>
      </c>
      <c r="J60" s="47" t="str">
        <f>IF(A60&lt;Pensionsjahr,HLOOKUP(C60,Gehaltstabelle_neu!$B$2:$AA$13,Neu_Gehalt!I60+1,FALSE)*14,IF(A60=Pensionsjahr,(MONTH($E$1)+2*MONTH($E$1)/12)*HLOOKUP(C60,Gehaltstabelle_neu!$B$2:$AA$13,Neu_Gehalt!I60+1,FALSE),""))</f>
        <v/>
      </c>
      <c r="K60" s="47" t="str">
        <f>IF($A60="","",IF(K59=MAX(Gehaltstabelle_neu!$A$3:$A$56),MAX(Gehaltstabelle_neu!$A$3:$A$56),IF(MOD($B60,2)=0,K59+1,K59)))</f>
        <v/>
      </c>
      <c r="L60" s="47" t="str">
        <f>IF($A60&lt;Pensionsjahr,HLOOKUP($C60,Gehaltstabelle_neu!$B$2:$AA$13,Neu_Gehalt!K60+1,FALSE)*14,IF($A60=Pensionsjahr,(MONTH($E$1)+2*MONTH($E$1)/12)*HLOOKUP($C60,Gehaltstabelle_neu!$B$2:$AA$13,Neu_Gehalt!K60+1,FALSE),""))</f>
        <v/>
      </c>
      <c r="M60" s="47" t="str">
        <f>IF($A60="","",IF(M59=MAX(Gehaltstabelle_neu!$A$3:$A$56),MAX(Gehaltstabelle_neu!$A$3:$A$56),IF(MOD($B60,2)=0,M59+1,M59)))</f>
        <v/>
      </c>
      <c r="N60" s="47" t="str">
        <f>IF($A60&lt;Pensionsjahr,HLOOKUP($C60,Gehaltstabelle_neu!$B$2:$AA$13,Neu_Gehalt!M60+1,FALSE)*14,IF($A60=Pensionsjahr,(MONTH($E$1)+2*MONTH($E$1)/12)*HLOOKUP($C60,Gehaltstabelle_neu!$B$2:$AA$13,Neu_Gehalt!M60+1,FALSE),""))</f>
        <v/>
      </c>
      <c r="O60" s="47" t="str">
        <f>IF($A60="","",IF(O59=MAX(Gehaltstabelle_neu!$A$3:$A$56),MAX(Gehaltstabelle_neu!$A$3:$A$56),IF(MOD($B60,2)=0,O59+1,O59)))</f>
        <v/>
      </c>
      <c r="P60" s="47" t="str">
        <f>IF($A60&lt;Pensionsjahr,HLOOKUP($C60,Gehaltstabelle_neu!$B$2:$AA$13,Neu_Gehalt!O60+1,FALSE)*14,IF($A60=Pensionsjahr,(MONTH($E$1)+2*MONTH($E$1)/12)*HLOOKUP($C60,Gehaltstabelle_neu!$B$2:$AA$13,Neu_Gehalt!O60+1,FALSE),""))</f>
        <v/>
      </c>
      <c r="Q60" s="47" t="str">
        <f>IF($A60="","",IF(Q59=MAX(Gehaltstabelle_neu!$A$3:$A$56),MAX(Gehaltstabelle_neu!$A$3:$A$56),IF(MOD($B60,2)=0,Q59+1,Q59)))</f>
        <v/>
      </c>
      <c r="R60" s="47" t="str">
        <f>IF($A60&lt;Pensionsjahr,HLOOKUP($C60,Gehaltstabelle_neu!$B$2:$AA$13,Neu_Gehalt!Q60+1,FALSE)*14,IF($A60=Pensionsjahr,(MONTH($E$1)+2*MONTH($E$1)/12)*HLOOKUP($C60,Gehaltstabelle_neu!$B$2:$AA$13,Neu_Gehalt!Q60+1,FALSE),""))</f>
        <v/>
      </c>
      <c r="S60" s="47" t="str">
        <f>IF($A60="","",IF(S59=MAX(Gehaltstabelle_neu!$A$3:$A$56),MAX(Gehaltstabelle_neu!$A$3:$A$56),IF(MOD($B60,2)=0,S59+1,S59)))</f>
        <v/>
      </c>
      <c r="T60" s="47" t="str">
        <f>IF($A60&lt;Pensionsjahr,HLOOKUP($C60,Gehaltstabelle_neu!$B$2:$AA$13,Neu_Gehalt!S60+1,FALSE)*14,IF($A60=Pensionsjahr,(MONTH($E$1)+2*MONTH($E$1)/12)*HLOOKUP($C60,Gehaltstabelle_neu!$B$2:$AA$13,Neu_Gehalt!S60+1,FALSE),""))</f>
        <v/>
      </c>
      <c r="U60" s="47" t="str">
        <f>IF($A60="","",IF(U59=MAX(Gehaltstabelle_neu!$A$3:$A$56),MAX(Gehaltstabelle_neu!$A$3:$A$56),IF(MOD($B60,2)=0,U59+1,U59)))</f>
        <v/>
      </c>
      <c r="V60" s="47" t="str">
        <f>IF($A60&lt;Pensionsjahr,HLOOKUP($C60,Gehaltstabelle_neu!$B$2:$AA$13,Neu_Gehalt!U60+1,FALSE)*14,IF($A60=Pensionsjahr,(MONTH($E$1)+2*MONTH($E$1)/12)*HLOOKUP($C60,Gehaltstabelle_neu!$B$2:$AA$13,Neu_Gehalt!U60+1,FALSE),""))</f>
        <v/>
      </c>
      <c r="W60" s="47" t="str">
        <f>IF($A60="","",IF(W59=MAX(Gehaltstabelle_neu!$A$3:$A$56),MAX(Gehaltstabelle_neu!$A$3:$A$56),IF(MOD($B60,2)=0,W59+1,W59)))</f>
        <v/>
      </c>
      <c r="X60" s="47" t="str">
        <f>IF($A60&lt;Pensionsjahr,HLOOKUP($C60,Gehaltstabelle_neu!$B$2:$AA$13,Neu_Gehalt!W60+1,FALSE)*14,IF($A60=Pensionsjahr,(MONTH($E$1)+2*MONTH($E$1)/12)*HLOOKUP($C60,Gehaltstabelle_neu!$B$2:$AA$13,Neu_Gehalt!W60+1,FALSE),""))</f>
        <v/>
      </c>
      <c r="Y60" s="47" t="str">
        <f>IF($A60="","",IF(Y59=MAX(Gehaltstabelle_neu!$A$3:$A$56),MAX(Gehaltstabelle_neu!$A$3:$A$56),IF(MOD($B60,2)=0,Y59+1,Y59)))</f>
        <v/>
      </c>
      <c r="Z60" s="47" t="str">
        <f>IF($A60&lt;Pensionsjahr,HLOOKUP($C60,Gehaltstabelle_neu!$B$2:$AA$13,Neu_Gehalt!Y60+1,FALSE)*14,IF($A60=Pensionsjahr,(MONTH($E$1)+2*MONTH($E$1)/12)*HLOOKUP($C60,Gehaltstabelle_neu!$B$2:$AA$13,Neu_Gehalt!Y60+1,FALSE),""))</f>
        <v/>
      </c>
      <c r="AA60" s="47" t="str">
        <f>IF($A60="","",IF(AA59=MAX(Gehaltstabelle_neu!$A$3:$A$56),MAX(Gehaltstabelle_neu!$A$3:$A$56),IF(MOD($B60,2)=0,AA59+1,AA59)))</f>
        <v/>
      </c>
      <c r="AB60" s="47" t="str">
        <f>IF($A60&lt;Pensionsjahr,HLOOKUP($C60,Gehaltstabelle_neu!$B$2:$AA$13,Neu_Gehalt!AA60+1,FALSE)*14,IF($A60=Pensionsjahr,(MONTH($E$1)+2*MONTH($E$1)/12)*HLOOKUP($C60,Gehaltstabelle_neu!$B$2:$AA$13,Neu_Gehalt!AA60+1,FALSE),""))</f>
        <v/>
      </c>
      <c r="AC60" s="47" t="str">
        <f>IF($A60="","",IF(AC59=MAX(Gehaltstabelle_neu!$A$3:$A$56),MAX(Gehaltstabelle_neu!$A$3:$A$56),IF(MOD($B60,2)=0,AC59+1,AC59)))</f>
        <v/>
      </c>
      <c r="AD60" s="47" t="str">
        <f>IF($A60&lt;Pensionsjahr,HLOOKUP($C60,Gehaltstabelle_neu!$B$2:$AA$13,Neu_Gehalt!AC60+1,FALSE)*14,IF($A60=Pensionsjahr,(MONTH($E$1)+2*MONTH($E$1)/12)*HLOOKUP($C60,Gehaltstabelle_neu!$B$2:$AA$13,Neu_Gehalt!AC60+1,FALSE),""))</f>
        <v/>
      </c>
      <c r="AE60" s="48"/>
    </row>
    <row r="61" spans="1:31" x14ac:dyDescent="0.25">
      <c r="A61" t="str">
        <f t="shared" si="1"/>
        <v/>
      </c>
      <c r="B61" s="19" t="str">
        <f t="shared" si="0"/>
        <v/>
      </c>
      <c r="C61" s="19" t="str">
        <f>IF(A61="","",IF(C60=MAX(Gehaltstabelle_neu!$B$2:$BO$2),Neu_Gehalt!C60,$H$3+Dienstprüftung!D54))</f>
        <v/>
      </c>
      <c r="D61" t="str">
        <f>IF(A61="","",IF(D60=MAX(Gehaltstabelle_neu!$A$3:A107),MAX(Gehaltstabelle_neu!$A$3:A107),IF(MOD(B61,2)=0,D60+1,D60)))</f>
        <v/>
      </c>
      <c r="E61" s="20" t="str">
        <f>IF(A61&lt;Pensionsjahr,HLOOKUP(C61,Gehaltstabelle_neu!$B$2:$AA$13,Neu_Gehalt!D61+1,FALSE)*14,IF(A61=Pensionsjahr,(MONTH($E$1)-1+2*(MONTH($E$1)-1)/12)*HLOOKUP(C61,Gehaltstabelle_neu!$B$2:$AA$13,Neu_Gehalt!D61+1,FALSE),""))</f>
        <v/>
      </c>
      <c r="G61" s="21"/>
      <c r="I61" s="46" t="str">
        <f>IF(A61="","",IF(I60=MAX(Gehaltstabelle_neu!$A$3:A107),MAX(Gehaltstabelle_neu!$A$3:A107),IF(MOD(B61,2)=0,I60+1,I60)))</f>
        <v/>
      </c>
      <c r="J61" s="47" t="str">
        <f>IF(A61&lt;Pensionsjahr,HLOOKUP(C61,Gehaltstabelle_neu!$B$2:$AA$13,Neu_Gehalt!I61+1,FALSE)*14,IF(A61=Pensionsjahr,(MONTH($E$1)+2*MONTH($E$1)/12)*HLOOKUP(C61,Gehaltstabelle_neu!$B$2:$AA$13,Neu_Gehalt!I61+1,FALSE),""))</f>
        <v/>
      </c>
      <c r="K61" s="47" t="str">
        <f>IF($A61="","",IF(K60=MAX(Gehaltstabelle_neu!$A$3:$A$56),MAX(Gehaltstabelle_neu!$A$3:$A$56),IF(MOD($B61,2)=0,K60+1,K60)))</f>
        <v/>
      </c>
      <c r="L61" s="47" t="str">
        <f>IF($A61&lt;Pensionsjahr,HLOOKUP($C61,Gehaltstabelle_neu!$B$2:$AA$13,Neu_Gehalt!K61+1,FALSE)*14,IF($A61=Pensionsjahr,(MONTH($E$1)+2*MONTH($E$1)/12)*HLOOKUP($C61,Gehaltstabelle_neu!$B$2:$AA$13,Neu_Gehalt!K61+1,FALSE),""))</f>
        <v/>
      </c>
      <c r="M61" s="47" t="str">
        <f>IF($A61="","",IF(M60=MAX(Gehaltstabelle_neu!$A$3:$A$56),MAX(Gehaltstabelle_neu!$A$3:$A$56),IF(MOD($B61,2)=0,M60+1,M60)))</f>
        <v/>
      </c>
      <c r="N61" s="47" t="str">
        <f>IF($A61&lt;Pensionsjahr,HLOOKUP($C61,Gehaltstabelle_neu!$B$2:$AA$13,Neu_Gehalt!M61+1,FALSE)*14,IF($A61=Pensionsjahr,(MONTH($E$1)+2*MONTH($E$1)/12)*HLOOKUP($C61,Gehaltstabelle_neu!$B$2:$AA$13,Neu_Gehalt!M61+1,FALSE),""))</f>
        <v/>
      </c>
      <c r="O61" s="47" t="str">
        <f>IF($A61="","",IF(O60=MAX(Gehaltstabelle_neu!$A$3:$A$56),MAX(Gehaltstabelle_neu!$A$3:$A$56),IF(MOD($B61,2)=0,O60+1,O60)))</f>
        <v/>
      </c>
      <c r="P61" s="47" t="str">
        <f>IF($A61&lt;Pensionsjahr,HLOOKUP($C61,Gehaltstabelle_neu!$B$2:$AA$13,Neu_Gehalt!O61+1,FALSE)*14,IF($A61=Pensionsjahr,(MONTH($E$1)+2*MONTH($E$1)/12)*HLOOKUP($C61,Gehaltstabelle_neu!$B$2:$AA$13,Neu_Gehalt!O61+1,FALSE),""))</f>
        <v/>
      </c>
      <c r="Q61" s="47" t="str">
        <f>IF($A61="","",IF(Q60=MAX(Gehaltstabelle_neu!$A$3:$A$56),MAX(Gehaltstabelle_neu!$A$3:$A$56),IF(MOD($B61,2)=0,Q60+1,Q60)))</f>
        <v/>
      </c>
      <c r="R61" s="47" t="str">
        <f>IF($A61&lt;Pensionsjahr,HLOOKUP($C61,Gehaltstabelle_neu!$B$2:$AA$13,Neu_Gehalt!Q61+1,FALSE)*14,IF($A61=Pensionsjahr,(MONTH($E$1)+2*MONTH($E$1)/12)*HLOOKUP($C61,Gehaltstabelle_neu!$B$2:$AA$13,Neu_Gehalt!Q61+1,FALSE),""))</f>
        <v/>
      </c>
      <c r="S61" s="47" t="str">
        <f>IF($A61="","",IF(S60=MAX(Gehaltstabelle_neu!$A$3:$A$56),MAX(Gehaltstabelle_neu!$A$3:$A$56),IF(MOD($B61,2)=0,S60+1,S60)))</f>
        <v/>
      </c>
      <c r="T61" s="47" t="str">
        <f>IF($A61&lt;Pensionsjahr,HLOOKUP($C61,Gehaltstabelle_neu!$B$2:$AA$13,Neu_Gehalt!S61+1,FALSE)*14,IF($A61=Pensionsjahr,(MONTH($E$1)+2*MONTH($E$1)/12)*HLOOKUP($C61,Gehaltstabelle_neu!$B$2:$AA$13,Neu_Gehalt!S61+1,FALSE),""))</f>
        <v/>
      </c>
      <c r="U61" s="47" t="str">
        <f>IF($A61="","",IF(U60=MAX(Gehaltstabelle_neu!$A$3:$A$56),MAX(Gehaltstabelle_neu!$A$3:$A$56),IF(MOD($B61,2)=0,U60+1,U60)))</f>
        <v/>
      </c>
      <c r="V61" s="47" t="str">
        <f>IF($A61&lt;Pensionsjahr,HLOOKUP($C61,Gehaltstabelle_neu!$B$2:$AA$13,Neu_Gehalt!U61+1,FALSE)*14,IF($A61=Pensionsjahr,(MONTH($E$1)+2*MONTH($E$1)/12)*HLOOKUP($C61,Gehaltstabelle_neu!$B$2:$AA$13,Neu_Gehalt!U61+1,FALSE),""))</f>
        <v/>
      </c>
      <c r="W61" s="47" t="str">
        <f>IF($A61="","",IF(W60=MAX(Gehaltstabelle_neu!$A$3:$A$56),MAX(Gehaltstabelle_neu!$A$3:$A$56),IF(MOD($B61,2)=0,W60+1,W60)))</f>
        <v/>
      </c>
      <c r="X61" s="47" t="str">
        <f>IF($A61&lt;Pensionsjahr,HLOOKUP($C61,Gehaltstabelle_neu!$B$2:$AA$13,Neu_Gehalt!W61+1,FALSE)*14,IF($A61=Pensionsjahr,(MONTH($E$1)+2*MONTH($E$1)/12)*HLOOKUP($C61,Gehaltstabelle_neu!$B$2:$AA$13,Neu_Gehalt!W61+1,FALSE),""))</f>
        <v/>
      </c>
      <c r="Y61" s="47" t="str">
        <f>IF($A61="","",IF(Y60=MAX(Gehaltstabelle_neu!$A$3:$A$56),MAX(Gehaltstabelle_neu!$A$3:$A$56),IF(MOD($B61,2)=0,Y60+1,Y60)))</f>
        <v/>
      </c>
      <c r="Z61" s="47" t="str">
        <f>IF($A61&lt;Pensionsjahr,HLOOKUP($C61,Gehaltstabelle_neu!$B$2:$AA$13,Neu_Gehalt!Y61+1,FALSE)*14,IF($A61=Pensionsjahr,(MONTH($E$1)+2*MONTH($E$1)/12)*HLOOKUP($C61,Gehaltstabelle_neu!$B$2:$AA$13,Neu_Gehalt!Y61+1,FALSE),""))</f>
        <v/>
      </c>
      <c r="AA61" s="47" t="str">
        <f>IF($A61="","",IF(AA60=MAX(Gehaltstabelle_neu!$A$3:$A$56),MAX(Gehaltstabelle_neu!$A$3:$A$56),IF(MOD($B61,2)=0,AA60+1,AA60)))</f>
        <v/>
      </c>
      <c r="AB61" s="47" t="str">
        <f>IF($A61&lt;Pensionsjahr,HLOOKUP($C61,Gehaltstabelle_neu!$B$2:$AA$13,Neu_Gehalt!AA61+1,FALSE)*14,IF($A61=Pensionsjahr,(MONTH($E$1)+2*MONTH($E$1)/12)*HLOOKUP($C61,Gehaltstabelle_neu!$B$2:$AA$13,Neu_Gehalt!AA61+1,FALSE),""))</f>
        <v/>
      </c>
      <c r="AC61" s="47" t="str">
        <f>IF($A61="","",IF(AC60=MAX(Gehaltstabelle_neu!$A$3:$A$56),MAX(Gehaltstabelle_neu!$A$3:$A$56),IF(MOD($B61,2)=0,AC60+1,AC60)))</f>
        <v/>
      </c>
      <c r="AD61" s="47" t="str">
        <f>IF($A61&lt;Pensionsjahr,HLOOKUP($C61,Gehaltstabelle_neu!$B$2:$AA$13,Neu_Gehalt!AC61+1,FALSE)*14,IF($A61=Pensionsjahr,(MONTH($E$1)+2*MONTH($E$1)/12)*HLOOKUP($C61,Gehaltstabelle_neu!$B$2:$AA$13,Neu_Gehalt!AC61+1,FALSE),""))</f>
        <v/>
      </c>
      <c r="AE61" s="48"/>
    </row>
    <row r="62" spans="1:31" x14ac:dyDescent="0.25">
      <c r="A62" t="str">
        <f t="shared" si="1"/>
        <v/>
      </c>
      <c r="B62" s="19" t="str">
        <f t="shared" si="0"/>
        <v/>
      </c>
      <c r="C62" s="19" t="str">
        <f>IF(A62="","",IF(C61=MAX(Gehaltstabelle_neu!$B$2:$BO$2),Neu_Gehalt!C61,$H$3+Dienstprüftung!D55))</f>
        <v/>
      </c>
      <c r="D62" t="str">
        <f>IF(A62="","",IF(D61=MAX(Gehaltstabelle_neu!$A$3:A108),MAX(Gehaltstabelle_neu!$A$3:A108),IF(MOD(B62,2)=0,D61+1,D61)))</f>
        <v/>
      </c>
      <c r="E62" s="20" t="str">
        <f>IF(A62&lt;Pensionsjahr,HLOOKUP(C62,Gehaltstabelle_neu!$B$2:$AA$13,Neu_Gehalt!D62+1,FALSE)*14,IF(A62=Pensionsjahr,(MONTH($E$1)-1+2*(MONTH($E$1)-1)/12)*HLOOKUP(C62,Gehaltstabelle_neu!$B$2:$AA$13,Neu_Gehalt!D62+1,FALSE),""))</f>
        <v/>
      </c>
      <c r="G62" s="21"/>
      <c r="I62" s="46" t="str">
        <f>IF(A62="","",IF(I61=MAX(Gehaltstabelle_neu!$A$3:A108),MAX(Gehaltstabelle_neu!$A$3:A108),IF(MOD(B62,2)=0,I61+1,I61)))</f>
        <v/>
      </c>
      <c r="J62" s="47" t="str">
        <f>IF(A62&lt;Pensionsjahr,HLOOKUP(C62,Gehaltstabelle_neu!$B$2:$AA$13,Neu_Gehalt!I62+1,FALSE)*14,IF(A62=Pensionsjahr,(MONTH($E$1)+2*MONTH($E$1)/12)*HLOOKUP(C62,Gehaltstabelle_neu!$B$2:$AA$13,Neu_Gehalt!I62+1,FALSE),""))</f>
        <v/>
      </c>
      <c r="K62" s="47" t="str">
        <f>IF($A62="","",IF(K61=MAX(Gehaltstabelle_neu!$A$3:$A$56),MAX(Gehaltstabelle_neu!$A$3:$A$56),IF(MOD($B62,2)=0,K61+1,K61)))</f>
        <v/>
      </c>
      <c r="L62" s="47" t="str">
        <f>IF($A62&lt;Pensionsjahr,HLOOKUP($C62,Gehaltstabelle_neu!$B$2:$AA$13,Neu_Gehalt!K62+1,FALSE)*14,IF($A62=Pensionsjahr,(MONTH($E$1)+2*MONTH($E$1)/12)*HLOOKUP($C62,Gehaltstabelle_neu!$B$2:$AA$13,Neu_Gehalt!K62+1,FALSE),""))</f>
        <v/>
      </c>
      <c r="M62" s="47" t="str">
        <f>IF($A62="","",IF(M61=MAX(Gehaltstabelle_neu!$A$3:$A$56),MAX(Gehaltstabelle_neu!$A$3:$A$56),IF(MOD($B62,2)=0,M61+1,M61)))</f>
        <v/>
      </c>
      <c r="N62" s="47" t="str">
        <f>IF($A62&lt;Pensionsjahr,HLOOKUP($C62,Gehaltstabelle_neu!$B$2:$AA$13,Neu_Gehalt!M62+1,FALSE)*14,IF($A62=Pensionsjahr,(MONTH($E$1)+2*MONTH($E$1)/12)*HLOOKUP($C62,Gehaltstabelle_neu!$B$2:$AA$13,Neu_Gehalt!M62+1,FALSE),""))</f>
        <v/>
      </c>
      <c r="O62" s="47" t="str">
        <f>IF($A62="","",IF(O61=MAX(Gehaltstabelle_neu!$A$3:$A$56),MAX(Gehaltstabelle_neu!$A$3:$A$56),IF(MOD($B62,2)=0,O61+1,O61)))</f>
        <v/>
      </c>
      <c r="P62" s="47" t="str">
        <f>IF($A62&lt;Pensionsjahr,HLOOKUP($C62,Gehaltstabelle_neu!$B$2:$AA$13,Neu_Gehalt!O62+1,FALSE)*14,IF($A62=Pensionsjahr,(MONTH($E$1)+2*MONTH($E$1)/12)*HLOOKUP($C62,Gehaltstabelle_neu!$B$2:$AA$13,Neu_Gehalt!O62+1,FALSE),""))</f>
        <v/>
      </c>
      <c r="Q62" s="47" t="str">
        <f>IF($A62="","",IF(Q61=MAX(Gehaltstabelle_neu!$A$3:$A$56),MAX(Gehaltstabelle_neu!$A$3:$A$56),IF(MOD($B62,2)=0,Q61+1,Q61)))</f>
        <v/>
      </c>
      <c r="R62" s="47" t="str">
        <f>IF($A62&lt;Pensionsjahr,HLOOKUP($C62,Gehaltstabelle_neu!$B$2:$AA$13,Neu_Gehalt!Q62+1,FALSE)*14,IF($A62=Pensionsjahr,(MONTH($E$1)+2*MONTH($E$1)/12)*HLOOKUP($C62,Gehaltstabelle_neu!$B$2:$AA$13,Neu_Gehalt!Q62+1,FALSE),""))</f>
        <v/>
      </c>
      <c r="S62" s="47" t="str">
        <f>IF($A62="","",IF(S61=MAX(Gehaltstabelle_neu!$A$3:$A$56),MAX(Gehaltstabelle_neu!$A$3:$A$56),IF(MOD($B62,2)=0,S61+1,S61)))</f>
        <v/>
      </c>
      <c r="T62" s="47" t="str">
        <f>IF($A62&lt;Pensionsjahr,HLOOKUP($C62,Gehaltstabelle_neu!$B$2:$AA$13,Neu_Gehalt!S62+1,FALSE)*14,IF($A62=Pensionsjahr,(MONTH($E$1)+2*MONTH($E$1)/12)*HLOOKUP($C62,Gehaltstabelle_neu!$B$2:$AA$13,Neu_Gehalt!S62+1,FALSE),""))</f>
        <v/>
      </c>
      <c r="U62" s="47" t="str">
        <f>IF($A62="","",IF(U61=MAX(Gehaltstabelle_neu!$A$3:$A$56),MAX(Gehaltstabelle_neu!$A$3:$A$56),IF(MOD($B62,2)=0,U61+1,U61)))</f>
        <v/>
      </c>
      <c r="V62" s="47" t="str">
        <f>IF($A62&lt;Pensionsjahr,HLOOKUP($C62,Gehaltstabelle_neu!$B$2:$AA$13,Neu_Gehalt!U62+1,FALSE)*14,IF($A62=Pensionsjahr,(MONTH($E$1)+2*MONTH($E$1)/12)*HLOOKUP($C62,Gehaltstabelle_neu!$B$2:$AA$13,Neu_Gehalt!U62+1,FALSE),""))</f>
        <v/>
      </c>
      <c r="W62" s="47" t="str">
        <f>IF($A62="","",IF(W61=MAX(Gehaltstabelle_neu!$A$3:$A$56),MAX(Gehaltstabelle_neu!$A$3:$A$56),IF(MOD($B62,2)=0,W61+1,W61)))</f>
        <v/>
      </c>
      <c r="X62" s="47" t="str">
        <f>IF($A62&lt;Pensionsjahr,HLOOKUP($C62,Gehaltstabelle_neu!$B$2:$AA$13,Neu_Gehalt!W62+1,FALSE)*14,IF($A62=Pensionsjahr,(MONTH($E$1)+2*MONTH($E$1)/12)*HLOOKUP($C62,Gehaltstabelle_neu!$B$2:$AA$13,Neu_Gehalt!W62+1,FALSE),""))</f>
        <v/>
      </c>
      <c r="Y62" s="47" t="str">
        <f>IF($A62="","",IF(Y61=MAX(Gehaltstabelle_neu!$A$3:$A$56),MAX(Gehaltstabelle_neu!$A$3:$A$56),IF(MOD($B62,2)=0,Y61+1,Y61)))</f>
        <v/>
      </c>
      <c r="Z62" s="47" t="str">
        <f>IF($A62&lt;Pensionsjahr,HLOOKUP($C62,Gehaltstabelle_neu!$B$2:$AA$13,Neu_Gehalt!Y62+1,FALSE)*14,IF($A62=Pensionsjahr,(MONTH($E$1)+2*MONTH($E$1)/12)*HLOOKUP($C62,Gehaltstabelle_neu!$B$2:$AA$13,Neu_Gehalt!Y62+1,FALSE),""))</f>
        <v/>
      </c>
      <c r="AA62" s="47" t="str">
        <f>IF($A62="","",IF(AA61=MAX(Gehaltstabelle_neu!$A$3:$A$56),MAX(Gehaltstabelle_neu!$A$3:$A$56),IF(MOD($B62,2)=0,AA61+1,AA61)))</f>
        <v/>
      </c>
      <c r="AB62" s="47" t="str">
        <f>IF($A62&lt;Pensionsjahr,HLOOKUP($C62,Gehaltstabelle_neu!$B$2:$AA$13,Neu_Gehalt!AA62+1,FALSE)*14,IF($A62=Pensionsjahr,(MONTH($E$1)+2*MONTH($E$1)/12)*HLOOKUP($C62,Gehaltstabelle_neu!$B$2:$AA$13,Neu_Gehalt!AA62+1,FALSE),""))</f>
        <v/>
      </c>
      <c r="AC62" s="47" t="str">
        <f>IF($A62="","",IF(AC61=MAX(Gehaltstabelle_neu!$A$3:$A$56),MAX(Gehaltstabelle_neu!$A$3:$A$56),IF(MOD($B62,2)=0,AC61+1,AC61)))</f>
        <v/>
      </c>
      <c r="AD62" s="47" t="str">
        <f>IF($A62&lt;Pensionsjahr,HLOOKUP($C62,Gehaltstabelle_neu!$B$2:$AA$13,Neu_Gehalt!AC62+1,FALSE)*14,IF($A62=Pensionsjahr,(MONTH($E$1)+2*MONTH($E$1)/12)*HLOOKUP($C62,Gehaltstabelle_neu!$B$2:$AA$13,Neu_Gehalt!AC62+1,FALSE),""))</f>
        <v/>
      </c>
      <c r="AE62" s="48"/>
    </row>
    <row r="63" spans="1:31" x14ac:dyDescent="0.25">
      <c r="A63" t="str">
        <f t="shared" si="1"/>
        <v/>
      </c>
      <c r="B63" s="19" t="str">
        <f t="shared" si="0"/>
        <v/>
      </c>
      <c r="C63" s="19" t="str">
        <f>IF(A63="","",IF(C62=MAX(Gehaltstabelle_neu!$B$2:$BO$2),Neu_Gehalt!C62,$H$3+Dienstprüftung!D56))</f>
        <v/>
      </c>
      <c r="D63" t="str">
        <f>IF(A63="","",IF(D62=MAX(Gehaltstabelle_neu!$A$3:A109),MAX(Gehaltstabelle_neu!$A$3:A109),IF(MOD(B63,2)=0,D62+1,D62)))</f>
        <v/>
      </c>
      <c r="E63" s="20" t="str">
        <f>IF(A63&lt;Pensionsjahr,HLOOKUP(C63,Gehaltstabelle_neu!$B$2:$AA$13,Neu_Gehalt!D63+1,FALSE)*14,IF(A63=Pensionsjahr,(MONTH($E$1)-1+2*(MONTH($E$1)-1)/12)*HLOOKUP(C63,Gehaltstabelle_neu!$B$2:$AA$13,Neu_Gehalt!D63+1,FALSE),""))</f>
        <v/>
      </c>
      <c r="G63" s="21"/>
      <c r="I63" s="46" t="str">
        <f>IF(A63="","",IF(I62=MAX(Gehaltstabelle_neu!$A$3:A109),MAX(Gehaltstabelle_neu!$A$3:A109),IF(MOD(B63,2)=0,I62+1,I62)))</f>
        <v/>
      </c>
      <c r="J63" s="47" t="str">
        <f>IF(A63&lt;Pensionsjahr,HLOOKUP(C63,Gehaltstabelle_neu!$B$2:$AA$13,Neu_Gehalt!I63+1,FALSE)*14,IF(A63=Pensionsjahr,(MONTH($E$1)+2*MONTH($E$1)/12)*HLOOKUP(C63,Gehaltstabelle_neu!$B$2:$AA$13,Neu_Gehalt!I63+1,FALSE),""))</f>
        <v/>
      </c>
      <c r="K63" s="47" t="str">
        <f>IF($A63="","",IF(K62=MAX(Gehaltstabelle_neu!$A$3:$A$56),MAX(Gehaltstabelle_neu!$A$3:$A$56),IF(MOD($B63,2)=0,K62+1,K62)))</f>
        <v/>
      </c>
      <c r="L63" s="47" t="str">
        <f>IF($A63&lt;Pensionsjahr,HLOOKUP($C63,Gehaltstabelle_neu!$B$2:$AA$13,Neu_Gehalt!K63+1,FALSE)*14,IF($A63=Pensionsjahr,(MONTH($E$1)+2*MONTH($E$1)/12)*HLOOKUP($C63,Gehaltstabelle_neu!$B$2:$AA$13,Neu_Gehalt!K63+1,FALSE),""))</f>
        <v/>
      </c>
      <c r="M63" s="47" t="str">
        <f>IF($A63="","",IF(M62=MAX(Gehaltstabelle_neu!$A$3:$A$56),MAX(Gehaltstabelle_neu!$A$3:$A$56),IF(MOD($B63,2)=0,M62+1,M62)))</f>
        <v/>
      </c>
      <c r="N63" s="47" t="str">
        <f>IF($A63&lt;Pensionsjahr,HLOOKUP($C63,Gehaltstabelle_neu!$B$2:$AA$13,Neu_Gehalt!M63+1,FALSE)*14,IF($A63=Pensionsjahr,(MONTH($E$1)+2*MONTH($E$1)/12)*HLOOKUP($C63,Gehaltstabelle_neu!$B$2:$AA$13,Neu_Gehalt!M63+1,FALSE),""))</f>
        <v/>
      </c>
      <c r="O63" s="47" t="str">
        <f>IF($A63="","",IF(O62=MAX(Gehaltstabelle_neu!$A$3:$A$56),MAX(Gehaltstabelle_neu!$A$3:$A$56),IF(MOD($B63,2)=0,O62+1,O62)))</f>
        <v/>
      </c>
      <c r="P63" s="47" t="str">
        <f>IF($A63&lt;Pensionsjahr,HLOOKUP($C63,Gehaltstabelle_neu!$B$2:$AA$13,Neu_Gehalt!O63+1,FALSE)*14,IF($A63=Pensionsjahr,(MONTH($E$1)+2*MONTH($E$1)/12)*HLOOKUP($C63,Gehaltstabelle_neu!$B$2:$AA$13,Neu_Gehalt!O63+1,FALSE),""))</f>
        <v/>
      </c>
      <c r="Q63" s="47" t="str">
        <f>IF($A63="","",IF(Q62=MAX(Gehaltstabelle_neu!$A$3:$A$56),MAX(Gehaltstabelle_neu!$A$3:$A$56),IF(MOD($B63,2)=0,Q62+1,Q62)))</f>
        <v/>
      </c>
      <c r="R63" s="47" t="str">
        <f>IF($A63&lt;Pensionsjahr,HLOOKUP($C63,Gehaltstabelle_neu!$B$2:$AA$13,Neu_Gehalt!Q63+1,FALSE)*14,IF($A63=Pensionsjahr,(MONTH($E$1)+2*MONTH($E$1)/12)*HLOOKUP($C63,Gehaltstabelle_neu!$B$2:$AA$13,Neu_Gehalt!Q63+1,FALSE),""))</f>
        <v/>
      </c>
      <c r="S63" s="47" t="str">
        <f>IF($A63="","",IF(S62=MAX(Gehaltstabelle_neu!$A$3:$A$56),MAX(Gehaltstabelle_neu!$A$3:$A$56),IF(MOD($B63,2)=0,S62+1,S62)))</f>
        <v/>
      </c>
      <c r="T63" s="47" t="str">
        <f>IF($A63&lt;Pensionsjahr,HLOOKUP($C63,Gehaltstabelle_neu!$B$2:$AA$13,Neu_Gehalt!S63+1,FALSE)*14,IF($A63=Pensionsjahr,(MONTH($E$1)+2*MONTH($E$1)/12)*HLOOKUP($C63,Gehaltstabelle_neu!$B$2:$AA$13,Neu_Gehalt!S63+1,FALSE),""))</f>
        <v/>
      </c>
      <c r="U63" s="47" t="str">
        <f>IF($A63="","",IF(U62=MAX(Gehaltstabelle_neu!$A$3:$A$56),MAX(Gehaltstabelle_neu!$A$3:$A$56),IF(MOD($B63,2)=0,U62+1,U62)))</f>
        <v/>
      </c>
      <c r="V63" s="47" t="str">
        <f>IF($A63&lt;Pensionsjahr,HLOOKUP($C63,Gehaltstabelle_neu!$B$2:$AA$13,Neu_Gehalt!U63+1,FALSE)*14,IF($A63=Pensionsjahr,(MONTH($E$1)+2*MONTH($E$1)/12)*HLOOKUP($C63,Gehaltstabelle_neu!$B$2:$AA$13,Neu_Gehalt!U63+1,FALSE),""))</f>
        <v/>
      </c>
      <c r="W63" s="47" t="str">
        <f>IF($A63="","",IF(W62=MAX(Gehaltstabelle_neu!$A$3:$A$56),MAX(Gehaltstabelle_neu!$A$3:$A$56),IF(MOD($B63,2)=0,W62+1,W62)))</f>
        <v/>
      </c>
      <c r="X63" s="47" t="str">
        <f>IF($A63&lt;Pensionsjahr,HLOOKUP($C63,Gehaltstabelle_neu!$B$2:$AA$13,Neu_Gehalt!W63+1,FALSE)*14,IF($A63=Pensionsjahr,(MONTH($E$1)+2*MONTH($E$1)/12)*HLOOKUP($C63,Gehaltstabelle_neu!$B$2:$AA$13,Neu_Gehalt!W63+1,FALSE),""))</f>
        <v/>
      </c>
      <c r="Y63" s="47" t="str">
        <f>IF($A63="","",IF(Y62=MAX(Gehaltstabelle_neu!$A$3:$A$56),MAX(Gehaltstabelle_neu!$A$3:$A$56),IF(MOD($B63,2)=0,Y62+1,Y62)))</f>
        <v/>
      </c>
      <c r="Z63" s="47" t="str">
        <f>IF($A63&lt;Pensionsjahr,HLOOKUP($C63,Gehaltstabelle_neu!$B$2:$AA$13,Neu_Gehalt!Y63+1,FALSE)*14,IF($A63=Pensionsjahr,(MONTH($E$1)+2*MONTH($E$1)/12)*HLOOKUP($C63,Gehaltstabelle_neu!$B$2:$AA$13,Neu_Gehalt!Y63+1,FALSE),""))</f>
        <v/>
      </c>
      <c r="AA63" s="47" t="str">
        <f>IF($A63="","",IF(AA62=MAX(Gehaltstabelle_neu!$A$3:$A$56),MAX(Gehaltstabelle_neu!$A$3:$A$56),IF(MOD($B63,2)=0,AA62+1,AA62)))</f>
        <v/>
      </c>
      <c r="AB63" s="47" t="str">
        <f>IF($A63&lt;Pensionsjahr,HLOOKUP($C63,Gehaltstabelle_neu!$B$2:$AA$13,Neu_Gehalt!AA63+1,FALSE)*14,IF($A63=Pensionsjahr,(MONTH($E$1)+2*MONTH($E$1)/12)*HLOOKUP($C63,Gehaltstabelle_neu!$B$2:$AA$13,Neu_Gehalt!AA63+1,FALSE),""))</f>
        <v/>
      </c>
      <c r="AC63" s="47" t="str">
        <f>IF($A63="","",IF(AC62=MAX(Gehaltstabelle_neu!$A$3:$A$56),MAX(Gehaltstabelle_neu!$A$3:$A$56),IF(MOD($B63,2)=0,AC62+1,AC62)))</f>
        <v/>
      </c>
      <c r="AD63" s="47" t="str">
        <f>IF($A63&lt;Pensionsjahr,HLOOKUP($C63,Gehaltstabelle_neu!$B$2:$AA$13,Neu_Gehalt!AC63+1,FALSE)*14,IF($A63=Pensionsjahr,(MONTH($E$1)+2*MONTH($E$1)/12)*HLOOKUP($C63,Gehaltstabelle_neu!$B$2:$AA$13,Neu_Gehalt!AC63+1,FALSE),""))</f>
        <v/>
      </c>
      <c r="AE63" s="48"/>
    </row>
    <row r="64" spans="1:31" x14ac:dyDescent="0.25">
      <c r="A64" t="str">
        <f t="shared" si="1"/>
        <v/>
      </c>
      <c r="B64" s="19" t="str">
        <f t="shared" si="0"/>
        <v/>
      </c>
      <c r="C64" s="19" t="str">
        <f>IF(A64="","",IF(C63=MAX(Gehaltstabelle_neu!$B$2:$BO$2),Neu_Gehalt!C63,$H$3+Dienstprüftung!D57))</f>
        <v/>
      </c>
      <c r="D64" t="str">
        <f>IF(A64="","",IF(D63=MAX(Gehaltstabelle_neu!$A$3:A110),MAX(Gehaltstabelle_neu!$A$3:A110),IF(MOD(B64,2)=0,D63+1,D63)))</f>
        <v/>
      </c>
      <c r="E64" s="20" t="str">
        <f>IF(A64&lt;Pensionsjahr,HLOOKUP(C64,Gehaltstabelle_neu!$B$2:$AA$13,Neu_Gehalt!D64+1,FALSE)*14,IF(A64=Pensionsjahr,(MONTH($E$1)-1+2*(MONTH($E$1)-1)/12)*HLOOKUP(C64,Gehaltstabelle_neu!$B$2:$AA$13,Neu_Gehalt!D64+1,FALSE),""))</f>
        <v/>
      </c>
      <c r="G64" s="21"/>
      <c r="I64" s="46" t="str">
        <f>IF(A64="","",IF(I63=MAX(Gehaltstabelle_neu!$A$3:A110),MAX(Gehaltstabelle_neu!$A$3:A110),IF(MOD(B64,2)=0,I63+1,I63)))</f>
        <v/>
      </c>
      <c r="J64" s="47" t="str">
        <f>IF(A64&lt;Pensionsjahr,HLOOKUP(C64,Gehaltstabelle_neu!$B$2:$AA$13,Neu_Gehalt!I64+1,FALSE)*14,IF(A64=Pensionsjahr,(MONTH($E$1)+2*MONTH($E$1)/12)*HLOOKUP(C64,Gehaltstabelle_neu!$B$2:$AA$13,Neu_Gehalt!I64+1,FALSE),""))</f>
        <v/>
      </c>
      <c r="K64" s="47" t="str">
        <f>IF($A64="","",IF(K63=MAX(Gehaltstabelle_neu!$A$3:$A$56),MAX(Gehaltstabelle_neu!$A$3:$A$56),IF(MOD($B64,2)=0,K63+1,K63)))</f>
        <v/>
      </c>
      <c r="L64" s="47" t="str">
        <f>IF($A64&lt;Pensionsjahr,HLOOKUP($C64,Gehaltstabelle_neu!$B$2:$AA$13,Neu_Gehalt!K64+1,FALSE)*14,IF($A64=Pensionsjahr,(MONTH($E$1)+2*MONTH($E$1)/12)*HLOOKUP($C64,Gehaltstabelle_neu!$B$2:$AA$13,Neu_Gehalt!K64+1,FALSE),""))</f>
        <v/>
      </c>
      <c r="M64" s="47" t="str">
        <f>IF($A64="","",IF(M63=MAX(Gehaltstabelle_neu!$A$3:$A$56),MAX(Gehaltstabelle_neu!$A$3:$A$56),IF(MOD($B64,2)=0,M63+1,M63)))</f>
        <v/>
      </c>
      <c r="N64" s="47" t="str">
        <f>IF($A64&lt;Pensionsjahr,HLOOKUP($C64,Gehaltstabelle_neu!$B$2:$AA$13,Neu_Gehalt!M64+1,FALSE)*14,IF($A64=Pensionsjahr,(MONTH($E$1)+2*MONTH($E$1)/12)*HLOOKUP($C64,Gehaltstabelle_neu!$B$2:$AA$13,Neu_Gehalt!M64+1,FALSE),""))</f>
        <v/>
      </c>
      <c r="O64" s="47" t="str">
        <f>IF($A64="","",IF(O63=MAX(Gehaltstabelle_neu!$A$3:$A$56),MAX(Gehaltstabelle_neu!$A$3:$A$56),IF(MOD($B64,2)=0,O63+1,O63)))</f>
        <v/>
      </c>
      <c r="P64" s="47" t="str">
        <f>IF($A64&lt;Pensionsjahr,HLOOKUP($C64,Gehaltstabelle_neu!$B$2:$AA$13,Neu_Gehalt!O64+1,FALSE)*14,IF($A64=Pensionsjahr,(MONTH($E$1)+2*MONTH($E$1)/12)*HLOOKUP($C64,Gehaltstabelle_neu!$B$2:$AA$13,Neu_Gehalt!O64+1,FALSE),""))</f>
        <v/>
      </c>
      <c r="Q64" s="47" t="str">
        <f>IF($A64="","",IF(Q63=MAX(Gehaltstabelle_neu!$A$3:$A$56),MAX(Gehaltstabelle_neu!$A$3:$A$56),IF(MOD($B64,2)=0,Q63+1,Q63)))</f>
        <v/>
      </c>
      <c r="R64" s="47" t="str">
        <f>IF($A64&lt;Pensionsjahr,HLOOKUP($C64,Gehaltstabelle_neu!$B$2:$AA$13,Neu_Gehalt!Q64+1,FALSE)*14,IF($A64=Pensionsjahr,(MONTH($E$1)+2*MONTH($E$1)/12)*HLOOKUP($C64,Gehaltstabelle_neu!$B$2:$AA$13,Neu_Gehalt!Q64+1,FALSE),""))</f>
        <v/>
      </c>
      <c r="S64" s="47" t="str">
        <f>IF($A64="","",IF(S63=MAX(Gehaltstabelle_neu!$A$3:$A$56),MAX(Gehaltstabelle_neu!$A$3:$A$56),IF(MOD($B64,2)=0,S63+1,S63)))</f>
        <v/>
      </c>
      <c r="T64" s="47" t="str">
        <f>IF($A64&lt;Pensionsjahr,HLOOKUP($C64,Gehaltstabelle_neu!$B$2:$AA$13,Neu_Gehalt!S64+1,FALSE)*14,IF($A64=Pensionsjahr,(MONTH($E$1)+2*MONTH($E$1)/12)*HLOOKUP($C64,Gehaltstabelle_neu!$B$2:$AA$13,Neu_Gehalt!S64+1,FALSE),""))</f>
        <v/>
      </c>
      <c r="U64" s="47" t="str">
        <f>IF($A64="","",IF(U63=MAX(Gehaltstabelle_neu!$A$3:$A$56),MAX(Gehaltstabelle_neu!$A$3:$A$56),IF(MOD($B64,2)=0,U63+1,U63)))</f>
        <v/>
      </c>
      <c r="V64" s="47" t="str">
        <f>IF($A64&lt;Pensionsjahr,HLOOKUP($C64,Gehaltstabelle_neu!$B$2:$AA$13,Neu_Gehalt!U64+1,FALSE)*14,IF($A64=Pensionsjahr,(MONTH($E$1)+2*MONTH($E$1)/12)*HLOOKUP($C64,Gehaltstabelle_neu!$B$2:$AA$13,Neu_Gehalt!U64+1,FALSE),""))</f>
        <v/>
      </c>
      <c r="W64" s="47" t="str">
        <f>IF($A64="","",IF(W63=MAX(Gehaltstabelle_neu!$A$3:$A$56),MAX(Gehaltstabelle_neu!$A$3:$A$56),IF(MOD($B64,2)=0,W63+1,W63)))</f>
        <v/>
      </c>
      <c r="X64" s="47" t="str">
        <f>IF($A64&lt;Pensionsjahr,HLOOKUP($C64,Gehaltstabelle_neu!$B$2:$AA$13,Neu_Gehalt!W64+1,FALSE)*14,IF($A64=Pensionsjahr,(MONTH($E$1)+2*MONTH($E$1)/12)*HLOOKUP($C64,Gehaltstabelle_neu!$B$2:$AA$13,Neu_Gehalt!W64+1,FALSE),""))</f>
        <v/>
      </c>
      <c r="Y64" s="47" t="str">
        <f>IF($A64="","",IF(Y63=MAX(Gehaltstabelle_neu!$A$3:$A$56),MAX(Gehaltstabelle_neu!$A$3:$A$56),IF(MOD($B64,2)=0,Y63+1,Y63)))</f>
        <v/>
      </c>
      <c r="Z64" s="47" t="str">
        <f>IF($A64&lt;Pensionsjahr,HLOOKUP($C64,Gehaltstabelle_neu!$B$2:$AA$13,Neu_Gehalt!Y64+1,FALSE)*14,IF($A64=Pensionsjahr,(MONTH($E$1)+2*MONTH($E$1)/12)*HLOOKUP($C64,Gehaltstabelle_neu!$B$2:$AA$13,Neu_Gehalt!Y64+1,FALSE),""))</f>
        <v/>
      </c>
      <c r="AA64" s="47" t="str">
        <f>IF($A64="","",IF(AA63=MAX(Gehaltstabelle_neu!$A$3:$A$56),MAX(Gehaltstabelle_neu!$A$3:$A$56),IF(MOD($B64,2)=0,AA63+1,AA63)))</f>
        <v/>
      </c>
      <c r="AB64" s="47" t="str">
        <f>IF($A64&lt;Pensionsjahr,HLOOKUP($C64,Gehaltstabelle_neu!$B$2:$AA$13,Neu_Gehalt!AA64+1,FALSE)*14,IF($A64=Pensionsjahr,(MONTH($E$1)+2*MONTH($E$1)/12)*HLOOKUP($C64,Gehaltstabelle_neu!$B$2:$AA$13,Neu_Gehalt!AA64+1,FALSE),""))</f>
        <v/>
      </c>
      <c r="AC64" s="47" t="str">
        <f>IF($A64="","",IF(AC63=MAX(Gehaltstabelle_neu!$A$3:$A$56),MAX(Gehaltstabelle_neu!$A$3:$A$56),IF(MOD($B64,2)=0,AC63+1,AC63)))</f>
        <v/>
      </c>
      <c r="AD64" s="47" t="str">
        <f>IF($A64&lt;Pensionsjahr,HLOOKUP($C64,Gehaltstabelle_neu!$B$2:$AA$13,Neu_Gehalt!AC64+1,FALSE)*14,IF($A64=Pensionsjahr,(MONTH($E$1)+2*MONTH($E$1)/12)*HLOOKUP($C64,Gehaltstabelle_neu!$B$2:$AA$13,Neu_Gehalt!AC64+1,FALSE),""))</f>
        <v/>
      </c>
      <c r="AE64" s="48"/>
    </row>
    <row r="65" spans="1:31" x14ac:dyDescent="0.25">
      <c r="A65" t="str">
        <f t="shared" si="1"/>
        <v/>
      </c>
      <c r="B65" s="19" t="str">
        <f t="shared" si="0"/>
        <v/>
      </c>
      <c r="C65" s="19" t="str">
        <f>IF(A65="","",IF(C64=MAX(Gehaltstabelle_neu!$B$2:$BO$2),Neu_Gehalt!C64,$H$3+Dienstprüftung!D58))</f>
        <v/>
      </c>
      <c r="D65" t="str">
        <f>IF(A65="","",IF(D64=MAX(Gehaltstabelle_neu!$A$3:A111),MAX(Gehaltstabelle_neu!$A$3:A111),IF(MOD(B65,2)=0,D64+1,D64)))</f>
        <v/>
      </c>
      <c r="E65" s="20" t="str">
        <f>IF(A65&lt;Pensionsjahr,HLOOKUP(C65,Gehaltstabelle_neu!$B$2:$AA$13,Neu_Gehalt!D65+1,FALSE)*14,IF(A65=Pensionsjahr,(MONTH($E$1)-1+2*(MONTH($E$1)-1)/12)*HLOOKUP(C65,Gehaltstabelle_neu!$B$2:$AA$13,Neu_Gehalt!D65+1,FALSE),""))</f>
        <v/>
      </c>
      <c r="G65" s="21"/>
      <c r="I65" s="46" t="str">
        <f>IF(A65="","",IF(I64=MAX(Gehaltstabelle_neu!$A$3:A111),MAX(Gehaltstabelle_neu!$A$3:A111),IF(MOD(B65,2)=0,I64+1,I64)))</f>
        <v/>
      </c>
      <c r="J65" s="47" t="str">
        <f>IF(A65&lt;Pensionsjahr,HLOOKUP(C65,Gehaltstabelle_neu!$B$2:$AA$13,Neu_Gehalt!I65+1,FALSE)*14,IF(A65=Pensionsjahr,(MONTH($E$1)+2*MONTH($E$1)/12)*HLOOKUP(C65,Gehaltstabelle_neu!$B$2:$AA$13,Neu_Gehalt!I65+1,FALSE),""))</f>
        <v/>
      </c>
      <c r="K65" s="47" t="str">
        <f>IF($A65="","",IF(K64=MAX(Gehaltstabelle_neu!$A$3:$A$56),MAX(Gehaltstabelle_neu!$A$3:$A$56),IF(MOD($B65,2)=0,K64+1,K64)))</f>
        <v/>
      </c>
      <c r="L65" s="47" t="str">
        <f>IF($A65&lt;Pensionsjahr,HLOOKUP($C65,Gehaltstabelle_neu!$B$2:$AA$13,Neu_Gehalt!K65+1,FALSE)*14,IF($A65=Pensionsjahr,(MONTH($E$1)+2*MONTH($E$1)/12)*HLOOKUP($C65,Gehaltstabelle_neu!$B$2:$AA$13,Neu_Gehalt!K65+1,FALSE),""))</f>
        <v/>
      </c>
      <c r="M65" s="47" t="str">
        <f>IF($A65="","",IF(M64=MAX(Gehaltstabelle_neu!$A$3:$A$56),MAX(Gehaltstabelle_neu!$A$3:$A$56),IF(MOD($B65,2)=0,M64+1,M64)))</f>
        <v/>
      </c>
      <c r="N65" s="47" t="str">
        <f>IF($A65&lt;Pensionsjahr,HLOOKUP($C65,Gehaltstabelle_neu!$B$2:$AA$13,Neu_Gehalt!M65+1,FALSE)*14,IF($A65=Pensionsjahr,(MONTH($E$1)+2*MONTH($E$1)/12)*HLOOKUP($C65,Gehaltstabelle_neu!$B$2:$AA$13,Neu_Gehalt!M65+1,FALSE),""))</f>
        <v/>
      </c>
      <c r="O65" s="47" t="str">
        <f>IF($A65="","",IF(O64=MAX(Gehaltstabelle_neu!$A$3:$A$56),MAX(Gehaltstabelle_neu!$A$3:$A$56),IF(MOD($B65,2)=0,O64+1,O64)))</f>
        <v/>
      </c>
      <c r="P65" s="47" t="str">
        <f>IF($A65&lt;Pensionsjahr,HLOOKUP($C65,Gehaltstabelle_neu!$B$2:$AA$13,Neu_Gehalt!O65+1,FALSE)*14,IF($A65=Pensionsjahr,(MONTH($E$1)+2*MONTH($E$1)/12)*HLOOKUP($C65,Gehaltstabelle_neu!$B$2:$AA$13,Neu_Gehalt!O65+1,FALSE),""))</f>
        <v/>
      </c>
      <c r="Q65" s="47" t="str">
        <f>IF($A65="","",IF(Q64=MAX(Gehaltstabelle_neu!$A$3:$A$56),MAX(Gehaltstabelle_neu!$A$3:$A$56),IF(MOD($B65,2)=0,Q64+1,Q64)))</f>
        <v/>
      </c>
      <c r="R65" s="47" t="str">
        <f>IF($A65&lt;Pensionsjahr,HLOOKUP($C65,Gehaltstabelle_neu!$B$2:$AA$13,Neu_Gehalt!Q65+1,FALSE)*14,IF($A65=Pensionsjahr,(MONTH($E$1)+2*MONTH($E$1)/12)*HLOOKUP($C65,Gehaltstabelle_neu!$B$2:$AA$13,Neu_Gehalt!Q65+1,FALSE),""))</f>
        <v/>
      </c>
      <c r="S65" s="47" t="str">
        <f>IF($A65="","",IF(S64=MAX(Gehaltstabelle_neu!$A$3:$A$56),MAX(Gehaltstabelle_neu!$A$3:$A$56),IF(MOD($B65,2)=0,S64+1,S64)))</f>
        <v/>
      </c>
      <c r="T65" s="47" t="str">
        <f>IF($A65&lt;Pensionsjahr,HLOOKUP($C65,Gehaltstabelle_neu!$B$2:$AA$13,Neu_Gehalt!S65+1,FALSE)*14,IF($A65=Pensionsjahr,(MONTH($E$1)+2*MONTH($E$1)/12)*HLOOKUP($C65,Gehaltstabelle_neu!$B$2:$AA$13,Neu_Gehalt!S65+1,FALSE),""))</f>
        <v/>
      </c>
      <c r="U65" s="47" t="str">
        <f>IF($A65="","",IF(U64=MAX(Gehaltstabelle_neu!$A$3:$A$56),MAX(Gehaltstabelle_neu!$A$3:$A$56),IF(MOD($B65,2)=0,U64+1,U64)))</f>
        <v/>
      </c>
      <c r="V65" s="47" t="str">
        <f>IF($A65&lt;Pensionsjahr,HLOOKUP($C65,Gehaltstabelle_neu!$B$2:$AA$13,Neu_Gehalt!U65+1,FALSE)*14,IF($A65=Pensionsjahr,(MONTH($E$1)+2*MONTH($E$1)/12)*HLOOKUP($C65,Gehaltstabelle_neu!$B$2:$AA$13,Neu_Gehalt!U65+1,FALSE),""))</f>
        <v/>
      </c>
      <c r="W65" s="47" t="str">
        <f>IF($A65="","",IF(W64=MAX(Gehaltstabelle_neu!$A$3:$A$56),MAX(Gehaltstabelle_neu!$A$3:$A$56),IF(MOD($B65,2)=0,W64+1,W64)))</f>
        <v/>
      </c>
      <c r="X65" s="47" t="str">
        <f>IF($A65&lt;Pensionsjahr,HLOOKUP($C65,Gehaltstabelle_neu!$B$2:$AA$13,Neu_Gehalt!W65+1,FALSE)*14,IF($A65=Pensionsjahr,(MONTH($E$1)+2*MONTH($E$1)/12)*HLOOKUP($C65,Gehaltstabelle_neu!$B$2:$AA$13,Neu_Gehalt!W65+1,FALSE),""))</f>
        <v/>
      </c>
      <c r="Y65" s="47" t="str">
        <f>IF($A65="","",IF(Y64=MAX(Gehaltstabelle_neu!$A$3:$A$56),MAX(Gehaltstabelle_neu!$A$3:$A$56),IF(MOD($B65,2)=0,Y64+1,Y64)))</f>
        <v/>
      </c>
      <c r="Z65" s="47" t="str">
        <f>IF($A65&lt;Pensionsjahr,HLOOKUP($C65,Gehaltstabelle_neu!$B$2:$AA$13,Neu_Gehalt!Y65+1,FALSE)*14,IF($A65=Pensionsjahr,(MONTH($E$1)+2*MONTH($E$1)/12)*HLOOKUP($C65,Gehaltstabelle_neu!$B$2:$AA$13,Neu_Gehalt!Y65+1,FALSE),""))</f>
        <v/>
      </c>
      <c r="AA65" s="47" t="str">
        <f>IF($A65="","",IF(AA64=MAX(Gehaltstabelle_neu!$A$3:$A$56),MAX(Gehaltstabelle_neu!$A$3:$A$56),IF(MOD($B65,2)=0,AA64+1,AA64)))</f>
        <v/>
      </c>
      <c r="AB65" s="47" t="str">
        <f>IF($A65&lt;Pensionsjahr,HLOOKUP($C65,Gehaltstabelle_neu!$B$2:$AA$13,Neu_Gehalt!AA65+1,FALSE)*14,IF($A65=Pensionsjahr,(MONTH($E$1)+2*MONTH($E$1)/12)*HLOOKUP($C65,Gehaltstabelle_neu!$B$2:$AA$13,Neu_Gehalt!AA65+1,FALSE),""))</f>
        <v/>
      </c>
      <c r="AC65" s="47" t="str">
        <f>IF($A65="","",IF(AC64=MAX(Gehaltstabelle_neu!$A$3:$A$56),MAX(Gehaltstabelle_neu!$A$3:$A$56),IF(MOD($B65,2)=0,AC64+1,AC64)))</f>
        <v/>
      </c>
      <c r="AD65" s="47" t="str">
        <f>IF($A65&lt;Pensionsjahr,HLOOKUP($C65,Gehaltstabelle_neu!$B$2:$AA$13,Neu_Gehalt!AC65+1,FALSE)*14,IF($A65=Pensionsjahr,(MONTH($E$1)+2*MONTH($E$1)/12)*HLOOKUP($C65,Gehaltstabelle_neu!$B$2:$AA$13,Neu_Gehalt!AC65+1,FALSE),""))</f>
        <v/>
      </c>
      <c r="AE65" s="48"/>
    </row>
    <row r="66" spans="1:31" x14ac:dyDescent="0.25">
      <c r="A66" t="str">
        <f t="shared" si="1"/>
        <v/>
      </c>
      <c r="B66" s="19" t="str">
        <f t="shared" si="0"/>
        <v/>
      </c>
      <c r="C66" s="19" t="str">
        <f>IF(A66="","",IF(C65=MAX(Gehaltstabelle_neu!$B$2:$BO$2),Neu_Gehalt!C65,$H$3+Dienstprüftung!D59))</f>
        <v/>
      </c>
      <c r="D66" t="str">
        <f>IF(A66="","",IF(D65=MAX(Gehaltstabelle_neu!$A$3:A112),MAX(Gehaltstabelle_neu!$A$3:A112),IF(MOD(B66,2)=0,D65+1,D65)))</f>
        <v/>
      </c>
      <c r="E66" s="20" t="str">
        <f>IF(A66&lt;Pensionsjahr,HLOOKUP(C66,Gehaltstabelle_neu!$B$2:$AA$13,Neu_Gehalt!D66+1,FALSE)*14,IF(A66=Pensionsjahr,(MONTH($E$1)-1+2*(MONTH($E$1)-1)/12)*HLOOKUP(C66,Gehaltstabelle_neu!$B$2:$AA$13,Neu_Gehalt!D66+1,FALSE),""))</f>
        <v/>
      </c>
      <c r="G66" s="21"/>
      <c r="I66" s="46" t="str">
        <f>IF(A66="","",IF(I65=MAX(Gehaltstabelle_neu!$A$3:A112),MAX(Gehaltstabelle_neu!$A$3:A112),IF(MOD(B66,2)=0,I65+1,I65)))</f>
        <v/>
      </c>
      <c r="J66" s="47" t="str">
        <f>IF(A66&lt;Pensionsjahr,HLOOKUP(C66,Gehaltstabelle_neu!$B$2:$AA$13,Neu_Gehalt!I66+1,FALSE)*14,IF(A66=Pensionsjahr,(MONTH($E$1)+2*MONTH($E$1)/12)*HLOOKUP(C66,Gehaltstabelle_neu!$B$2:$AA$13,Neu_Gehalt!I66+1,FALSE),""))</f>
        <v/>
      </c>
      <c r="K66" s="47" t="str">
        <f>IF($A66="","",IF(K65=MAX(Gehaltstabelle_neu!$A$3:$A$56),MAX(Gehaltstabelle_neu!$A$3:$A$56),IF(MOD($B66,2)=0,K65+1,K65)))</f>
        <v/>
      </c>
      <c r="L66" s="47" t="str">
        <f>IF($A66&lt;Pensionsjahr,HLOOKUP($C66,Gehaltstabelle_neu!$B$2:$AA$13,Neu_Gehalt!K66+1,FALSE)*14,IF($A66=Pensionsjahr,(MONTH($E$1)+2*MONTH($E$1)/12)*HLOOKUP($C66,Gehaltstabelle_neu!$B$2:$AA$13,Neu_Gehalt!K66+1,FALSE),""))</f>
        <v/>
      </c>
      <c r="M66" s="47" t="str">
        <f>IF($A66="","",IF(M65=MAX(Gehaltstabelle_neu!$A$3:$A$56),MAX(Gehaltstabelle_neu!$A$3:$A$56),IF(MOD($B66,2)=0,M65+1,M65)))</f>
        <v/>
      </c>
      <c r="N66" s="47" t="str">
        <f>IF($A66&lt;Pensionsjahr,HLOOKUP($C66,Gehaltstabelle_neu!$B$2:$AA$13,Neu_Gehalt!M66+1,FALSE)*14,IF($A66=Pensionsjahr,(MONTH($E$1)+2*MONTH($E$1)/12)*HLOOKUP($C66,Gehaltstabelle_neu!$B$2:$AA$13,Neu_Gehalt!M66+1,FALSE),""))</f>
        <v/>
      </c>
      <c r="O66" s="47" t="str">
        <f>IF($A66="","",IF(O65=MAX(Gehaltstabelle_neu!$A$3:$A$56),MAX(Gehaltstabelle_neu!$A$3:$A$56),IF(MOD($B66,2)=0,O65+1,O65)))</f>
        <v/>
      </c>
      <c r="P66" s="47" t="str">
        <f>IF($A66&lt;Pensionsjahr,HLOOKUP($C66,Gehaltstabelle_neu!$B$2:$AA$13,Neu_Gehalt!O66+1,FALSE)*14,IF($A66=Pensionsjahr,(MONTH($E$1)+2*MONTH($E$1)/12)*HLOOKUP($C66,Gehaltstabelle_neu!$B$2:$AA$13,Neu_Gehalt!O66+1,FALSE),""))</f>
        <v/>
      </c>
      <c r="Q66" s="47" t="str">
        <f>IF($A66="","",IF(Q65=MAX(Gehaltstabelle_neu!$A$3:$A$56),MAX(Gehaltstabelle_neu!$A$3:$A$56),IF(MOD($B66,2)=0,Q65+1,Q65)))</f>
        <v/>
      </c>
      <c r="R66" s="47" t="str">
        <f>IF($A66&lt;Pensionsjahr,HLOOKUP($C66,Gehaltstabelle_neu!$B$2:$AA$13,Neu_Gehalt!Q66+1,FALSE)*14,IF($A66=Pensionsjahr,(MONTH($E$1)+2*MONTH($E$1)/12)*HLOOKUP($C66,Gehaltstabelle_neu!$B$2:$AA$13,Neu_Gehalt!Q66+1,FALSE),""))</f>
        <v/>
      </c>
      <c r="S66" s="47" t="str">
        <f>IF($A66="","",IF(S65=MAX(Gehaltstabelle_neu!$A$3:$A$56),MAX(Gehaltstabelle_neu!$A$3:$A$56),IF(MOD($B66,2)=0,S65+1,S65)))</f>
        <v/>
      </c>
      <c r="T66" s="47" t="str">
        <f>IF($A66&lt;Pensionsjahr,HLOOKUP($C66,Gehaltstabelle_neu!$B$2:$AA$13,Neu_Gehalt!S66+1,FALSE)*14,IF($A66=Pensionsjahr,(MONTH($E$1)+2*MONTH($E$1)/12)*HLOOKUP($C66,Gehaltstabelle_neu!$B$2:$AA$13,Neu_Gehalt!S66+1,FALSE),""))</f>
        <v/>
      </c>
      <c r="U66" s="47" t="str">
        <f>IF($A66="","",IF(U65=MAX(Gehaltstabelle_neu!$A$3:$A$56),MAX(Gehaltstabelle_neu!$A$3:$A$56),IF(MOD($B66,2)=0,U65+1,U65)))</f>
        <v/>
      </c>
      <c r="V66" s="47" t="str">
        <f>IF($A66&lt;Pensionsjahr,HLOOKUP($C66,Gehaltstabelle_neu!$B$2:$AA$13,Neu_Gehalt!U66+1,FALSE)*14,IF($A66=Pensionsjahr,(MONTH($E$1)+2*MONTH($E$1)/12)*HLOOKUP($C66,Gehaltstabelle_neu!$B$2:$AA$13,Neu_Gehalt!U66+1,FALSE),""))</f>
        <v/>
      </c>
      <c r="W66" s="47" t="str">
        <f>IF($A66="","",IF(W65=MAX(Gehaltstabelle_neu!$A$3:$A$56),MAX(Gehaltstabelle_neu!$A$3:$A$56),IF(MOD($B66,2)=0,W65+1,W65)))</f>
        <v/>
      </c>
      <c r="X66" s="47" t="str">
        <f>IF($A66&lt;Pensionsjahr,HLOOKUP($C66,Gehaltstabelle_neu!$B$2:$AA$13,Neu_Gehalt!W66+1,FALSE)*14,IF($A66=Pensionsjahr,(MONTH($E$1)+2*MONTH($E$1)/12)*HLOOKUP($C66,Gehaltstabelle_neu!$B$2:$AA$13,Neu_Gehalt!W66+1,FALSE),""))</f>
        <v/>
      </c>
      <c r="Y66" s="47" t="str">
        <f>IF($A66="","",IF(Y65=MAX(Gehaltstabelle_neu!$A$3:$A$56),MAX(Gehaltstabelle_neu!$A$3:$A$56),IF(MOD($B66,2)=0,Y65+1,Y65)))</f>
        <v/>
      </c>
      <c r="Z66" s="47" t="str">
        <f>IF($A66&lt;Pensionsjahr,HLOOKUP($C66,Gehaltstabelle_neu!$B$2:$AA$13,Neu_Gehalt!Y66+1,FALSE)*14,IF($A66=Pensionsjahr,(MONTH($E$1)+2*MONTH($E$1)/12)*HLOOKUP($C66,Gehaltstabelle_neu!$B$2:$AA$13,Neu_Gehalt!Y66+1,FALSE),""))</f>
        <v/>
      </c>
      <c r="AA66" s="47" t="str">
        <f>IF($A66="","",IF(AA65=MAX(Gehaltstabelle_neu!$A$3:$A$56),MAX(Gehaltstabelle_neu!$A$3:$A$56),IF(MOD($B66,2)=0,AA65+1,AA65)))</f>
        <v/>
      </c>
      <c r="AB66" s="47" t="str">
        <f>IF($A66&lt;Pensionsjahr,HLOOKUP($C66,Gehaltstabelle_neu!$B$2:$AA$13,Neu_Gehalt!AA66+1,FALSE)*14,IF($A66=Pensionsjahr,(MONTH($E$1)+2*MONTH($E$1)/12)*HLOOKUP($C66,Gehaltstabelle_neu!$B$2:$AA$13,Neu_Gehalt!AA66+1,FALSE),""))</f>
        <v/>
      </c>
      <c r="AC66" s="47" t="str">
        <f>IF($A66="","",IF(AC65=MAX(Gehaltstabelle_neu!$A$3:$A$56),MAX(Gehaltstabelle_neu!$A$3:$A$56),IF(MOD($B66,2)=0,AC65+1,AC65)))</f>
        <v/>
      </c>
      <c r="AD66" s="47" t="str">
        <f>IF($A66&lt;Pensionsjahr,HLOOKUP($C66,Gehaltstabelle_neu!$B$2:$AA$13,Neu_Gehalt!AC66+1,FALSE)*14,IF($A66=Pensionsjahr,(MONTH($E$1)+2*MONTH($E$1)/12)*HLOOKUP($C66,Gehaltstabelle_neu!$B$2:$AA$13,Neu_Gehalt!AC66+1,FALSE),""))</f>
        <v/>
      </c>
      <c r="AE66" s="48"/>
    </row>
    <row r="67" spans="1:31" x14ac:dyDescent="0.25">
      <c r="A67" t="str">
        <f t="shared" si="1"/>
        <v/>
      </c>
      <c r="B67" s="19" t="str">
        <f t="shared" si="0"/>
        <v/>
      </c>
      <c r="C67" s="19" t="str">
        <f>IF(A67="","",IF(C66=MAX(Gehaltstabelle_neu!$B$2:$BO$2),Neu_Gehalt!C66,$H$3+Dienstprüftung!D60))</f>
        <v/>
      </c>
      <c r="D67" t="str">
        <f>IF(A67="","",IF(D66=MAX(Gehaltstabelle_neu!$A$3:A113),MAX(Gehaltstabelle_neu!$A$3:A113),IF(MOD(B67,2)=0,D66+1,D66)))</f>
        <v/>
      </c>
      <c r="E67" s="20" t="str">
        <f>IF(A67&lt;Pensionsjahr,HLOOKUP(C67,Gehaltstabelle_neu!$B$2:$AA$13,Neu_Gehalt!D67+1,FALSE)*14,IF(A67=Pensionsjahr,(MONTH($E$1)-1+2*(MONTH($E$1)-1)/12)*HLOOKUP(C67,Gehaltstabelle_neu!$B$2:$AA$13,Neu_Gehalt!D67+1,FALSE),""))</f>
        <v/>
      </c>
      <c r="G67" s="21"/>
      <c r="I67" s="46" t="str">
        <f>IF(A67="","",IF(I66=MAX(Gehaltstabelle_neu!$A$3:A113),MAX(Gehaltstabelle_neu!$A$3:A113),IF(MOD(B67,2)=0,I66+1,I66)))</f>
        <v/>
      </c>
      <c r="J67" s="47" t="str">
        <f>IF(A67&lt;Pensionsjahr,HLOOKUP(C67,Gehaltstabelle_neu!$B$2:$AA$13,Neu_Gehalt!I67+1,FALSE)*14,IF(A67=Pensionsjahr,(MONTH($E$1)+2*MONTH($E$1)/12)*HLOOKUP(C67,Gehaltstabelle_neu!$B$2:$AA$13,Neu_Gehalt!I67+1,FALSE),""))</f>
        <v/>
      </c>
      <c r="K67" s="47" t="str">
        <f>IF($A67="","",IF(K66=MAX(Gehaltstabelle_neu!$A$3:$A$56),MAX(Gehaltstabelle_neu!$A$3:$A$56),IF(MOD($B67,2)=0,K66+1,K66)))</f>
        <v/>
      </c>
      <c r="L67" s="47" t="str">
        <f>IF($A67&lt;Pensionsjahr,HLOOKUP($C67,Gehaltstabelle_neu!$B$2:$AA$13,Neu_Gehalt!K67+1,FALSE)*14,IF($A67=Pensionsjahr,(MONTH($E$1)+2*MONTH($E$1)/12)*HLOOKUP($C67,Gehaltstabelle_neu!$B$2:$AA$13,Neu_Gehalt!K67+1,FALSE),""))</f>
        <v/>
      </c>
      <c r="M67" s="47" t="str">
        <f>IF($A67="","",IF(M66=MAX(Gehaltstabelle_neu!$A$3:$A$56),MAX(Gehaltstabelle_neu!$A$3:$A$56),IF(MOD($B67,2)=0,M66+1,M66)))</f>
        <v/>
      </c>
      <c r="N67" s="47" t="str">
        <f>IF($A67&lt;Pensionsjahr,HLOOKUP($C67,Gehaltstabelle_neu!$B$2:$AA$13,Neu_Gehalt!M67+1,FALSE)*14,IF($A67=Pensionsjahr,(MONTH($E$1)+2*MONTH($E$1)/12)*HLOOKUP($C67,Gehaltstabelle_neu!$B$2:$AA$13,Neu_Gehalt!M67+1,FALSE),""))</f>
        <v/>
      </c>
      <c r="O67" s="47" t="str">
        <f>IF($A67="","",IF(O66=MAX(Gehaltstabelle_neu!$A$3:$A$56),MAX(Gehaltstabelle_neu!$A$3:$A$56),IF(MOD($B67,2)=0,O66+1,O66)))</f>
        <v/>
      </c>
      <c r="P67" s="47" t="str">
        <f>IF($A67&lt;Pensionsjahr,HLOOKUP($C67,Gehaltstabelle_neu!$B$2:$AA$13,Neu_Gehalt!O67+1,FALSE)*14,IF($A67=Pensionsjahr,(MONTH($E$1)+2*MONTH($E$1)/12)*HLOOKUP($C67,Gehaltstabelle_neu!$B$2:$AA$13,Neu_Gehalt!O67+1,FALSE),""))</f>
        <v/>
      </c>
      <c r="Q67" s="47" t="str">
        <f>IF($A67="","",IF(Q66=MAX(Gehaltstabelle_neu!$A$3:$A$56),MAX(Gehaltstabelle_neu!$A$3:$A$56),IF(MOD($B67,2)=0,Q66+1,Q66)))</f>
        <v/>
      </c>
      <c r="R67" s="47" t="str">
        <f>IF($A67&lt;Pensionsjahr,HLOOKUP($C67,Gehaltstabelle_neu!$B$2:$AA$13,Neu_Gehalt!Q67+1,FALSE)*14,IF($A67=Pensionsjahr,(MONTH($E$1)+2*MONTH($E$1)/12)*HLOOKUP($C67,Gehaltstabelle_neu!$B$2:$AA$13,Neu_Gehalt!Q67+1,FALSE),""))</f>
        <v/>
      </c>
      <c r="S67" s="47" t="str">
        <f>IF($A67="","",IF(S66=MAX(Gehaltstabelle_neu!$A$3:$A$56),MAX(Gehaltstabelle_neu!$A$3:$A$56),IF(MOD($B67,2)=0,S66+1,S66)))</f>
        <v/>
      </c>
      <c r="T67" s="47" t="str">
        <f>IF($A67&lt;Pensionsjahr,HLOOKUP($C67,Gehaltstabelle_neu!$B$2:$AA$13,Neu_Gehalt!S67+1,FALSE)*14,IF($A67=Pensionsjahr,(MONTH($E$1)+2*MONTH($E$1)/12)*HLOOKUP($C67,Gehaltstabelle_neu!$B$2:$AA$13,Neu_Gehalt!S67+1,FALSE),""))</f>
        <v/>
      </c>
      <c r="U67" s="47" t="str">
        <f>IF($A67="","",IF(U66=MAX(Gehaltstabelle_neu!$A$3:$A$56),MAX(Gehaltstabelle_neu!$A$3:$A$56),IF(MOD($B67,2)=0,U66+1,U66)))</f>
        <v/>
      </c>
      <c r="V67" s="47" t="str">
        <f>IF($A67&lt;Pensionsjahr,HLOOKUP($C67,Gehaltstabelle_neu!$B$2:$AA$13,Neu_Gehalt!U67+1,FALSE)*14,IF($A67=Pensionsjahr,(MONTH($E$1)+2*MONTH($E$1)/12)*HLOOKUP($C67,Gehaltstabelle_neu!$B$2:$AA$13,Neu_Gehalt!U67+1,FALSE),""))</f>
        <v/>
      </c>
      <c r="W67" s="47" t="str">
        <f>IF($A67="","",IF(W66=MAX(Gehaltstabelle_neu!$A$3:$A$56),MAX(Gehaltstabelle_neu!$A$3:$A$56),IF(MOD($B67,2)=0,W66+1,W66)))</f>
        <v/>
      </c>
      <c r="X67" s="47" t="str">
        <f>IF($A67&lt;Pensionsjahr,HLOOKUP($C67,Gehaltstabelle_neu!$B$2:$AA$13,Neu_Gehalt!W67+1,FALSE)*14,IF($A67=Pensionsjahr,(MONTH($E$1)+2*MONTH($E$1)/12)*HLOOKUP($C67,Gehaltstabelle_neu!$B$2:$AA$13,Neu_Gehalt!W67+1,FALSE),""))</f>
        <v/>
      </c>
      <c r="Y67" s="47" t="str">
        <f>IF($A67="","",IF(Y66=MAX(Gehaltstabelle_neu!$A$3:$A$56),MAX(Gehaltstabelle_neu!$A$3:$A$56),IF(MOD($B67,2)=0,Y66+1,Y66)))</f>
        <v/>
      </c>
      <c r="Z67" s="47" t="str">
        <f>IF($A67&lt;Pensionsjahr,HLOOKUP($C67,Gehaltstabelle_neu!$B$2:$AA$13,Neu_Gehalt!Y67+1,FALSE)*14,IF($A67=Pensionsjahr,(MONTH($E$1)+2*MONTH($E$1)/12)*HLOOKUP($C67,Gehaltstabelle_neu!$B$2:$AA$13,Neu_Gehalt!Y67+1,FALSE),""))</f>
        <v/>
      </c>
      <c r="AA67" s="47" t="str">
        <f>IF($A67="","",IF(AA66=MAX(Gehaltstabelle_neu!$A$3:$A$56),MAX(Gehaltstabelle_neu!$A$3:$A$56),IF(MOD($B67,2)=0,AA66+1,AA66)))</f>
        <v/>
      </c>
      <c r="AB67" s="47" t="str">
        <f>IF($A67&lt;Pensionsjahr,HLOOKUP($C67,Gehaltstabelle_neu!$B$2:$AA$13,Neu_Gehalt!AA67+1,FALSE)*14,IF($A67=Pensionsjahr,(MONTH($E$1)+2*MONTH($E$1)/12)*HLOOKUP($C67,Gehaltstabelle_neu!$B$2:$AA$13,Neu_Gehalt!AA67+1,FALSE),""))</f>
        <v/>
      </c>
      <c r="AC67" s="47" t="str">
        <f>IF($A67="","",IF(AC66=MAX(Gehaltstabelle_neu!$A$3:$A$56),MAX(Gehaltstabelle_neu!$A$3:$A$56),IF(MOD($B67,2)=0,AC66+1,AC66)))</f>
        <v/>
      </c>
      <c r="AD67" s="47" t="str">
        <f>IF($A67&lt;Pensionsjahr,HLOOKUP($C67,Gehaltstabelle_neu!$B$2:$AA$13,Neu_Gehalt!AC67+1,FALSE)*14,IF($A67=Pensionsjahr,(MONTH($E$1)+2*MONTH($E$1)/12)*HLOOKUP($C67,Gehaltstabelle_neu!$B$2:$AA$13,Neu_Gehalt!AC67+1,FALSE),""))</f>
        <v/>
      </c>
      <c r="AE67" s="48"/>
    </row>
    <row r="68" spans="1:31" x14ac:dyDescent="0.25">
      <c r="A68" t="str">
        <f t="shared" si="1"/>
        <v/>
      </c>
      <c r="B68" s="19" t="str">
        <f t="shared" si="0"/>
        <v/>
      </c>
      <c r="C68" s="19" t="str">
        <f>IF(A68="","",IF(C67=MAX(Gehaltstabelle_neu!$B$2:$BO$2),Neu_Gehalt!C67,$H$3+Dienstprüftung!D61))</f>
        <v/>
      </c>
      <c r="D68" t="str">
        <f>IF(A68="","",IF(D67=MAX(Gehaltstabelle_neu!$A$3:A114),MAX(Gehaltstabelle_neu!$A$3:A114),IF(MOD(B68,2)=0,D67+1,D67)))</f>
        <v/>
      </c>
      <c r="E68" s="20" t="str">
        <f>IF(A68&lt;Pensionsjahr,HLOOKUP(C68,Gehaltstabelle_neu!$B$2:$AA$13,Neu_Gehalt!D68+1,FALSE)*14,IF(A68=Pensionsjahr,(MONTH($E$1)-1+2*(MONTH($E$1)-1)/12)*HLOOKUP(C68,Gehaltstabelle_neu!$B$2:$AA$13,Neu_Gehalt!D68+1,FALSE),""))</f>
        <v/>
      </c>
      <c r="G68" s="21"/>
      <c r="I68" s="46" t="str">
        <f>IF(A68="","",IF(I67=MAX(Gehaltstabelle_neu!$A$3:A114),MAX(Gehaltstabelle_neu!$A$3:A114),IF(MOD(B68,2)=0,I67+1,I67)))</f>
        <v/>
      </c>
      <c r="J68" s="47" t="str">
        <f>IF(A68&lt;Pensionsjahr,HLOOKUP(C68,Gehaltstabelle_neu!$B$2:$AA$13,Neu_Gehalt!I68+1,FALSE)*14,IF(A68=Pensionsjahr,(MONTH($E$1)+2*MONTH($E$1)/12)*HLOOKUP(C68,Gehaltstabelle_neu!$B$2:$AA$13,Neu_Gehalt!I68+1,FALSE),""))</f>
        <v/>
      </c>
      <c r="K68" s="47" t="str">
        <f>IF($A68="","",IF(K67=MAX(Gehaltstabelle_neu!$A$3:$A$56),MAX(Gehaltstabelle_neu!$A$3:$A$56),IF(MOD($B68,2)=0,K67+1,K67)))</f>
        <v/>
      </c>
      <c r="L68" s="47" t="str">
        <f>IF($A68&lt;Pensionsjahr,HLOOKUP($C68,Gehaltstabelle_neu!$B$2:$AA$13,Neu_Gehalt!K68+1,FALSE)*14,IF($A68=Pensionsjahr,(MONTH($E$1)+2*MONTH($E$1)/12)*HLOOKUP($C68,Gehaltstabelle_neu!$B$2:$AA$13,Neu_Gehalt!K68+1,FALSE),""))</f>
        <v/>
      </c>
      <c r="M68" s="47" t="str">
        <f>IF($A68="","",IF(M67=MAX(Gehaltstabelle_neu!$A$3:$A$56),MAX(Gehaltstabelle_neu!$A$3:$A$56),IF(MOD($B68,2)=0,M67+1,M67)))</f>
        <v/>
      </c>
      <c r="N68" s="47" t="str">
        <f>IF($A68&lt;Pensionsjahr,HLOOKUP($C68,Gehaltstabelle_neu!$B$2:$AA$13,Neu_Gehalt!M68+1,FALSE)*14,IF($A68=Pensionsjahr,(MONTH($E$1)+2*MONTH($E$1)/12)*HLOOKUP($C68,Gehaltstabelle_neu!$B$2:$AA$13,Neu_Gehalt!M68+1,FALSE),""))</f>
        <v/>
      </c>
      <c r="O68" s="47" t="str">
        <f>IF($A68="","",IF(O67=MAX(Gehaltstabelle_neu!$A$3:$A$56),MAX(Gehaltstabelle_neu!$A$3:$A$56),IF(MOD($B68,2)=0,O67+1,O67)))</f>
        <v/>
      </c>
      <c r="P68" s="47" t="str">
        <f>IF($A68&lt;Pensionsjahr,HLOOKUP($C68,Gehaltstabelle_neu!$B$2:$AA$13,Neu_Gehalt!O68+1,FALSE)*14,IF($A68=Pensionsjahr,(MONTH($E$1)+2*MONTH($E$1)/12)*HLOOKUP($C68,Gehaltstabelle_neu!$B$2:$AA$13,Neu_Gehalt!O68+1,FALSE),""))</f>
        <v/>
      </c>
      <c r="Q68" s="47" t="str">
        <f>IF($A68="","",IF(Q67=MAX(Gehaltstabelle_neu!$A$3:$A$56),MAX(Gehaltstabelle_neu!$A$3:$A$56),IF(MOD($B68,2)=0,Q67+1,Q67)))</f>
        <v/>
      </c>
      <c r="R68" s="47" t="str">
        <f>IF($A68&lt;Pensionsjahr,HLOOKUP($C68,Gehaltstabelle_neu!$B$2:$AA$13,Neu_Gehalt!Q68+1,FALSE)*14,IF($A68=Pensionsjahr,(MONTH($E$1)+2*MONTH($E$1)/12)*HLOOKUP($C68,Gehaltstabelle_neu!$B$2:$AA$13,Neu_Gehalt!Q68+1,FALSE),""))</f>
        <v/>
      </c>
      <c r="S68" s="47" t="str">
        <f>IF($A68="","",IF(S67=MAX(Gehaltstabelle_neu!$A$3:$A$56),MAX(Gehaltstabelle_neu!$A$3:$A$56),IF(MOD($B68,2)=0,S67+1,S67)))</f>
        <v/>
      </c>
      <c r="T68" s="47" t="str">
        <f>IF($A68&lt;Pensionsjahr,HLOOKUP($C68,Gehaltstabelle_neu!$B$2:$AA$13,Neu_Gehalt!S68+1,FALSE)*14,IF($A68=Pensionsjahr,(MONTH($E$1)+2*MONTH($E$1)/12)*HLOOKUP($C68,Gehaltstabelle_neu!$B$2:$AA$13,Neu_Gehalt!S68+1,FALSE),""))</f>
        <v/>
      </c>
      <c r="U68" s="47" t="str">
        <f>IF($A68="","",IF(U67=MAX(Gehaltstabelle_neu!$A$3:$A$56),MAX(Gehaltstabelle_neu!$A$3:$A$56),IF(MOD($B68,2)=0,U67+1,U67)))</f>
        <v/>
      </c>
      <c r="V68" s="47" t="str">
        <f>IF($A68&lt;Pensionsjahr,HLOOKUP($C68,Gehaltstabelle_neu!$B$2:$AA$13,Neu_Gehalt!U68+1,FALSE)*14,IF($A68=Pensionsjahr,(MONTH($E$1)+2*MONTH($E$1)/12)*HLOOKUP($C68,Gehaltstabelle_neu!$B$2:$AA$13,Neu_Gehalt!U68+1,FALSE),""))</f>
        <v/>
      </c>
      <c r="W68" s="47" t="str">
        <f>IF($A68="","",IF(W67=MAX(Gehaltstabelle_neu!$A$3:$A$56),MAX(Gehaltstabelle_neu!$A$3:$A$56),IF(MOD($B68,2)=0,W67+1,W67)))</f>
        <v/>
      </c>
      <c r="X68" s="47" t="str">
        <f>IF($A68&lt;Pensionsjahr,HLOOKUP($C68,Gehaltstabelle_neu!$B$2:$AA$13,Neu_Gehalt!W68+1,FALSE)*14,IF($A68=Pensionsjahr,(MONTH($E$1)+2*MONTH($E$1)/12)*HLOOKUP($C68,Gehaltstabelle_neu!$B$2:$AA$13,Neu_Gehalt!W68+1,FALSE),""))</f>
        <v/>
      </c>
      <c r="Y68" s="47" t="str">
        <f>IF($A68="","",IF(Y67=MAX(Gehaltstabelle_neu!$A$3:$A$56),MAX(Gehaltstabelle_neu!$A$3:$A$56),IF(MOD($B68,2)=0,Y67+1,Y67)))</f>
        <v/>
      </c>
      <c r="Z68" s="47" t="str">
        <f>IF($A68&lt;Pensionsjahr,HLOOKUP($C68,Gehaltstabelle_neu!$B$2:$AA$13,Neu_Gehalt!Y68+1,FALSE)*14,IF($A68=Pensionsjahr,(MONTH($E$1)+2*MONTH($E$1)/12)*HLOOKUP($C68,Gehaltstabelle_neu!$B$2:$AA$13,Neu_Gehalt!Y68+1,FALSE),""))</f>
        <v/>
      </c>
      <c r="AA68" s="47" t="str">
        <f>IF($A68="","",IF(AA67=MAX(Gehaltstabelle_neu!$A$3:$A$56),MAX(Gehaltstabelle_neu!$A$3:$A$56),IF(MOD($B68,2)=0,AA67+1,AA67)))</f>
        <v/>
      </c>
      <c r="AB68" s="47" t="str">
        <f>IF($A68&lt;Pensionsjahr,HLOOKUP($C68,Gehaltstabelle_neu!$B$2:$AA$13,Neu_Gehalt!AA68+1,FALSE)*14,IF($A68=Pensionsjahr,(MONTH($E$1)+2*MONTH($E$1)/12)*HLOOKUP($C68,Gehaltstabelle_neu!$B$2:$AA$13,Neu_Gehalt!AA68+1,FALSE),""))</f>
        <v/>
      </c>
      <c r="AC68" s="47" t="str">
        <f>IF($A68="","",IF(AC67=MAX(Gehaltstabelle_neu!$A$3:$A$56),MAX(Gehaltstabelle_neu!$A$3:$A$56),IF(MOD($B68,2)=0,AC67+1,AC67)))</f>
        <v/>
      </c>
      <c r="AD68" s="47" t="str">
        <f>IF($A68&lt;Pensionsjahr,HLOOKUP($C68,Gehaltstabelle_neu!$B$2:$AA$13,Neu_Gehalt!AC68+1,FALSE)*14,IF($A68=Pensionsjahr,(MONTH($E$1)+2*MONTH($E$1)/12)*HLOOKUP($C68,Gehaltstabelle_neu!$B$2:$AA$13,Neu_Gehalt!AC68+1,FALSE),""))</f>
        <v/>
      </c>
      <c r="AE68" s="48"/>
    </row>
    <row r="69" spans="1:31" x14ac:dyDescent="0.25">
      <c r="A69" t="str">
        <f t="shared" si="1"/>
        <v/>
      </c>
      <c r="B69" s="19" t="str">
        <f t="shared" si="0"/>
        <v/>
      </c>
      <c r="C69" s="19" t="str">
        <f>IF(A69="","",IF(C68=MAX(Gehaltstabelle_neu!$B$2:$BO$2),Neu_Gehalt!C68,$H$3+Dienstprüftung!D62))</f>
        <v/>
      </c>
      <c r="D69" t="str">
        <f>IF(A69="","",IF(D68=MAX(Gehaltstabelle_neu!$A$3:A115),MAX(Gehaltstabelle_neu!$A$3:A115),IF(MOD(B69,2)=0,D68+1,D68)))</f>
        <v/>
      </c>
      <c r="E69" s="20" t="str">
        <f>IF(A69&lt;Pensionsjahr,HLOOKUP(C69,Gehaltstabelle_neu!$B$2:$AA$13,Neu_Gehalt!D69+1,FALSE)*14,IF(A69=Pensionsjahr,(MONTH($E$1)-1+2*(MONTH($E$1)-1)/12)*HLOOKUP(C69,Gehaltstabelle_neu!$B$2:$AA$13,Neu_Gehalt!D69+1,FALSE),""))</f>
        <v/>
      </c>
      <c r="G69" s="21"/>
      <c r="I69" s="46" t="str">
        <f>IF(A69="","",IF(I68=MAX(Gehaltstabelle_neu!$A$3:A115),MAX(Gehaltstabelle_neu!$A$3:A115),IF(MOD(B69,2)=0,I68+1,I68)))</f>
        <v/>
      </c>
      <c r="J69" s="47" t="str">
        <f>IF(A69&lt;Pensionsjahr,HLOOKUP(C69,Gehaltstabelle_neu!$B$2:$AA$13,Neu_Gehalt!I69+1,FALSE)*14,IF(A69=Pensionsjahr,(MONTH($E$1)+2*MONTH($E$1)/12)*HLOOKUP(C69,Gehaltstabelle_neu!$B$2:$AA$13,Neu_Gehalt!I69+1,FALSE),""))</f>
        <v/>
      </c>
      <c r="K69" s="47" t="str">
        <f>IF($A69="","",IF(K68=MAX(Gehaltstabelle_neu!$A$3:$A$56),MAX(Gehaltstabelle_neu!$A$3:$A$56),IF(MOD($B69,2)=0,K68+1,K68)))</f>
        <v/>
      </c>
      <c r="L69" s="47" t="str">
        <f>IF($A69&lt;Pensionsjahr,HLOOKUP($C69,Gehaltstabelle_neu!$B$2:$AA$13,Neu_Gehalt!K69+1,FALSE)*14,IF($A69=Pensionsjahr,(MONTH($E$1)+2*MONTH($E$1)/12)*HLOOKUP($C69,Gehaltstabelle_neu!$B$2:$AA$13,Neu_Gehalt!K69+1,FALSE),""))</f>
        <v/>
      </c>
      <c r="M69" s="47" t="str">
        <f>IF($A69="","",IF(M68=MAX(Gehaltstabelle_neu!$A$3:$A$56),MAX(Gehaltstabelle_neu!$A$3:$A$56),IF(MOD($B69,2)=0,M68+1,M68)))</f>
        <v/>
      </c>
      <c r="N69" s="47" t="str">
        <f>IF($A69&lt;Pensionsjahr,HLOOKUP($C69,Gehaltstabelle_neu!$B$2:$AA$13,Neu_Gehalt!M69+1,FALSE)*14,IF($A69=Pensionsjahr,(MONTH($E$1)+2*MONTH($E$1)/12)*HLOOKUP($C69,Gehaltstabelle_neu!$B$2:$AA$13,Neu_Gehalt!M69+1,FALSE),""))</f>
        <v/>
      </c>
      <c r="O69" s="47" t="str">
        <f>IF($A69="","",IF(O68=MAX(Gehaltstabelle_neu!$A$3:$A$56),MAX(Gehaltstabelle_neu!$A$3:$A$56),IF(MOD($B69,2)=0,O68+1,O68)))</f>
        <v/>
      </c>
      <c r="P69" s="47" t="str">
        <f>IF($A69&lt;Pensionsjahr,HLOOKUP($C69,Gehaltstabelle_neu!$B$2:$AA$13,Neu_Gehalt!O69+1,FALSE)*14,IF($A69=Pensionsjahr,(MONTH($E$1)+2*MONTH($E$1)/12)*HLOOKUP($C69,Gehaltstabelle_neu!$B$2:$AA$13,Neu_Gehalt!O69+1,FALSE),""))</f>
        <v/>
      </c>
      <c r="Q69" s="47" t="str">
        <f>IF($A69="","",IF(Q68=MAX(Gehaltstabelle_neu!$A$3:$A$56),MAX(Gehaltstabelle_neu!$A$3:$A$56),IF(MOD($B69,2)=0,Q68+1,Q68)))</f>
        <v/>
      </c>
      <c r="R69" s="47" t="str">
        <f>IF($A69&lt;Pensionsjahr,HLOOKUP($C69,Gehaltstabelle_neu!$B$2:$AA$13,Neu_Gehalt!Q69+1,FALSE)*14,IF($A69=Pensionsjahr,(MONTH($E$1)+2*MONTH($E$1)/12)*HLOOKUP($C69,Gehaltstabelle_neu!$B$2:$AA$13,Neu_Gehalt!Q69+1,FALSE),""))</f>
        <v/>
      </c>
      <c r="S69" s="47" t="str">
        <f>IF($A69="","",IF(S68=MAX(Gehaltstabelle_neu!$A$3:$A$56),MAX(Gehaltstabelle_neu!$A$3:$A$56),IF(MOD($B69,2)=0,S68+1,S68)))</f>
        <v/>
      </c>
      <c r="T69" s="47" t="str">
        <f>IF($A69&lt;Pensionsjahr,HLOOKUP($C69,Gehaltstabelle_neu!$B$2:$AA$13,Neu_Gehalt!S69+1,FALSE)*14,IF($A69=Pensionsjahr,(MONTH($E$1)+2*MONTH($E$1)/12)*HLOOKUP($C69,Gehaltstabelle_neu!$B$2:$AA$13,Neu_Gehalt!S69+1,FALSE),""))</f>
        <v/>
      </c>
      <c r="U69" s="47" t="str">
        <f>IF($A69="","",IF(U68=MAX(Gehaltstabelle_neu!$A$3:$A$56),MAX(Gehaltstabelle_neu!$A$3:$A$56),IF(MOD($B69,2)=0,U68+1,U68)))</f>
        <v/>
      </c>
      <c r="V69" s="47" t="str">
        <f>IF($A69&lt;Pensionsjahr,HLOOKUP($C69,Gehaltstabelle_neu!$B$2:$AA$13,Neu_Gehalt!U69+1,FALSE)*14,IF($A69=Pensionsjahr,(MONTH($E$1)+2*MONTH($E$1)/12)*HLOOKUP($C69,Gehaltstabelle_neu!$B$2:$AA$13,Neu_Gehalt!U69+1,FALSE),""))</f>
        <v/>
      </c>
      <c r="W69" s="47" t="str">
        <f>IF($A69="","",IF(W68=MAX(Gehaltstabelle_neu!$A$3:$A$56),MAX(Gehaltstabelle_neu!$A$3:$A$56),IF(MOD($B69,2)=0,W68+1,W68)))</f>
        <v/>
      </c>
      <c r="X69" s="47" t="str">
        <f>IF($A69&lt;Pensionsjahr,HLOOKUP($C69,Gehaltstabelle_neu!$B$2:$AA$13,Neu_Gehalt!W69+1,FALSE)*14,IF($A69=Pensionsjahr,(MONTH($E$1)+2*MONTH($E$1)/12)*HLOOKUP($C69,Gehaltstabelle_neu!$B$2:$AA$13,Neu_Gehalt!W69+1,FALSE),""))</f>
        <v/>
      </c>
      <c r="Y69" s="47" t="str">
        <f>IF($A69="","",IF(Y68=MAX(Gehaltstabelle_neu!$A$3:$A$56),MAX(Gehaltstabelle_neu!$A$3:$A$56),IF(MOD($B69,2)=0,Y68+1,Y68)))</f>
        <v/>
      </c>
      <c r="Z69" s="47" t="str">
        <f>IF($A69&lt;Pensionsjahr,HLOOKUP($C69,Gehaltstabelle_neu!$B$2:$AA$13,Neu_Gehalt!Y69+1,FALSE)*14,IF($A69=Pensionsjahr,(MONTH($E$1)+2*MONTH($E$1)/12)*HLOOKUP($C69,Gehaltstabelle_neu!$B$2:$AA$13,Neu_Gehalt!Y69+1,FALSE),""))</f>
        <v/>
      </c>
      <c r="AA69" s="47" t="str">
        <f>IF($A69="","",IF(AA68=MAX(Gehaltstabelle_neu!$A$3:$A$56),MAX(Gehaltstabelle_neu!$A$3:$A$56),IF(MOD($B69,2)=0,AA68+1,AA68)))</f>
        <v/>
      </c>
      <c r="AB69" s="47" t="str">
        <f>IF($A69&lt;Pensionsjahr,HLOOKUP($C69,Gehaltstabelle_neu!$B$2:$AA$13,Neu_Gehalt!AA69+1,FALSE)*14,IF($A69=Pensionsjahr,(MONTH($E$1)+2*MONTH($E$1)/12)*HLOOKUP($C69,Gehaltstabelle_neu!$B$2:$AA$13,Neu_Gehalt!AA69+1,FALSE),""))</f>
        <v/>
      </c>
      <c r="AC69" s="47" t="str">
        <f>IF($A69="","",IF(AC68=MAX(Gehaltstabelle_neu!$A$3:$A$56),MAX(Gehaltstabelle_neu!$A$3:$A$56),IF(MOD($B69,2)=0,AC68+1,AC68)))</f>
        <v/>
      </c>
      <c r="AD69" s="47" t="str">
        <f>IF($A69&lt;Pensionsjahr,HLOOKUP($C69,Gehaltstabelle_neu!$B$2:$AA$13,Neu_Gehalt!AC69+1,FALSE)*14,IF($A69=Pensionsjahr,(MONTH($E$1)+2*MONTH($E$1)/12)*HLOOKUP($C69,Gehaltstabelle_neu!$B$2:$AA$13,Neu_Gehalt!AC69+1,FALSE),""))</f>
        <v/>
      </c>
      <c r="AE69" s="48"/>
    </row>
    <row r="70" spans="1:31" x14ac:dyDescent="0.25">
      <c r="A70" t="str">
        <f t="shared" si="1"/>
        <v/>
      </c>
      <c r="B70" s="19" t="str">
        <f t="shared" si="0"/>
        <v/>
      </c>
      <c r="C70" s="19" t="str">
        <f>IF(A70="","",IF(C69=MAX(Gehaltstabelle_neu!$B$2:$BO$2),Neu_Gehalt!C69,$H$3+Dienstprüftung!D63))</f>
        <v/>
      </c>
      <c r="D70" t="str">
        <f>IF(A70="","",IF(D69=MAX(Gehaltstabelle_neu!$A$3:A116),MAX(Gehaltstabelle_neu!$A$3:A116),IF(MOD(B70,2)=0,D69+1,D69)))</f>
        <v/>
      </c>
      <c r="E70" s="20" t="str">
        <f>IF(A70&lt;Pensionsjahr,HLOOKUP(C70,Gehaltstabelle_neu!$B$2:$AA$13,Neu_Gehalt!D70+1,FALSE)*14,IF(A70=Pensionsjahr,(MONTH($E$1)-1+2*(MONTH($E$1)-1)/12)*HLOOKUP(C70,Gehaltstabelle_neu!$B$2:$AA$13,Neu_Gehalt!D70+1,FALSE),""))</f>
        <v/>
      </c>
      <c r="G70" s="21"/>
      <c r="I70" s="46" t="str">
        <f>IF(A70="","",IF(I69=MAX(Gehaltstabelle_neu!$A$3:A116),MAX(Gehaltstabelle_neu!$A$3:A116),IF(MOD(B70,2)=0,I69+1,I69)))</f>
        <v/>
      </c>
      <c r="J70" s="47" t="str">
        <f>IF(A70&lt;Pensionsjahr,HLOOKUP(C70,Gehaltstabelle_neu!$B$2:$AA$13,Neu_Gehalt!I70+1,FALSE)*14,IF(A70=Pensionsjahr,(MONTH($E$1)+2*MONTH($E$1)/12)*HLOOKUP(C70,Gehaltstabelle_neu!$B$2:$AA$13,Neu_Gehalt!I70+1,FALSE),""))</f>
        <v/>
      </c>
      <c r="K70" s="47" t="str">
        <f>IF($A70="","",IF(K69=MAX(Gehaltstabelle_neu!$A$3:$A$56),MAX(Gehaltstabelle_neu!$A$3:$A$56),IF(MOD($B70,2)=0,K69+1,K69)))</f>
        <v/>
      </c>
      <c r="L70" s="47" t="str">
        <f>IF($A70&lt;Pensionsjahr,HLOOKUP($C70,Gehaltstabelle_neu!$B$2:$AA$13,Neu_Gehalt!K70+1,FALSE)*14,IF($A70=Pensionsjahr,(MONTH($E$1)+2*MONTH($E$1)/12)*HLOOKUP($C70,Gehaltstabelle_neu!$B$2:$AA$13,Neu_Gehalt!K70+1,FALSE),""))</f>
        <v/>
      </c>
      <c r="M70" s="47" t="str">
        <f>IF($A70="","",IF(M69=MAX(Gehaltstabelle_neu!$A$3:$A$56),MAX(Gehaltstabelle_neu!$A$3:$A$56),IF(MOD($B70,2)=0,M69+1,M69)))</f>
        <v/>
      </c>
      <c r="N70" s="47" t="str">
        <f>IF($A70&lt;Pensionsjahr,HLOOKUP($C70,Gehaltstabelle_neu!$B$2:$AA$13,Neu_Gehalt!M70+1,FALSE)*14,IF($A70=Pensionsjahr,(MONTH($E$1)+2*MONTH($E$1)/12)*HLOOKUP($C70,Gehaltstabelle_neu!$B$2:$AA$13,Neu_Gehalt!M70+1,FALSE),""))</f>
        <v/>
      </c>
      <c r="O70" s="47" t="str">
        <f>IF($A70="","",IF(O69=MAX(Gehaltstabelle_neu!$A$3:$A$56),MAX(Gehaltstabelle_neu!$A$3:$A$56),IF(MOD($B70,2)=0,O69+1,O69)))</f>
        <v/>
      </c>
      <c r="P70" s="47" t="str">
        <f>IF($A70&lt;Pensionsjahr,HLOOKUP($C70,Gehaltstabelle_neu!$B$2:$AA$13,Neu_Gehalt!O70+1,FALSE)*14,IF($A70=Pensionsjahr,(MONTH($E$1)+2*MONTH($E$1)/12)*HLOOKUP($C70,Gehaltstabelle_neu!$B$2:$AA$13,Neu_Gehalt!O70+1,FALSE),""))</f>
        <v/>
      </c>
      <c r="Q70" s="47" t="str">
        <f>IF($A70="","",IF(Q69=MAX(Gehaltstabelle_neu!$A$3:$A$56),MAX(Gehaltstabelle_neu!$A$3:$A$56),IF(MOD($B70,2)=0,Q69+1,Q69)))</f>
        <v/>
      </c>
      <c r="R70" s="47" t="str">
        <f>IF($A70&lt;Pensionsjahr,HLOOKUP($C70,Gehaltstabelle_neu!$B$2:$AA$13,Neu_Gehalt!Q70+1,FALSE)*14,IF($A70=Pensionsjahr,(MONTH($E$1)+2*MONTH($E$1)/12)*HLOOKUP($C70,Gehaltstabelle_neu!$B$2:$AA$13,Neu_Gehalt!Q70+1,FALSE),""))</f>
        <v/>
      </c>
      <c r="S70" s="47" t="str">
        <f>IF($A70="","",IF(S69=MAX(Gehaltstabelle_neu!$A$3:$A$56),MAX(Gehaltstabelle_neu!$A$3:$A$56),IF(MOD($B70,2)=0,S69+1,S69)))</f>
        <v/>
      </c>
      <c r="T70" s="47" t="str">
        <f>IF($A70&lt;Pensionsjahr,HLOOKUP($C70,Gehaltstabelle_neu!$B$2:$AA$13,Neu_Gehalt!S70+1,FALSE)*14,IF($A70=Pensionsjahr,(MONTH($E$1)+2*MONTH($E$1)/12)*HLOOKUP($C70,Gehaltstabelle_neu!$B$2:$AA$13,Neu_Gehalt!S70+1,FALSE),""))</f>
        <v/>
      </c>
      <c r="U70" s="47" t="str">
        <f>IF($A70="","",IF(U69=MAX(Gehaltstabelle_neu!$A$3:$A$56),MAX(Gehaltstabelle_neu!$A$3:$A$56),IF(MOD($B70,2)=0,U69+1,U69)))</f>
        <v/>
      </c>
      <c r="V70" s="47" t="str">
        <f>IF($A70&lt;Pensionsjahr,HLOOKUP($C70,Gehaltstabelle_neu!$B$2:$AA$13,Neu_Gehalt!U70+1,FALSE)*14,IF($A70=Pensionsjahr,(MONTH($E$1)+2*MONTH($E$1)/12)*HLOOKUP($C70,Gehaltstabelle_neu!$B$2:$AA$13,Neu_Gehalt!U70+1,FALSE),""))</f>
        <v/>
      </c>
      <c r="W70" s="47" t="str">
        <f>IF($A70="","",IF(W69=MAX(Gehaltstabelle_neu!$A$3:$A$56),MAX(Gehaltstabelle_neu!$A$3:$A$56),IF(MOD($B70,2)=0,W69+1,W69)))</f>
        <v/>
      </c>
      <c r="X70" s="47" t="str">
        <f>IF($A70&lt;Pensionsjahr,HLOOKUP($C70,Gehaltstabelle_neu!$B$2:$AA$13,Neu_Gehalt!W70+1,FALSE)*14,IF($A70=Pensionsjahr,(MONTH($E$1)+2*MONTH($E$1)/12)*HLOOKUP($C70,Gehaltstabelle_neu!$B$2:$AA$13,Neu_Gehalt!W70+1,FALSE),""))</f>
        <v/>
      </c>
      <c r="Y70" s="47" t="str">
        <f>IF($A70="","",IF(Y69=MAX(Gehaltstabelle_neu!$A$3:$A$56),MAX(Gehaltstabelle_neu!$A$3:$A$56),IF(MOD($B70,2)=0,Y69+1,Y69)))</f>
        <v/>
      </c>
      <c r="Z70" s="47" t="str">
        <f>IF($A70&lt;Pensionsjahr,HLOOKUP($C70,Gehaltstabelle_neu!$B$2:$AA$13,Neu_Gehalt!Y70+1,FALSE)*14,IF($A70=Pensionsjahr,(MONTH($E$1)+2*MONTH($E$1)/12)*HLOOKUP($C70,Gehaltstabelle_neu!$B$2:$AA$13,Neu_Gehalt!Y70+1,FALSE),""))</f>
        <v/>
      </c>
      <c r="AA70" s="47" t="str">
        <f>IF($A70="","",IF(AA69=MAX(Gehaltstabelle_neu!$A$3:$A$56),MAX(Gehaltstabelle_neu!$A$3:$A$56),IF(MOD($B70,2)=0,AA69+1,AA69)))</f>
        <v/>
      </c>
      <c r="AB70" s="47" t="str">
        <f>IF($A70&lt;Pensionsjahr,HLOOKUP($C70,Gehaltstabelle_neu!$B$2:$AA$13,Neu_Gehalt!AA70+1,FALSE)*14,IF($A70=Pensionsjahr,(MONTH($E$1)+2*MONTH($E$1)/12)*HLOOKUP($C70,Gehaltstabelle_neu!$B$2:$AA$13,Neu_Gehalt!AA70+1,FALSE),""))</f>
        <v/>
      </c>
      <c r="AC70" s="47" t="str">
        <f>IF($A70="","",IF(AC69=MAX(Gehaltstabelle_neu!$A$3:$A$56),MAX(Gehaltstabelle_neu!$A$3:$A$56),IF(MOD($B70,2)=0,AC69+1,AC69)))</f>
        <v/>
      </c>
      <c r="AD70" s="47" t="str">
        <f>IF($A70&lt;Pensionsjahr,HLOOKUP($C70,Gehaltstabelle_neu!$B$2:$AA$13,Neu_Gehalt!AC70+1,FALSE)*14,IF($A70=Pensionsjahr,(MONTH($E$1)+2*MONTH($E$1)/12)*HLOOKUP($C70,Gehaltstabelle_neu!$B$2:$AA$13,Neu_Gehalt!AC70+1,FALSE),""))</f>
        <v/>
      </c>
      <c r="AE70" s="48"/>
    </row>
    <row r="71" spans="1:31" x14ac:dyDescent="0.25">
      <c r="A71" t="str">
        <f t="shared" si="1"/>
        <v/>
      </c>
      <c r="B71" s="19" t="str">
        <f t="shared" si="0"/>
        <v/>
      </c>
      <c r="C71" s="19" t="str">
        <f>IF(A71="","",IF(C70=MAX(Gehaltstabelle_neu!$B$2:$BO$2),Neu_Gehalt!C70,$H$3+Dienstprüftung!D64))</f>
        <v/>
      </c>
      <c r="D71" t="str">
        <f>IF(A71="","",IF(D70=MAX(Gehaltstabelle_neu!$A$3:A117),MAX(Gehaltstabelle_neu!$A$3:A117),IF(MOD(B71,2)=0,D70+1,D70)))</f>
        <v/>
      </c>
      <c r="E71" s="20" t="str">
        <f>IF(A71&lt;Pensionsjahr,HLOOKUP(C71,Gehaltstabelle_neu!$B$2:$AA$13,Neu_Gehalt!D71+1,FALSE)*14,IF(A71=Pensionsjahr,(MONTH($E$1)-1+2*(MONTH($E$1)-1)/12)*HLOOKUP(C71,Gehaltstabelle_neu!$B$2:$AA$13,Neu_Gehalt!D71+1,FALSE),""))</f>
        <v/>
      </c>
      <c r="G71" s="21"/>
      <c r="I71" s="46" t="str">
        <f>IF(A71="","",IF(I70=MAX(Gehaltstabelle_neu!$A$3:A117),MAX(Gehaltstabelle_neu!$A$3:A117),IF(MOD(B71,2)=0,I70+1,I70)))</f>
        <v/>
      </c>
      <c r="J71" s="47" t="str">
        <f>IF(A71&lt;Pensionsjahr,HLOOKUP(C71,Gehaltstabelle_neu!$B$2:$AA$13,Neu_Gehalt!I71+1,FALSE)*14,IF(A71=Pensionsjahr,(MONTH($E$1)+2*MONTH($E$1)/12)*HLOOKUP(C71,Gehaltstabelle_neu!$B$2:$AA$13,Neu_Gehalt!I71+1,FALSE),""))</f>
        <v/>
      </c>
      <c r="K71" s="47" t="str">
        <f>IF($A71="","",IF(K70=MAX(Gehaltstabelle_neu!$A$3:$A$56),MAX(Gehaltstabelle_neu!$A$3:$A$56),IF(MOD($B71,2)=0,K70+1,K70)))</f>
        <v/>
      </c>
      <c r="L71" s="47" t="str">
        <f>IF($A71&lt;Pensionsjahr,HLOOKUP($C71,Gehaltstabelle_neu!$B$2:$AA$13,Neu_Gehalt!K71+1,FALSE)*14,IF($A71=Pensionsjahr,(MONTH($E$1)+2*MONTH($E$1)/12)*HLOOKUP($C71,Gehaltstabelle_neu!$B$2:$AA$13,Neu_Gehalt!K71+1,FALSE),""))</f>
        <v/>
      </c>
      <c r="M71" s="47" t="str">
        <f>IF($A71="","",IF(M70=MAX(Gehaltstabelle_neu!$A$3:$A$56),MAX(Gehaltstabelle_neu!$A$3:$A$56),IF(MOD($B71,2)=0,M70+1,M70)))</f>
        <v/>
      </c>
      <c r="N71" s="47" t="str">
        <f>IF($A71&lt;Pensionsjahr,HLOOKUP($C71,Gehaltstabelle_neu!$B$2:$AA$13,Neu_Gehalt!M71+1,FALSE)*14,IF($A71=Pensionsjahr,(MONTH($E$1)+2*MONTH($E$1)/12)*HLOOKUP($C71,Gehaltstabelle_neu!$B$2:$AA$13,Neu_Gehalt!M71+1,FALSE),""))</f>
        <v/>
      </c>
      <c r="O71" s="47" t="str">
        <f>IF($A71="","",IF(O70=MAX(Gehaltstabelle_neu!$A$3:$A$56),MAX(Gehaltstabelle_neu!$A$3:$A$56),IF(MOD($B71,2)=0,O70+1,O70)))</f>
        <v/>
      </c>
      <c r="P71" s="47" t="str">
        <f>IF($A71&lt;Pensionsjahr,HLOOKUP($C71,Gehaltstabelle_neu!$B$2:$AA$13,Neu_Gehalt!O71+1,FALSE)*14,IF($A71=Pensionsjahr,(MONTH($E$1)+2*MONTH($E$1)/12)*HLOOKUP($C71,Gehaltstabelle_neu!$B$2:$AA$13,Neu_Gehalt!O71+1,FALSE),""))</f>
        <v/>
      </c>
      <c r="Q71" s="47" t="str">
        <f>IF($A71="","",IF(Q70=MAX(Gehaltstabelle_neu!$A$3:$A$56),MAX(Gehaltstabelle_neu!$A$3:$A$56),IF(MOD($B71,2)=0,Q70+1,Q70)))</f>
        <v/>
      </c>
      <c r="R71" s="47" t="str">
        <f>IF($A71&lt;Pensionsjahr,HLOOKUP($C71,Gehaltstabelle_neu!$B$2:$AA$13,Neu_Gehalt!Q71+1,FALSE)*14,IF($A71=Pensionsjahr,(MONTH($E$1)+2*MONTH($E$1)/12)*HLOOKUP($C71,Gehaltstabelle_neu!$B$2:$AA$13,Neu_Gehalt!Q71+1,FALSE),""))</f>
        <v/>
      </c>
      <c r="S71" s="47" t="str">
        <f>IF($A71="","",IF(S70=MAX(Gehaltstabelle_neu!$A$3:$A$56),MAX(Gehaltstabelle_neu!$A$3:$A$56),IF(MOD($B71,2)=0,S70+1,S70)))</f>
        <v/>
      </c>
      <c r="T71" s="47" t="str">
        <f>IF($A71&lt;Pensionsjahr,HLOOKUP($C71,Gehaltstabelle_neu!$B$2:$AA$13,Neu_Gehalt!S71+1,FALSE)*14,IF($A71=Pensionsjahr,(MONTH($E$1)+2*MONTH($E$1)/12)*HLOOKUP($C71,Gehaltstabelle_neu!$B$2:$AA$13,Neu_Gehalt!S71+1,FALSE),""))</f>
        <v/>
      </c>
      <c r="U71" s="47" t="str">
        <f>IF($A71="","",IF(U70=MAX(Gehaltstabelle_neu!$A$3:$A$56),MAX(Gehaltstabelle_neu!$A$3:$A$56),IF(MOD($B71,2)=0,U70+1,U70)))</f>
        <v/>
      </c>
      <c r="V71" s="47" t="str">
        <f>IF($A71&lt;Pensionsjahr,HLOOKUP($C71,Gehaltstabelle_neu!$B$2:$AA$13,Neu_Gehalt!U71+1,FALSE)*14,IF($A71=Pensionsjahr,(MONTH($E$1)+2*MONTH($E$1)/12)*HLOOKUP($C71,Gehaltstabelle_neu!$B$2:$AA$13,Neu_Gehalt!U71+1,FALSE),""))</f>
        <v/>
      </c>
      <c r="W71" s="47" t="str">
        <f>IF($A71="","",IF(W70=MAX(Gehaltstabelle_neu!$A$3:$A$56),MAX(Gehaltstabelle_neu!$A$3:$A$56),IF(MOD($B71,2)=0,W70+1,W70)))</f>
        <v/>
      </c>
      <c r="X71" s="47" t="str">
        <f>IF($A71&lt;Pensionsjahr,HLOOKUP($C71,Gehaltstabelle_neu!$B$2:$AA$13,Neu_Gehalt!W71+1,FALSE)*14,IF($A71=Pensionsjahr,(MONTH($E$1)+2*MONTH($E$1)/12)*HLOOKUP($C71,Gehaltstabelle_neu!$B$2:$AA$13,Neu_Gehalt!W71+1,FALSE),""))</f>
        <v/>
      </c>
      <c r="Y71" s="47" t="str">
        <f>IF($A71="","",IF(Y70=MAX(Gehaltstabelle_neu!$A$3:$A$56),MAX(Gehaltstabelle_neu!$A$3:$A$56),IF(MOD($B71,2)=0,Y70+1,Y70)))</f>
        <v/>
      </c>
      <c r="Z71" s="47" t="str">
        <f>IF($A71&lt;Pensionsjahr,HLOOKUP($C71,Gehaltstabelle_neu!$B$2:$AA$13,Neu_Gehalt!Y71+1,FALSE)*14,IF($A71=Pensionsjahr,(MONTH($E$1)+2*MONTH($E$1)/12)*HLOOKUP($C71,Gehaltstabelle_neu!$B$2:$AA$13,Neu_Gehalt!Y71+1,FALSE),""))</f>
        <v/>
      </c>
      <c r="AA71" s="47" t="str">
        <f>IF($A71="","",IF(AA70=MAX(Gehaltstabelle_neu!$A$3:$A$56),MAX(Gehaltstabelle_neu!$A$3:$A$56),IF(MOD($B71,2)=0,AA70+1,AA70)))</f>
        <v/>
      </c>
      <c r="AB71" s="47" t="str">
        <f>IF($A71&lt;Pensionsjahr,HLOOKUP($C71,Gehaltstabelle_neu!$B$2:$AA$13,Neu_Gehalt!AA71+1,FALSE)*14,IF($A71=Pensionsjahr,(MONTH($E$1)+2*MONTH($E$1)/12)*HLOOKUP($C71,Gehaltstabelle_neu!$B$2:$AA$13,Neu_Gehalt!AA71+1,FALSE),""))</f>
        <v/>
      </c>
      <c r="AC71" s="47" t="str">
        <f>IF($A71="","",IF(AC70=MAX(Gehaltstabelle_neu!$A$3:$A$56),MAX(Gehaltstabelle_neu!$A$3:$A$56),IF(MOD($B71,2)=0,AC70+1,AC70)))</f>
        <v/>
      </c>
      <c r="AD71" s="47" t="str">
        <f>IF($A71&lt;Pensionsjahr,HLOOKUP($C71,Gehaltstabelle_neu!$B$2:$AA$13,Neu_Gehalt!AC71+1,FALSE)*14,IF($A71=Pensionsjahr,(MONTH($E$1)+2*MONTH($E$1)/12)*HLOOKUP($C71,Gehaltstabelle_neu!$B$2:$AA$13,Neu_Gehalt!AC71+1,FALSE),""))</f>
        <v/>
      </c>
      <c r="AE71" s="48"/>
    </row>
    <row r="72" spans="1:31" x14ac:dyDescent="0.25">
      <c r="A72" t="str">
        <f t="shared" si="1"/>
        <v/>
      </c>
      <c r="B72" s="19" t="str">
        <f t="shared" si="0"/>
        <v/>
      </c>
      <c r="C72" s="19" t="str">
        <f>IF(A72="","",IF(C71=MAX(Gehaltstabelle_neu!$B$2:$BO$2),Neu_Gehalt!C71,$H$3+Dienstprüftung!D65))</f>
        <v/>
      </c>
      <c r="D72" t="str">
        <f>IF(A72="","",IF(D71=MAX(Gehaltstabelle_neu!$A$3:A118),MAX(Gehaltstabelle_neu!$A$3:A118),IF(MOD(B72,2)=0,D71+1,D71)))</f>
        <v/>
      </c>
      <c r="E72" s="20" t="str">
        <f>IF(A72&lt;Pensionsjahr,HLOOKUP(C72,Gehaltstabelle_neu!$B$2:$AA$13,Neu_Gehalt!D72+1,FALSE)*14,IF(A72=Pensionsjahr,(MONTH($E$1)-1+2*(MONTH($E$1)-1)/12)*HLOOKUP(C72,Gehaltstabelle_neu!$B$2:$AA$13,Neu_Gehalt!D72+1,FALSE),""))</f>
        <v/>
      </c>
      <c r="G72" s="21"/>
      <c r="I72" s="46" t="str">
        <f>IF(A72="","",IF(I71=MAX(Gehaltstabelle_neu!$A$3:A118),MAX(Gehaltstabelle_neu!$A$3:A118),IF(MOD(B72,2)=0,I71+1,I71)))</f>
        <v/>
      </c>
      <c r="J72" s="47" t="str">
        <f>IF(A72&lt;Pensionsjahr,HLOOKUP(C72,Gehaltstabelle_neu!$B$2:$AA$13,Neu_Gehalt!I72+1,FALSE)*14,IF(A72=Pensionsjahr,(MONTH($E$1)+2*MONTH($E$1)/12)*HLOOKUP(C72,Gehaltstabelle_neu!$B$2:$AA$13,Neu_Gehalt!I72+1,FALSE),""))</f>
        <v/>
      </c>
      <c r="K72" s="47" t="str">
        <f>IF($A72="","",IF(K71=MAX(Gehaltstabelle_neu!$A$3:$A$56),MAX(Gehaltstabelle_neu!$A$3:$A$56),IF(MOD($B72,2)=0,K71+1,K71)))</f>
        <v/>
      </c>
      <c r="L72" s="47" t="str">
        <f>IF($A72&lt;Pensionsjahr,HLOOKUP($C72,Gehaltstabelle_neu!$B$2:$AA$13,Neu_Gehalt!K72+1,FALSE)*14,IF($A72=Pensionsjahr,(MONTH($E$1)+2*MONTH($E$1)/12)*HLOOKUP($C72,Gehaltstabelle_neu!$B$2:$AA$13,Neu_Gehalt!K72+1,FALSE),""))</f>
        <v/>
      </c>
      <c r="M72" s="47" t="str">
        <f>IF($A72="","",IF(M71=MAX(Gehaltstabelle_neu!$A$3:$A$56),MAX(Gehaltstabelle_neu!$A$3:$A$56),IF(MOD($B72,2)=0,M71+1,M71)))</f>
        <v/>
      </c>
      <c r="N72" s="47" t="str">
        <f>IF($A72&lt;Pensionsjahr,HLOOKUP($C72,Gehaltstabelle_neu!$B$2:$AA$13,Neu_Gehalt!M72+1,FALSE)*14,IF($A72=Pensionsjahr,(MONTH($E$1)+2*MONTH($E$1)/12)*HLOOKUP($C72,Gehaltstabelle_neu!$B$2:$AA$13,Neu_Gehalt!M72+1,FALSE),""))</f>
        <v/>
      </c>
      <c r="O72" s="47" t="str">
        <f>IF($A72="","",IF(O71=MAX(Gehaltstabelle_neu!$A$3:$A$56),MAX(Gehaltstabelle_neu!$A$3:$A$56),IF(MOD($B72,2)=0,O71+1,O71)))</f>
        <v/>
      </c>
      <c r="P72" s="47" t="str">
        <f>IF($A72&lt;Pensionsjahr,HLOOKUP($C72,Gehaltstabelle_neu!$B$2:$AA$13,Neu_Gehalt!O72+1,FALSE)*14,IF($A72=Pensionsjahr,(MONTH($E$1)+2*MONTH($E$1)/12)*HLOOKUP($C72,Gehaltstabelle_neu!$B$2:$AA$13,Neu_Gehalt!O72+1,FALSE),""))</f>
        <v/>
      </c>
      <c r="Q72" s="47" t="str">
        <f>IF($A72="","",IF(Q71=MAX(Gehaltstabelle_neu!$A$3:$A$56),MAX(Gehaltstabelle_neu!$A$3:$A$56),IF(MOD($B72,2)=0,Q71+1,Q71)))</f>
        <v/>
      </c>
      <c r="R72" s="47" t="str">
        <f>IF($A72&lt;Pensionsjahr,HLOOKUP($C72,Gehaltstabelle_neu!$B$2:$AA$13,Neu_Gehalt!Q72+1,FALSE)*14,IF($A72=Pensionsjahr,(MONTH($E$1)+2*MONTH($E$1)/12)*HLOOKUP($C72,Gehaltstabelle_neu!$B$2:$AA$13,Neu_Gehalt!Q72+1,FALSE),""))</f>
        <v/>
      </c>
      <c r="S72" s="47" t="str">
        <f>IF($A72="","",IF(S71=MAX(Gehaltstabelle_neu!$A$3:$A$56),MAX(Gehaltstabelle_neu!$A$3:$A$56),IF(MOD($B72,2)=0,S71+1,S71)))</f>
        <v/>
      </c>
      <c r="T72" s="47" t="str">
        <f>IF($A72&lt;Pensionsjahr,HLOOKUP($C72,Gehaltstabelle_neu!$B$2:$AA$13,Neu_Gehalt!S72+1,FALSE)*14,IF($A72=Pensionsjahr,(MONTH($E$1)+2*MONTH($E$1)/12)*HLOOKUP($C72,Gehaltstabelle_neu!$B$2:$AA$13,Neu_Gehalt!S72+1,FALSE),""))</f>
        <v/>
      </c>
      <c r="U72" s="47" t="str">
        <f>IF($A72="","",IF(U71=MAX(Gehaltstabelle_neu!$A$3:$A$56),MAX(Gehaltstabelle_neu!$A$3:$A$56),IF(MOD($B72,2)=0,U71+1,U71)))</f>
        <v/>
      </c>
      <c r="V72" s="47" t="str">
        <f>IF($A72&lt;Pensionsjahr,HLOOKUP($C72,Gehaltstabelle_neu!$B$2:$AA$13,Neu_Gehalt!U72+1,FALSE)*14,IF($A72=Pensionsjahr,(MONTH($E$1)+2*MONTH($E$1)/12)*HLOOKUP($C72,Gehaltstabelle_neu!$B$2:$AA$13,Neu_Gehalt!U72+1,FALSE),""))</f>
        <v/>
      </c>
      <c r="W72" s="47" t="str">
        <f>IF($A72="","",IF(W71=MAX(Gehaltstabelle_neu!$A$3:$A$56),MAX(Gehaltstabelle_neu!$A$3:$A$56),IF(MOD($B72,2)=0,W71+1,W71)))</f>
        <v/>
      </c>
      <c r="X72" s="47" t="str">
        <f>IF($A72&lt;Pensionsjahr,HLOOKUP($C72,Gehaltstabelle_neu!$B$2:$AA$13,Neu_Gehalt!W72+1,FALSE)*14,IF($A72=Pensionsjahr,(MONTH($E$1)+2*MONTH($E$1)/12)*HLOOKUP($C72,Gehaltstabelle_neu!$B$2:$AA$13,Neu_Gehalt!W72+1,FALSE),""))</f>
        <v/>
      </c>
      <c r="Y72" s="47" t="str">
        <f>IF($A72="","",IF(Y71=MAX(Gehaltstabelle_neu!$A$3:$A$56),MAX(Gehaltstabelle_neu!$A$3:$A$56),IF(MOD($B72,2)=0,Y71+1,Y71)))</f>
        <v/>
      </c>
      <c r="Z72" s="47" t="str">
        <f>IF($A72&lt;Pensionsjahr,HLOOKUP($C72,Gehaltstabelle_neu!$B$2:$AA$13,Neu_Gehalt!Y72+1,FALSE)*14,IF($A72=Pensionsjahr,(MONTH($E$1)+2*MONTH($E$1)/12)*HLOOKUP($C72,Gehaltstabelle_neu!$B$2:$AA$13,Neu_Gehalt!Y72+1,FALSE),""))</f>
        <v/>
      </c>
      <c r="AA72" s="47" t="str">
        <f>IF($A72="","",IF(AA71=MAX(Gehaltstabelle_neu!$A$3:$A$56),MAX(Gehaltstabelle_neu!$A$3:$A$56),IF(MOD($B72,2)=0,AA71+1,AA71)))</f>
        <v/>
      </c>
      <c r="AB72" s="47" t="str">
        <f>IF($A72&lt;Pensionsjahr,HLOOKUP($C72,Gehaltstabelle_neu!$B$2:$AA$13,Neu_Gehalt!AA72+1,FALSE)*14,IF($A72=Pensionsjahr,(MONTH($E$1)+2*MONTH($E$1)/12)*HLOOKUP($C72,Gehaltstabelle_neu!$B$2:$AA$13,Neu_Gehalt!AA72+1,FALSE),""))</f>
        <v/>
      </c>
      <c r="AC72" s="47" t="str">
        <f>IF($A72="","",IF(AC71=MAX(Gehaltstabelle_neu!$A$3:$A$56),MAX(Gehaltstabelle_neu!$A$3:$A$56),IF(MOD($B72,2)=0,AC71+1,AC71)))</f>
        <v/>
      </c>
      <c r="AD72" s="47" t="str">
        <f>IF($A72&lt;Pensionsjahr,HLOOKUP($C72,Gehaltstabelle_neu!$B$2:$AA$13,Neu_Gehalt!AC72+1,FALSE)*14,IF($A72=Pensionsjahr,(MONTH($E$1)+2*MONTH($E$1)/12)*HLOOKUP($C72,Gehaltstabelle_neu!$B$2:$AA$13,Neu_Gehalt!AC72+1,FALSE),""))</f>
        <v/>
      </c>
      <c r="AE72" s="48"/>
    </row>
    <row r="73" spans="1:31" x14ac:dyDescent="0.25">
      <c r="A73" t="str">
        <f t="shared" si="1"/>
        <v/>
      </c>
      <c r="B73" s="19" t="str">
        <f t="shared" si="0"/>
        <v/>
      </c>
      <c r="C73" s="19" t="str">
        <f>IF(A73="","",IF(C72=MAX(Gehaltstabelle_neu!$B$2:$BO$2),Neu_Gehalt!C72,$H$3+Dienstprüftung!D66))</f>
        <v/>
      </c>
      <c r="D73" t="str">
        <f>IF(A73="","",IF(D72=MAX(Gehaltstabelle_neu!$A$3:A119),MAX(Gehaltstabelle_neu!$A$3:A119),IF(MOD(B73,2)=0,D72+1,D72)))</f>
        <v/>
      </c>
      <c r="E73" s="20" t="str">
        <f>IF(A73&lt;Pensionsjahr,HLOOKUP(C73,Gehaltstabelle_neu!$B$2:$AA$13,Neu_Gehalt!D73+1,FALSE)*14,IF(A73=Pensionsjahr,(MONTH($E$1)-1+2*(MONTH($E$1)-1)/12)*HLOOKUP(C73,Gehaltstabelle_neu!$B$2:$AA$13,Neu_Gehalt!D73+1,FALSE),""))</f>
        <v/>
      </c>
      <c r="G73" s="21"/>
      <c r="I73" s="46" t="str">
        <f>IF(A73="","",IF(I72=MAX(Gehaltstabelle_neu!$A$3:A119),MAX(Gehaltstabelle_neu!$A$3:A119),IF(MOD(B73,2)=0,I72+1,I72)))</f>
        <v/>
      </c>
      <c r="J73" s="47" t="str">
        <f>IF(A73&lt;Pensionsjahr,HLOOKUP(C73,Gehaltstabelle_neu!$B$2:$AA$13,Neu_Gehalt!I73+1,FALSE)*14,IF(A73=Pensionsjahr,(MONTH($E$1)+2*MONTH($E$1)/12)*HLOOKUP(C73,Gehaltstabelle_neu!$B$2:$AA$13,Neu_Gehalt!I73+1,FALSE),""))</f>
        <v/>
      </c>
      <c r="K73" s="47" t="str">
        <f>IF($A73="","",IF(K72=MAX(Gehaltstabelle_neu!$A$3:$A$56),MAX(Gehaltstabelle_neu!$A$3:$A$56),IF(MOD($B73,2)=0,K72+1,K72)))</f>
        <v/>
      </c>
      <c r="L73" s="47" t="str">
        <f>IF($A73&lt;Pensionsjahr,HLOOKUP($C73,Gehaltstabelle_neu!$B$2:$AA$13,Neu_Gehalt!K73+1,FALSE)*14,IF($A73=Pensionsjahr,(MONTH($E$1)+2*MONTH($E$1)/12)*HLOOKUP($C73,Gehaltstabelle_neu!$B$2:$AA$13,Neu_Gehalt!K73+1,FALSE),""))</f>
        <v/>
      </c>
      <c r="M73" s="47" t="str">
        <f>IF($A73="","",IF(M72=MAX(Gehaltstabelle_neu!$A$3:$A$56),MAX(Gehaltstabelle_neu!$A$3:$A$56),IF(MOD($B73,2)=0,M72+1,M72)))</f>
        <v/>
      </c>
      <c r="N73" s="47" t="str">
        <f>IF($A73&lt;Pensionsjahr,HLOOKUP($C73,Gehaltstabelle_neu!$B$2:$AA$13,Neu_Gehalt!M73+1,FALSE)*14,IF($A73=Pensionsjahr,(MONTH($E$1)+2*MONTH($E$1)/12)*HLOOKUP($C73,Gehaltstabelle_neu!$B$2:$AA$13,Neu_Gehalt!M73+1,FALSE),""))</f>
        <v/>
      </c>
      <c r="O73" s="47" t="str">
        <f>IF($A73="","",IF(O72=MAX(Gehaltstabelle_neu!$A$3:$A$56),MAX(Gehaltstabelle_neu!$A$3:$A$56),IF(MOD($B73,2)=0,O72+1,O72)))</f>
        <v/>
      </c>
      <c r="P73" s="47" t="str">
        <f>IF($A73&lt;Pensionsjahr,HLOOKUP($C73,Gehaltstabelle_neu!$B$2:$AA$13,Neu_Gehalt!O73+1,FALSE)*14,IF($A73=Pensionsjahr,(MONTH($E$1)+2*MONTH($E$1)/12)*HLOOKUP($C73,Gehaltstabelle_neu!$B$2:$AA$13,Neu_Gehalt!O73+1,FALSE),""))</f>
        <v/>
      </c>
      <c r="Q73" s="47" t="str">
        <f>IF($A73="","",IF(Q72=MAX(Gehaltstabelle_neu!$A$3:$A$56),MAX(Gehaltstabelle_neu!$A$3:$A$56),IF(MOD($B73,2)=0,Q72+1,Q72)))</f>
        <v/>
      </c>
      <c r="R73" s="47" t="str">
        <f>IF($A73&lt;Pensionsjahr,HLOOKUP($C73,Gehaltstabelle_neu!$B$2:$AA$13,Neu_Gehalt!Q73+1,FALSE)*14,IF($A73=Pensionsjahr,(MONTH($E$1)+2*MONTH($E$1)/12)*HLOOKUP($C73,Gehaltstabelle_neu!$B$2:$AA$13,Neu_Gehalt!Q73+1,FALSE),""))</f>
        <v/>
      </c>
      <c r="S73" s="47" t="str">
        <f>IF($A73="","",IF(S72=MAX(Gehaltstabelle_neu!$A$3:$A$56),MAX(Gehaltstabelle_neu!$A$3:$A$56),IF(MOD($B73,2)=0,S72+1,S72)))</f>
        <v/>
      </c>
      <c r="T73" s="47" t="str">
        <f>IF($A73&lt;Pensionsjahr,HLOOKUP($C73,Gehaltstabelle_neu!$B$2:$AA$13,Neu_Gehalt!S73+1,FALSE)*14,IF($A73=Pensionsjahr,(MONTH($E$1)+2*MONTH($E$1)/12)*HLOOKUP($C73,Gehaltstabelle_neu!$B$2:$AA$13,Neu_Gehalt!S73+1,FALSE),""))</f>
        <v/>
      </c>
      <c r="U73" s="47" t="str">
        <f>IF($A73="","",IF(U72=MAX(Gehaltstabelle_neu!$A$3:$A$56),MAX(Gehaltstabelle_neu!$A$3:$A$56),IF(MOD($B73,2)=0,U72+1,U72)))</f>
        <v/>
      </c>
      <c r="V73" s="47" t="str">
        <f>IF($A73&lt;Pensionsjahr,HLOOKUP($C73,Gehaltstabelle_neu!$B$2:$AA$13,Neu_Gehalt!U73+1,FALSE)*14,IF($A73=Pensionsjahr,(MONTH($E$1)+2*MONTH($E$1)/12)*HLOOKUP($C73,Gehaltstabelle_neu!$B$2:$AA$13,Neu_Gehalt!U73+1,FALSE),""))</f>
        <v/>
      </c>
      <c r="W73" s="47" t="str">
        <f>IF($A73="","",IF(W72=MAX(Gehaltstabelle_neu!$A$3:$A$56),MAX(Gehaltstabelle_neu!$A$3:$A$56),IF(MOD($B73,2)=0,W72+1,W72)))</f>
        <v/>
      </c>
      <c r="X73" s="47" t="str">
        <f>IF($A73&lt;Pensionsjahr,HLOOKUP($C73,Gehaltstabelle_neu!$B$2:$AA$13,Neu_Gehalt!W73+1,FALSE)*14,IF($A73=Pensionsjahr,(MONTH($E$1)+2*MONTH($E$1)/12)*HLOOKUP($C73,Gehaltstabelle_neu!$B$2:$AA$13,Neu_Gehalt!W73+1,FALSE),""))</f>
        <v/>
      </c>
      <c r="Y73" s="47" t="str">
        <f>IF($A73="","",IF(Y72=MAX(Gehaltstabelle_neu!$A$3:$A$56),MAX(Gehaltstabelle_neu!$A$3:$A$56),IF(MOD($B73,2)=0,Y72+1,Y72)))</f>
        <v/>
      </c>
      <c r="Z73" s="47" t="str">
        <f>IF($A73&lt;Pensionsjahr,HLOOKUP($C73,Gehaltstabelle_neu!$B$2:$AA$13,Neu_Gehalt!Y73+1,FALSE)*14,IF($A73=Pensionsjahr,(MONTH($E$1)+2*MONTH($E$1)/12)*HLOOKUP($C73,Gehaltstabelle_neu!$B$2:$AA$13,Neu_Gehalt!Y73+1,FALSE),""))</f>
        <v/>
      </c>
      <c r="AA73" s="47" t="str">
        <f>IF($A73="","",IF(AA72=MAX(Gehaltstabelle_neu!$A$3:$A$56),MAX(Gehaltstabelle_neu!$A$3:$A$56),IF(MOD($B73,2)=0,AA72+1,AA72)))</f>
        <v/>
      </c>
      <c r="AB73" s="47" t="str">
        <f>IF($A73&lt;Pensionsjahr,HLOOKUP($C73,Gehaltstabelle_neu!$B$2:$AA$13,Neu_Gehalt!AA73+1,FALSE)*14,IF($A73=Pensionsjahr,(MONTH($E$1)+2*MONTH($E$1)/12)*HLOOKUP($C73,Gehaltstabelle_neu!$B$2:$AA$13,Neu_Gehalt!AA73+1,FALSE),""))</f>
        <v/>
      </c>
      <c r="AC73" s="47" t="str">
        <f>IF($A73="","",IF(AC72=MAX(Gehaltstabelle_neu!$A$3:$A$56),MAX(Gehaltstabelle_neu!$A$3:$A$56),IF(MOD($B73,2)=0,AC72+1,AC72)))</f>
        <v/>
      </c>
      <c r="AD73" s="47" t="str">
        <f>IF($A73&lt;Pensionsjahr,HLOOKUP($C73,Gehaltstabelle_neu!$B$2:$AA$13,Neu_Gehalt!AC73+1,FALSE)*14,IF($A73=Pensionsjahr,(MONTH($E$1)+2*MONTH($E$1)/12)*HLOOKUP($C73,Gehaltstabelle_neu!$B$2:$AA$13,Neu_Gehalt!AC73+1,FALSE),""))</f>
        <v/>
      </c>
      <c r="AE73" s="48"/>
    </row>
    <row r="74" spans="1:31" x14ac:dyDescent="0.25">
      <c r="A74" t="str">
        <f t="shared" si="1"/>
        <v/>
      </c>
      <c r="B74" s="19" t="str">
        <f t="shared" ref="B74:B137" si="2">IF(A74="","",A74-YEAR($E$3))</f>
        <v/>
      </c>
      <c r="C74" s="19" t="str">
        <f>IF(A74="","",IF(C73=MAX(Gehaltstabelle_neu!$B$2:$BO$2),Neu_Gehalt!C73,$H$3+Dienstprüftung!D67))</f>
        <v/>
      </c>
      <c r="D74" t="str">
        <f>IF(A74="","",IF(D73=MAX(Gehaltstabelle_neu!$A$3:A120),MAX(Gehaltstabelle_neu!$A$3:A120),IF(MOD(B74,2)=0,D73+1,D73)))</f>
        <v/>
      </c>
      <c r="E74" s="20" t="str">
        <f>IF(A74&lt;Pensionsjahr,HLOOKUP(C74,Gehaltstabelle_neu!$B$2:$AA$13,Neu_Gehalt!D74+1,FALSE)*14,IF(A74=Pensionsjahr,(MONTH($E$1)-1+2*(MONTH($E$1)-1)/12)*HLOOKUP(C74,Gehaltstabelle_neu!$B$2:$AA$13,Neu_Gehalt!D74+1,FALSE),""))</f>
        <v/>
      </c>
      <c r="G74" s="21"/>
      <c r="I74" s="46" t="str">
        <f>IF(A74="","",IF(I73=MAX(Gehaltstabelle_neu!$A$3:A120),MAX(Gehaltstabelle_neu!$A$3:A120),IF(MOD(B74,2)=0,I73+1,I73)))</f>
        <v/>
      </c>
      <c r="J74" s="47" t="str">
        <f>IF(A74&lt;Pensionsjahr,HLOOKUP(C74,Gehaltstabelle_neu!$B$2:$AA$13,Neu_Gehalt!I74+1,FALSE)*14,IF(A74=Pensionsjahr,(MONTH($E$1)+2*MONTH($E$1)/12)*HLOOKUP(C74,Gehaltstabelle_neu!$B$2:$AA$13,Neu_Gehalt!I74+1,FALSE),""))</f>
        <v/>
      </c>
      <c r="K74" s="47" t="str">
        <f>IF($A74="","",IF(K73=MAX(Gehaltstabelle_neu!$A$3:$A$56),MAX(Gehaltstabelle_neu!$A$3:$A$56),IF(MOD($B74,2)=0,K73+1,K73)))</f>
        <v/>
      </c>
      <c r="L74" s="47" t="str">
        <f>IF($A74&lt;Pensionsjahr,HLOOKUP($C74,Gehaltstabelle_neu!$B$2:$AA$13,Neu_Gehalt!K74+1,FALSE)*14,IF($A74=Pensionsjahr,(MONTH($E$1)+2*MONTH($E$1)/12)*HLOOKUP($C74,Gehaltstabelle_neu!$B$2:$AA$13,Neu_Gehalt!K74+1,FALSE),""))</f>
        <v/>
      </c>
      <c r="M74" s="47" t="str">
        <f>IF($A74="","",IF(M73=MAX(Gehaltstabelle_neu!$A$3:$A$56),MAX(Gehaltstabelle_neu!$A$3:$A$56),IF(MOD($B74,2)=0,M73+1,M73)))</f>
        <v/>
      </c>
      <c r="N74" s="47" t="str">
        <f>IF($A74&lt;Pensionsjahr,HLOOKUP($C74,Gehaltstabelle_neu!$B$2:$AA$13,Neu_Gehalt!M74+1,FALSE)*14,IF($A74=Pensionsjahr,(MONTH($E$1)+2*MONTH($E$1)/12)*HLOOKUP($C74,Gehaltstabelle_neu!$B$2:$AA$13,Neu_Gehalt!M74+1,FALSE),""))</f>
        <v/>
      </c>
      <c r="O74" s="47" t="str">
        <f>IF($A74="","",IF(O73=MAX(Gehaltstabelle_neu!$A$3:$A$56),MAX(Gehaltstabelle_neu!$A$3:$A$56),IF(MOD($B74,2)=0,O73+1,O73)))</f>
        <v/>
      </c>
      <c r="P74" s="47" t="str">
        <f>IF($A74&lt;Pensionsjahr,HLOOKUP($C74,Gehaltstabelle_neu!$B$2:$AA$13,Neu_Gehalt!O74+1,FALSE)*14,IF($A74=Pensionsjahr,(MONTH($E$1)+2*MONTH($E$1)/12)*HLOOKUP($C74,Gehaltstabelle_neu!$B$2:$AA$13,Neu_Gehalt!O74+1,FALSE),""))</f>
        <v/>
      </c>
      <c r="Q74" s="47" t="str">
        <f>IF($A74="","",IF(Q73=MAX(Gehaltstabelle_neu!$A$3:$A$56),MAX(Gehaltstabelle_neu!$A$3:$A$56),IF(MOD($B74,2)=0,Q73+1,Q73)))</f>
        <v/>
      </c>
      <c r="R74" s="47" t="str">
        <f>IF($A74&lt;Pensionsjahr,HLOOKUP($C74,Gehaltstabelle_neu!$B$2:$AA$13,Neu_Gehalt!Q74+1,FALSE)*14,IF($A74=Pensionsjahr,(MONTH($E$1)+2*MONTH($E$1)/12)*HLOOKUP($C74,Gehaltstabelle_neu!$B$2:$AA$13,Neu_Gehalt!Q74+1,FALSE),""))</f>
        <v/>
      </c>
      <c r="S74" s="47" t="str">
        <f>IF($A74="","",IF(S73=MAX(Gehaltstabelle_neu!$A$3:$A$56),MAX(Gehaltstabelle_neu!$A$3:$A$56),IF(MOD($B74,2)=0,S73+1,S73)))</f>
        <v/>
      </c>
      <c r="T74" s="47" t="str">
        <f>IF($A74&lt;Pensionsjahr,HLOOKUP($C74,Gehaltstabelle_neu!$B$2:$AA$13,Neu_Gehalt!S74+1,FALSE)*14,IF($A74=Pensionsjahr,(MONTH($E$1)+2*MONTH($E$1)/12)*HLOOKUP($C74,Gehaltstabelle_neu!$B$2:$AA$13,Neu_Gehalt!S74+1,FALSE),""))</f>
        <v/>
      </c>
      <c r="U74" s="47" t="str">
        <f>IF($A74="","",IF(U73=MAX(Gehaltstabelle_neu!$A$3:$A$56),MAX(Gehaltstabelle_neu!$A$3:$A$56),IF(MOD($B74,2)=0,U73+1,U73)))</f>
        <v/>
      </c>
      <c r="V74" s="47" t="str">
        <f>IF($A74&lt;Pensionsjahr,HLOOKUP($C74,Gehaltstabelle_neu!$B$2:$AA$13,Neu_Gehalt!U74+1,FALSE)*14,IF($A74=Pensionsjahr,(MONTH($E$1)+2*MONTH($E$1)/12)*HLOOKUP($C74,Gehaltstabelle_neu!$B$2:$AA$13,Neu_Gehalt!U74+1,FALSE),""))</f>
        <v/>
      </c>
      <c r="W74" s="47" t="str">
        <f>IF($A74="","",IF(W73=MAX(Gehaltstabelle_neu!$A$3:$A$56),MAX(Gehaltstabelle_neu!$A$3:$A$56),IF(MOD($B74,2)=0,W73+1,W73)))</f>
        <v/>
      </c>
      <c r="X74" s="47" t="str">
        <f>IF($A74&lt;Pensionsjahr,HLOOKUP($C74,Gehaltstabelle_neu!$B$2:$AA$13,Neu_Gehalt!W74+1,FALSE)*14,IF($A74=Pensionsjahr,(MONTH($E$1)+2*MONTH($E$1)/12)*HLOOKUP($C74,Gehaltstabelle_neu!$B$2:$AA$13,Neu_Gehalt!W74+1,FALSE),""))</f>
        <v/>
      </c>
      <c r="Y74" s="47" t="str">
        <f>IF($A74="","",IF(Y73=MAX(Gehaltstabelle_neu!$A$3:$A$56),MAX(Gehaltstabelle_neu!$A$3:$A$56),IF(MOD($B74,2)=0,Y73+1,Y73)))</f>
        <v/>
      </c>
      <c r="Z74" s="47" t="str">
        <f>IF($A74&lt;Pensionsjahr,HLOOKUP($C74,Gehaltstabelle_neu!$B$2:$AA$13,Neu_Gehalt!Y74+1,FALSE)*14,IF($A74=Pensionsjahr,(MONTH($E$1)+2*MONTH($E$1)/12)*HLOOKUP($C74,Gehaltstabelle_neu!$B$2:$AA$13,Neu_Gehalt!Y74+1,FALSE),""))</f>
        <v/>
      </c>
      <c r="AA74" s="47" t="str">
        <f>IF($A74="","",IF(AA73=MAX(Gehaltstabelle_neu!$A$3:$A$56),MAX(Gehaltstabelle_neu!$A$3:$A$56),IF(MOD($B74,2)=0,AA73+1,AA73)))</f>
        <v/>
      </c>
      <c r="AB74" s="47" t="str">
        <f>IF($A74&lt;Pensionsjahr,HLOOKUP($C74,Gehaltstabelle_neu!$B$2:$AA$13,Neu_Gehalt!AA74+1,FALSE)*14,IF($A74=Pensionsjahr,(MONTH($E$1)+2*MONTH($E$1)/12)*HLOOKUP($C74,Gehaltstabelle_neu!$B$2:$AA$13,Neu_Gehalt!AA74+1,FALSE),""))</f>
        <v/>
      </c>
      <c r="AC74" s="47" t="str">
        <f>IF($A74="","",IF(AC73=MAX(Gehaltstabelle_neu!$A$3:$A$56),MAX(Gehaltstabelle_neu!$A$3:$A$56),IF(MOD($B74,2)=0,AC73+1,AC73)))</f>
        <v/>
      </c>
      <c r="AD74" s="47" t="str">
        <f>IF($A74&lt;Pensionsjahr,HLOOKUP($C74,Gehaltstabelle_neu!$B$2:$AA$13,Neu_Gehalt!AC74+1,FALSE)*14,IF($A74=Pensionsjahr,(MONTH($E$1)+2*MONTH($E$1)/12)*HLOOKUP($C74,Gehaltstabelle_neu!$B$2:$AA$13,Neu_Gehalt!AC74+1,FALSE),""))</f>
        <v/>
      </c>
      <c r="AE74" s="48"/>
    </row>
    <row r="75" spans="1:31" x14ac:dyDescent="0.25">
      <c r="A75" t="str">
        <f t="shared" ref="A75:A138" si="3">IF(YEAR($E$1)+70&lt;=A74,"",A74+1)</f>
        <v/>
      </c>
      <c r="B75" s="19" t="str">
        <f t="shared" si="2"/>
        <v/>
      </c>
      <c r="C75" s="19" t="str">
        <f>IF(A75="","",IF(C74=MAX(Gehaltstabelle_neu!$B$2:$BO$2),Neu_Gehalt!C74,$H$3+Dienstprüftung!D68))</f>
        <v/>
      </c>
      <c r="D75" t="str">
        <f>IF(A75="","",IF(D74=MAX(Gehaltstabelle_neu!$A$3:A121),MAX(Gehaltstabelle_neu!$A$3:A121),IF(MOD(B75,2)=0,D74+1,D74)))</f>
        <v/>
      </c>
      <c r="E75" s="20" t="str">
        <f>IF(A75&lt;Pensionsjahr,HLOOKUP(C75,Gehaltstabelle_neu!$B$2:$AA$13,Neu_Gehalt!D75+1,FALSE)*14,IF(A75=Pensionsjahr,(MONTH($E$1)-1+2*(MONTH($E$1)-1)/12)*HLOOKUP(C75,Gehaltstabelle_neu!$B$2:$AA$13,Neu_Gehalt!D75+1,FALSE),""))</f>
        <v/>
      </c>
      <c r="G75" s="21"/>
      <c r="I75" s="46" t="str">
        <f>IF(A75="","",IF(I74=MAX(Gehaltstabelle_neu!$A$3:A121),MAX(Gehaltstabelle_neu!$A$3:A121),IF(MOD(B75,2)=0,I74+1,I74)))</f>
        <v/>
      </c>
      <c r="J75" s="47" t="str">
        <f>IF(A75&lt;Pensionsjahr,HLOOKUP(C75,Gehaltstabelle_neu!$B$2:$AA$13,Neu_Gehalt!I75+1,FALSE)*14,IF(A75=Pensionsjahr,(MONTH($E$1)+2*MONTH($E$1)/12)*HLOOKUP(C75,Gehaltstabelle_neu!$B$2:$AA$13,Neu_Gehalt!I75+1,FALSE),""))</f>
        <v/>
      </c>
      <c r="K75" s="47" t="str">
        <f>IF($A75="","",IF(K74=MAX(Gehaltstabelle_neu!$A$3:$A$56),MAX(Gehaltstabelle_neu!$A$3:$A$56),IF(MOD($B75,2)=0,K74+1,K74)))</f>
        <v/>
      </c>
      <c r="L75" s="47" t="str">
        <f>IF($A75&lt;Pensionsjahr,HLOOKUP($C75,Gehaltstabelle_neu!$B$2:$AA$13,Neu_Gehalt!K75+1,FALSE)*14,IF($A75=Pensionsjahr,(MONTH($E$1)+2*MONTH($E$1)/12)*HLOOKUP($C75,Gehaltstabelle_neu!$B$2:$AA$13,Neu_Gehalt!K75+1,FALSE),""))</f>
        <v/>
      </c>
      <c r="M75" s="47" t="str">
        <f>IF($A75="","",IF(M74=MAX(Gehaltstabelle_neu!$A$3:$A$56),MAX(Gehaltstabelle_neu!$A$3:$A$56),IF(MOD($B75,2)=0,M74+1,M74)))</f>
        <v/>
      </c>
      <c r="N75" s="47" t="str">
        <f>IF($A75&lt;Pensionsjahr,HLOOKUP($C75,Gehaltstabelle_neu!$B$2:$AA$13,Neu_Gehalt!M75+1,FALSE)*14,IF($A75=Pensionsjahr,(MONTH($E$1)+2*MONTH($E$1)/12)*HLOOKUP($C75,Gehaltstabelle_neu!$B$2:$AA$13,Neu_Gehalt!M75+1,FALSE),""))</f>
        <v/>
      </c>
      <c r="O75" s="47" t="str">
        <f>IF($A75="","",IF(O74=MAX(Gehaltstabelle_neu!$A$3:$A$56),MAX(Gehaltstabelle_neu!$A$3:$A$56),IF(MOD($B75,2)=0,O74+1,O74)))</f>
        <v/>
      </c>
      <c r="P75" s="47" t="str">
        <f>IF($A75&lt;Pensionsjahr,HLOOKUP($C75,Gehaltstabelle_neu!$B$2:$AA$13,Neu_Gehalt!O75+1,FALSE)*14,IF($A75=Pensionsjahr,(MONTH($E$1)+2*MONTH($E$1)/12)*HLOOKUP($C75,Gehaltstabelle_neu!$B$2:$AA$13,Neu_Gehalt!O75+1,FALSE),""))</f>
        <v/>
      </c>
      <c r="Q75" s="47" t="str">
        <f>IF($A75="","",IF(Q74=MAX(Gehaltstabelle_neu!$A$3:$A$56),MAX(Gehaltstabelle_neu!$A$3:$A$56),IF(MOD($B75,2)=0,Q74+1,Q74)))</f>
        <v/>
      </c>
      <c r="R75" s="47" t="str">
        <f>IF($A75&lt;Pensionsjahr,HLOOKUP($C75,Gehaltstabelle_neu!$B$2:$AA$13,Neu_Gehalt!Q75+1,FALSE)*14,IF($A75=Pensionsjahr,(MONTH($E$1)+2*MONTH($E$1)/12)*HLOOKUP($C75,Gehaltstabelle_neu!$B$2:$AA$13,Neu_Gehalt!Q75+1,FALSE),""))</f>
        <v/>
      </c>
      <c r="S75" s="47" t="str">
        <f>IF($A75="","",IF(S74=MAX(Gehaltstabelle_neu!$A$3:$A$56),MAX(Gehaltstabelle_neu!$A$3:$A$56),IF(MOD($B75,2)=0,S74+1,S74)))</f>
        <v/>
      </c>
      <c r="T75" s="47" t="str">
        <f>IF($A75&lt;Pensionsjahr,HLOOKUP($C75,Gehaltstabelle_neu!$B$2:$AA$13,Neu_Gehalt!S75+1,FALSE)*14,IF($A75=Pensionsjahr,(MONTH($E$1)+2*MONTH($E$1)/12)*HLOOKUP($C75,Gehaltstabelle_neu!$B$2:$AA$13,Neu_Gehalt!S75+1,FALSE),""))</f>
        <v/>
      </c>
      <c r="U75" s="47" t="str">
        <f>IF($A75="","",IF(U74=MAX(Gehaltstabelle_neu!$A$3:$A$56),MAX(Gehaltstabelle_neu!$A$3:$A$56),IF(MOD($B75,2)=0,U74+1,U74)))</f>
        <v/>
      </c>
      <c r="V75" s="47" t="str">
        <f>IF($A75&lt;Pensionsjahr,HLOOKUP($C75,Gehaltstabelle_neu!$B$2:$AA$13,Neu_Gehalt!U75+1,FALSE)*14,IF($A75=Pensionsjahr,(MONTH($E$1)+2*MONTH($E$1)/12)*HLOOKUP($C75,Gehaltstabelle_neu!$B$2:$AA$13,Neu_Gehalt!U75+1,FALSE),""))</f>
        <v/>
      </c>
      <c r="W75" s="47" t="str">
        <f>IF($A75="","",IF(W74=MAX(Gehaltstabelle_neu!$A$3:$A$56),MAX(Gehaltstabelle_neu!$A$3:$A$56),IF(MOD($B75,2)=0,W74+1,W74)))</f>
        <v/>
      </c>
      <c r="X75" s="47" t="str">
        <f>IF($A75&lt;Pensionsjahr,HLOOKUP($C75,Gehaltstabelle_neu!$B$2:$AA$13,Neu_Gehalt!W75+1,FALSE)*14,IF($A75=Pensionsjahr,(MONTH($E$1)+2*MONTH($E$1)/12)*HLOOKUP($C75,Gehaltstabelle_neu!$B$2:$AA$13,Neu_Gehalt!W75+1,FALSE),""))</f>
        <v/>
      </c>
      <c r="Y75" s="47" t="str">
        <f>IF($A75="","",IF(Y74=MAX(Gehaltstabelle_neu!$A$3:$A$56),MAX(Gehaltstabelle_neu!$A$3:$A$56),IF(MOD($B75,2)=0,Y74+1,Y74)))</f>
        <v/>
      </c>
      <c r="Z75" s="47" t="str">
        <f>IF($A75&lt;Pensionsjahr,HLOOKUP($C75,Gehaltstabelle_neu!$B$2:$AA$13,Neu_Gehalt!Y75+1,FALSE)*14,IF($A75=Pensionsjahr,(MONTH($E$1)+2*MONTH($E$1)/12)*HLOOKUP($C75,Gehaltstabelle_neu!$B$2:$AA$13,Neu_Gehalt!Y75+1,FALSE),""))</f>
        <v/>
      </c>
      <c r="AA75" s="47" t="str">
        <f>IF($A75="","",IF(AA74=MAX(Gehaltstabelle_neu!$A$3:$A$56),MAX(Gehaltstabelle_neu!$A$3:$A$56),IF(MOD($B75,2)=0,AA74+1,AA74)))</f>
        <v/>
      </c>
      <c r="AB75" s="47" t="str">
        <f>IF($A75&lt;Pensionsjahr,HLOOKUP($C75,Gehaltstabelle_neu!$B$2:$AA$13,Neu_Gehalt!AA75+1,FALSE)*14,IF($A75=Pensionsjahr,(MONTH($E$1)+2*MONTH($E$1)/12)*HLOOKUP($C75,Gehaltstabelle_neu!$B$2:$AA$13,Neu_Gehalt!AA75+1,FALSE),""))</f>
        <v/>
      </c>
      <c r="AC75" s="47" t="str">
        <f>IF($A75="","",IF(AC74=MAX(Gehaltstabelle_neu!$A$3:$A$56),MAX(Gehaltstabelle_neu!$A$3:$A$56),IF(MOD($B75,2)=0,AC74+1,AC74)))</f>
        <v/>
      </c>
      <c r="AD75" s="47" t="str">
        <f>IF($A75&lt;Pensionsjahr,HLOOKUP($C75,Gehaltstabelle_neu!$B$2:$AA$13,Neu_Gehalt!AC75+1,FALSE)*14,IF($A75=Pensionsjahr,(MONTH($E$1)+2*MONTH($E$1)/12)*HLOOKUP($C75,Gehaltstabelle_neu!$B$2:$AA$13,Neu_Gehalt!AC75+1,FALSE),""))</f>
        <v/>
      </c>
      <c r="AE75" s="48"/>
    </row>
    <row r="76" spans="1:31" x14ac:dyDescent="0.25">
      <c r="A76" t="str">
        <f t="shared" si="3"/>
        <v/>
      </c>
      <c r="B76" s="19" t="str">
        <f t="shared" si="2"/>
        <v/>
      </c>
      <c r="C76" s="19" t="str">
        <f>IF(A76="","",IF(C75=MAX(Gehaltstabelle_neu!$B$2:$BO$2),Neu_Gehalt!C75,$H$3+Dienstprüftung!D69))</f>
        <v/>
      </c>
      <c r="D76" t="str">
        <f>IF(A76="","",IF(D75=MAX(Gehaltstabelle_neu!$A$3:A122),MAX(Gehaltstabelle_neu!$A$3:A122),IF(MOD(B76,2)=0,D75+1,D75)))</f>
        <v/>
      </c>
      <c r="E76" s="20" t="str">
        <f>IF(A76&lt;Pensionsjahr,HLOOKUP(C76,Gehaltstabelle_neu!$B$2:$AA$13,Neu_Gehalt!D76+1,FALSE)*14,IF(A76=Pensionsjahr,(MONTH($E$1)-1+2*(MONTH($E$1)-1)/12)*HLOOKUP(C76,Gehaltstabelle_neu!$B$2:$AA$13,Neu_Gehalt!D76+1,FALSE),""))</f>
        <v/>
      </c>
      <c r="G76" s="21"/>
      <c r="I76" s="46" t="str">
        <f>IF(A76="","",IF(I75=MAX(Gehaltstabelle_neu!$A$3:A122),MAX(Gehaltstabelle_neu!$A$3:A122),IF(MOD(B76,2)=0,I75+1,I75)))</f>
        <v/>
      </c>
      <c r="J76" s="47" t="str">
        <f>IF(A76&lt;Pensionsjahr,HLOOKUP(C76,Gehaltstabelle_neu!$B$2:$AA$13,Neu_Gehalt!I76+1,FALSE)*14,IF(A76=Pensionsjahr,(MONTH($E$1)+2*MONTH($E$1)/12)*HLOOKUP(C76,Gehaltstabelle_neu!$B$2:$AA$13,Neu_Gehalt!I76+1,FALSE),""))</f>
        <v/>
      </c>
      <c r="K76" s="47" t="str">
        <f>IF($A76="","",IF(K75=MAX(Gehaltstabelle_neu!$A$3:$A$56),MAX(Gehaltstabelle_neu!$A$3:$A$56),IF(MOD($B76,2)=0,K75+1,K75)))</f>
        <v/>
      </c>
      <c r="L76" s="47" t="str">
        <f>IF($A76&lt;Pensionsjahr,HLOOKUP($C76,Gehaltstabelle_neu!$B$2:$AA$13,Neu_Gehalt!K76+1,FALSE)*14,IF($A76=Pensionsjahr,(MONTH($E$1)+2*MONTH($E$1)/12)*HLOOKUP($C76,Gehaltstabelle_neu!$B$2:$AA$13,Neu_Gehalt!K76+1,FALSE),""))</f>
        <v/>
      </c>
      <c r="M76" s="47" t="str">
        <f>IF($A76="","",IF(M75=MAX(Gehaltstabelle_neu!$A$3:$A$56),MAX(Gehaltstabelle_neu!$A$3:$A$56),IF(MOD($B76,2)=0,M75+1,M75)))</f>
        <v/>
      </c>
      <c r="N76" s="47" t="str">
        <f>IF($A76&lt;Pensionsjahr,HLOOKUP($C76,Gehaltstabelle_neu!$B$2:$AA$13,Neu_Gehalt!M76+1,FALSE)*14,IF($A76=Pensionsjahr,(MONTH($E$1)+2*MONTH($E$1)/12)*HLOOKUP($C76,Gehaltstabelle_neu!$B$2:$AA$13,Neu_Gehalt!M76+1,FALSE),""))</f>
        <v/>
      </c>
      <c r="O76" s="47" t="str">
        <f>IF($A76="","",IF(O75=MAX(Gehaltstabelle_neu!$A$3:$A$56),MAX(Gehaltstabelle_neu!$A$3:$A$56),IF(MOD($B76,2)=0,O75+1,O75)))</f>
        <v/>
      </c>
      <c r="P76" s="47" t="str">
        <f>IF($A76&lt;Pensionsjahr,HLOOKUP($C76,Gehaltstabelle_neu!$B$2:$AA$13,Neu_Gehalt!O76+1,FALSE)*14,IF($A76=Pensionsjahr,(MONTH($E$1)+2*MONTH($E$1)/12)*HLOOKUP($C76,Gehaltstabelle_neu!$B$2:$AA$13,Neu_Gehalt!O76+1,FALSE),""))</f>
        <v/>
      </c>
      <c r="Q76" s="47" t="str">
        <f>IF($A76="","",IF(Q75=MAX(Gehaltstabelle_neu!$A$3:$A$56),MAX(Gehaltstabelle_neu!$A$3:$A$56),IF(MOD($B76,2)=0,Q75+1,Q75)))</f>
        <v/>
      </c>
      <c r="R76" s="47" t="str">
        <f>IF($A76&lt;Pensionsjahr,HLOOKUP($C76,Gehaltstabelle_neu!$B$2:$AA$13,Neu_Gehalt!Q76+1,FALSE)*14,IF($A76=Pensionsjahr,(MONTH($E$1)+2*MONTH($E$1)/12)*HLOOKUP($C76,Gehaltstabelle_neu!$B$2:$AA$13,Neu_Gehalt!Q76+1,FALSE),""))</f>
        <v/>
      </c>
      <c r="S76" s="47" t="str">
        <f>IF($A76="","",IF(S75=MAX(Gehaltstabelle_neu!$A$3:$A$56),MAX(Gehaltstabelle_neu!$A$3:$A$56),IF(MOD($B76,2)=0,S75+1,S75)))</f>
        <v/>
      </c>
      <c r="T76" s="47" t="str">
        <f>IF($A76&lt;Pensionsjahr,HLOOKUP($C76,Gehaltstabelle_neu!$B$2:$AA$13,Neu_Gehalt!S76+1,FALSE)*14,IF($A76=Pensionsjahr,(MONTH($E$1)+2*MONTH($E$1)/12)*HLOOKUP($C76,Gehaltstabelle_neu!$B$2:$AA$13,Neu_Gehalt!S76+1,FALSE),""))</f>
        <v/>
      </c>
      <c r="U76" s="47" t="str">
        <f>IF($A76="","",IF(U75=MAX(Gehaltstabelle_neu!$A$3:$A$56),MAX(Gehaltstabelle_neu!$A$3:$A$56),IF(MOD($B76,2)=0,U75+1,U75)))</f>
        <v/>
      </c>
      <c r="V76" s="47" t="str">
        <f>IF($A76&lt;Pensionsjahr,HLOOKUP($C76,Gehaltstabelle_neu!$B$2:$AA$13,Neu_Gehalt!U76+1,FALSE)*14,IF($A76=Pensionsjahr,(MONTH($E$1)+2*MONTH($E$1)/12)*HLOOKUP($C76,Gehaltstabelle_neu!$B$2:$AA$13,Neu_Gehalt!U76+1,FALSE),""))</f>
        <v/>
      </c>
      <c r="W76" s="47" t="str">
        <f>IF($A76="","",IF(W75=MAX(Gehaltstabelle_neu!$A$3:$A$56),MAX(Gehaltstabelle_neu!$A$3:$A$56),IF(MOD($B76,2)=0,W75+1,W75)))</f>
        <v/>
      </c>
      <c r="X76" s="47" t="str">
        <f>IF($A76&lt;Pensionsjahr,HLOOKUP($C76,Gehaltstabelle_neu!$B$2:$AA$13,Neu_Gehalt!W76+1,FALSE)*14,IF($A76=Pensionsjahr,(MONTH($E$1)+2*MONTH($E$1)/12)*HLOOKUP($C76,Gehaltstabelle_neu!$B$2:$AA$13,Neu_Gehalt!W76+1,FALSE),""))</f>
        <v/>
      </c>
      <c r="Y76" s="47" t="str">
        <f>IF($A76="","",IF(Y75=MAX(Gehaltstabelle_neu!$A$3:$A$56),MAX(Gehaltstabelle_neu!$A$3:$A$56),IF(MOD($B76,2)=0,Y75+1,Y75)))</f>
        <v/>
      </c>
      <c r="Z76" s="47" t="str">
        <f>IF($A76&lt;Pensionsjahr,HLOOKUP($C76,Gehaltstabelle_neu!$B$2:$AA$13,Neu_Gehalt!Y76+1,FALSE)*14,IF($A76=Pensionsjahr,(MONTH($E$1)+2*MONTH($E$1)/12)*HLOOKUP($C76,Gehaltstabelle_neu!$B$2:$AA$13,Neu_Gehalt!Y76+1,FALSE),""))</f>
        <v/>
      </c>
      <c r="AA76" s="47" t="str">
        <f>IF($A76="","",IF(AA75=MAX(Gehaltstabelle_neu!$A$3:$A$56),MAX(Gehaltstabelle_neu!$A$3:$A$56),IF(MOD($B76,2)=0,AA75+1,AA75)))</f>
        <v/>
      </c>
      <c r="AB76" s="47" t="str">
        <f>IF($A76&lt;Pensionsjahr,HLOOKUP($C76,Gehaltstabelle_neu!$B$2:$AA$13,Neu_Gehalt!AA76+1,FALSE)*14,IF($A76=Pensionsjahr,(MONTH($E$1)+2*MONTH($E$1)/12)*HLOOKUP($C76,Gehaltstabelle_neu!$B$2:$AA$13,Neu_Gehalt!AA76+1,FALSE),""))</f>
        <v/>
      </c>
      <c r="AC76" s="47" t="str">
        <f>IF($A76="","",IF(AC75=MAX(Gehaltstabelle_neu!$A$3:$A$56),MAX(Gehaltstabelle_neu!$A$3:$A$56),IF(MOD($B76,2)=0,AC75+1,AC75)))</f>
        <v/>
      </c>
      <c r="AD76" s="47" t="str">
        <f>IF($A76&lt;Pensionsjahr,HLOOKUP($C76,Gehaltstabelle_neu!$B$2:$AA$13,Neu_Gehalt!AC76+1,FALSE)*14,IF($A76=Pensionsjahr,(MONTH($E$1)+2*MONTH($E$1)/12)*HLOOKUP($C76,Gehaltstabelle_neu!$B$2:$AA$13,Neu_Gehalt!AC76+1,FALSE),""))</f>
        <v/>
      </c>
      <c r="AE76" s="48"/>
    </row>
    <row r="77" spans="1:31" x14ac:dyDescent="0.25">
      <c r="A77" t="str">
        <f t="shared" si="3"/>
        <v/>
      </c>
      <c r="B77" s="19" t="str">
        <f t="shared" si="2"/>
        <v/>
      </c>
      <c r="C77" s="19" t="str">
        <f>IF(A77="","",IF(C76=MAX(Gehaltstabelle_neu!$B$2:$BO$2),Neu_Gehalt!C76,$H$3+Dienstprüftung!D70))</f>
        <v/>
      </c>
      <c r="D77" t="str">
        <f>IF(A77="","",IF(D76=MAX(Gehaltstabelle_neu!$A$3:A123),MAX(Gehaltstabelle_neu!$A$3:A123),IF(MOD(B77,2)=0,D76+1,D76)))</f>
        <v/>
      </c>
      <c r="E77" s="20" t="str">
        <f>IF(A77&lt;Pensionsjahr,HLOOKUP(C77,Gehaltstabelle_neu!$B$2:$AA$13,Neu_Gehalt!D77+1,FALSE)*14,IF(A77=Pensionsjahr,(MONTH($E$1)-1+2*(MONTH($E$1)-1)/12)*HLOOKUP(C77,Gehaltstabelle_neu!$B$2:$AA$13,Neu_Gehalt!D77+1,FALSE),""))</f>
        <v/>
      </c>
      <c r="G77" s="21"/>
      <c r="I77" s="46" t="str">
        <f>IF(A77="","",IF(I76=MAX(Gehaltstabelle_neu!$A$3:A123),MAX(Gehaltstabelle_neu!$A$3:A123),IF(MOD(B77,2)=0,I76+1,I76)))</f>
        <v/>
      </c>
      <c r="J77" s="47" t="str">
        <f>IF(A77&lt;Pensionsjahr,HLOOKUP(C77,Gehaltstabelle_neu!$B$2:$AA$13,Neu_Gehalt!I77+1,FALSE)*14,IF(A77=Pensionsjahr,(MONTH($E$1)+2*MONTH($E$1)/12)*HLOOKUP(C77,Gehaltstabelle_neu!$B$2:$AA$13,Neu_Gehalt!I77+1,FALSE),""))</f>
        <v/>
      </c>
      <c r="K77" s="47" t="str">
        <f>IF($A77="","",IF(K76=MAX(Gehaltstabelle_neu!$A$3:$A$56),MAX(Gehaltstabelle_neu!$A$3:$A$56),IF(MOD($B77,2)=0,K76+1,K76)))</f>
        <v/>
      </c>
      <c r="L77" s="47" t="str">
        <f>IF($A77&lt;Pensionsjahr,HLOOKUP($C77,Gehaltstabelle_neu!$B$2:$AA$13,Neu_Gehalt!K77+1,FALSE)*14,IF($A77=Pensionsjahr,(MONTH($E$1)+2*MONTH($E$1)/12)*HLOOKUP($C77,Gehaltstabelle_neu!$B$2:$AA$13,Neu_Gehalt!K77+1,FALSE),""))</f>
        <v/>
      </c>
      <c r="M77" s="47" t="str">
        <f>IF($A77="","",IF(M76=MAX(Gehaltstabelle_neu!$A$3:$A$56),MAX(Gehaltstabelle_neu!$A$3:$A$56),IF(MOD($B77,2)=0,M76+1,M76)))</f>
        <v/>
      </c>
      <c r="N77" s="47" t="str">
        <f>IF($A77&lt;Pensionsjahr,HLOOKUP($C77,Gehaltstabelle_neu!$B$2:$AA$13,Neu_Gehalt!M77+1,FALSE)*14,IF($A77=Pensionsjahr,(MONTH($E$1)+2*MONTH($E$1)/12)*HLOOKUP($C77,Gehaltstabelle_neu!$B$2:$AA$13,Neu_Gehalt!M77+1,FALSE),""))</f>
        <v/>
      </c>
      <c r="O77" s="47" t="str">
        <f>IF($A77="","",IF(O76=MAX(Gehaltstabelle_neu!$A$3:$A$56),MAX(Gehaltstabelle_neu!$A$3:$A$56),IF(MOD($B77,2)=0,O76+1,O76)))</f>
        <v/>
      </c>
      <c r="P77" s="47" t="str">
        <f>IF($A77&lt;Pensionsjahr,HLOOKUP($C77,Gehaltstabelle_neu!$B$2:$AA$13,Neu_Gehalt!O77+1,FALSE)*14,IF($A77=Pensionsjahr,(MONTH($E$1)+2*MONTH($E$1)/12)*HLOOKUP($C77,Gehaltstabelle_neu!$B$2:$AA$13,Neu_Gehalt!O77+1,FALSE),""))</f>
        <v/>
      </c>
      <c r="Q77" s="47" t="str">
        <f>IF($A77="","",IF(Q76=MAX(Gehaltstabelle_neu!$A$3:$A$56),MAX(Gehaltstabelle_neu!$A$3:$A$56),IF(MOD($B77,2)=0,Q76+1,Q76)))</f>
        <v/>
      </c>
      <c r="R77" s="47" t="str">
        <f>IF($A77&lt;Pensionsjahr,HLOOKUP($C77,Gehaltstabelle_neu!$B$2:$AA$13,Neu_Gehalt!Q77+1,FALSE)*14,IF($A77=Pensionsjahr,(MONTH($E$1)+2*MONTH($E$1)/12)*HLOOKUP($C77,Gehaltstabelle_neu!$B$2:$AA$13,Neu_Gehalt!Q77+1,FALSE),""))</f>
        <v/>
      </c>
      <c r="S77" s="47" t="str">
        <f>IF($A77="","",IF(S76=MAX(Gehaltstabelle_neu!$A$3:$A$56),MAX(Gehaltstabelle_neu!$A$3:$A$56),IF(MOD($B77,2)=0,S76+1,S76)))</f>
        <v/>
      </c>
      <c r="T77" s="47" t="str">
        <f>IF($A77&lt;Pensionsjahr,HLOOKUP($C77,Gehaltstabelle_neu!$B$2:$AA$13,Neu_Gehalt!S77+1,FALSE)*14,IF($A77=Pensionsjahr,(MONTH($E$1)+2*MONTH($E$1)/12)*HLOOKUP($C77,Gehaltstabelle_neu!$B$2:$AA$13,Neu_Gehalt!S77+1,FALSE),""))</f>
        <v/>
      </c>
      <c r="U77" s="47" t="str">
        <f>IF($A77="","",IF(U76=MAX(Gehaltstabelle_neu!$A$3:$A$56),MAX(Gehaltstabelle_neu!$A$3:$A$56),IF(MOD($B77,2)=0,U76+1,U76)))</f>
        <v/>
      </c>
      <c r="V77" s="47" t="str">
        <f>IF($A77&lt;Pensionsjahr,HLOOKUP($C77,Gehaltstabelle_neu!$B$2:$AA$13,Neu_Gehalt!U77+1,FALSE)*14,IF($A77=Pensionsjahr,(MONTH($E$1)+2*MONTH($E$1)/12)*HLOOKUP($C77,Gehaltstabelle_neu!$B$2:$AA$13,Neu_Gehalt!U77+1,FALSE),""))</f>
        <v/>
      </c>
      <c r="W77" s="47" t="str">
        <f>IF($A77="","",IF(W76=MAX(Gehaltstabelle_neu!$A$3:$A$56),MAX(Gehaltstabelle_neu!$A$3:$A$56),IF(MOD($B77,2)=0,W76+1,W76)))</f>
        <v/>
      </c>
      <c r="X77" s="47" t="str">
        <f>IF($A77&lt;Pensionsjahr,HLOOKUP($C77,Gehaltstabelle_neu!$B$2:$AA$13,Neu_Gehalt!W77+1,FALSE)*14,IF($A77=Pensionsjahr,(MONTH($E$1)+2*MONTH($E$1)/12)*HLOOKUP($C77,Gehaltstabelle_neu!$B$2:$AA$13,Neu_Gehalt!W77+1,FALSE),""))</f>
        <v/>
      </c>
      <c r="Y77" s="47" t="str">
        <f>IF($A77="","",IF(Y76=MAX(Gehaltstabelle_neu!$A$3:$A$56),MAX(Gehaltstabelle_neu!$A$3:$A$56),IF(MOD($B77,2)=0,Y76+1,Y76)))</f>
        <v/>
      </c>
      <c r="Z77" s="47" t="str">
        <f>IF($A77&lt;Pensionsjahr,HLOOKUP($C77,Gehaltstabelle_neu!$B$2:$AA$13,Neu_Gehalt!Y77+1,FALSE)*14,IF($A77=Pensionsjahr,(MONTH($E$1)+2*MONTH($E$1)/12)*HLOOKUP($C77,Gehaltstabelle_neu!$B$2:$AA$13,Neu_Gehalt!Y77+1,FALSE),""))</f>
        <v/>
      </c>
      <c r="AA77" s="47" t="str">
        <f>IF($A77="","",IF(AA76=MAX(Gehaltstabelle_neu!$A$3:$A$56),MAX(Gehaltstabelle_neu!$A$3:$A$56),IF(MOD($B77,2)=0,AA76+1,AA76)))</f>
        <v/>
      </c>
      <c r="AB77" s="47" t="str">
        <f>IF($A77&lt;Pensionsjahr,HLOOKUP($C77,Gehaltstabelle_neu!$B$2:$AA$13,Neu_Gehalt!AA77+1,FALSE)*14,IF($A77=Pensionsjahr,(MONTH($E$1)+2*MONTH($E$1)/12)*HLOOKUP($C77,Gehaltstabelle_neu!$B$2:$AA$13,Neu_Gehalt!AA77+1,FALSE),""))</f>
        <v/>
      </c>
      <c r="AC77" s="47" t="str">
        <f>IF($A77="","",IF(AC76=MAX(Gehaltstabelle_neu!$A$3:$A$56),MAX(Gehaltstabelle_neu!$A$3:$A$56),IF(MOD($B77,2)=0,AC76+1,AC76)))</f>
        <v/>
      </c>
      <c r="AD77" s="47" t="str">
        <f>IF($A77&lt;Pensionsjahr,HLOOKUP($C77,Gehaltstabelle_neu!$B$2:$AA$13,Neu_Gehalt!AC77+1,FALSE)*14,IF($A77=Pensionsjahr,(MONTH($E$1)+2*MONTH($E$1)/12)*HLOOKUP($C77,Gehaltstabelle_neu!$B$2:$AA$13,Neu_Gehalt!AC77+1,FALSE),""))</f>
        <v/>
      </c>
      <c r="AE77" s="48"/>
    </row>
    <row r="78" spans="1:31" x14ac:dyDescent="0.25">
      <c r="A78" t="str">
        <f t="shared" si="3"/>
        <v/>
      </c>
      <c r="B78" s="19" t="str">
        <f t="shared" si="2"/>
        <v/>
      </c>
      <c r="C78" s="19" t="str">
        <f>IF(A78="","",IF(C77=MAX(Gehaltstabelle_neu!$B$2:$BO$2),Neu_Gehalt!C77,$H$3+Dienstprüftung!D71))</f>
        <v/>
      </c>
      <c r="D78" t="str">
        <f>IF(A78="","",IF(D77=MAX(Gehaltstabelle_neu!$A$3:A124),MAX(Gehaltstabelle_neu!$A$3:A124),IF(MOD(B78,2)=0,D77+1,D77)))</f>
        <v/>
      </c>
      <c r="E78" s="20" t="str">
        <f>IF(A78&lt;Pensionsjahr,HLOOKUP(C78,Gehaltstabelle_neu!$B$2:$AA$13,Neu_Gehalt!D78+1,FALSE)*14,IF(A78=Pensionsjahr,(MONTH($E$1)-1+2*(MONTH($E$1)-1)/12)*HLOOKUP(C78,Gehaltstabelle_neu!$B$2:$AA$13,Neu_Gehalt!D78+1,FALSE),""))</f>
        <v/>
      </c>
      <c r="G78" s="21"/>
      <c r="I78" s="46" t="str">
        <f>IF(A78="","",IF(I77=MAX(Gehaltstabelle_neu!$A$3:A124),MAX(Gehaltstabelle_neu!$A$3:A124),IF(MOD(B78,2)=0,I77+1,I77)))</f>
        <v/>
      </c>
      <c r="J78" s="47" t="str">
        <f>IF(A78&lt;Pensionsjahr,HLOOKUP(C78,Gehaltstabelle_neu!$B$2:$AA$13,Neu_Gehalt!I78+1,FALSE)*14,IF(A78=Pensionsjahr,(MONTH($E$1)+2*MONTH($E$1)/12)*HLOOKUP(C78,Gehaltstabelle_neu!$B$2:$AA$13,Neu_Gehalt!I78+1,FALSE),""))</f>
        <v/>
      </c>
      <c r="K78" s="47" t="str">
        <f>IF($A78="","",IF(K77=MAX(Gehaltstabelle_neu!$A$3:$A$56),MAX(Gehaltstabelle_neu!$A$3:$A$56),IF(MOD($B78,2)=0,K77+1,K77)))</f>
        <v/>
      </c>
      <c r="L78" s="47" t="str">
        <f>IF($A78&lt;Pensionsjahr,HLOOKUP($C78,Gehaltstabelle_neu!$B$2:$AA$13,Neu_Gehalt!K78+1,FALSE)*14,IF($A78=Pensionsjahr,(MONTH($E$1)+2*MONTH($E$1)/12)*HLOOKUP($C78,Gehaltstabelle_neu!$B$2:$AA$13,Neu_Gehalt!K78+1,FALSE),""))</f>
        <v/>
      </c>
      <c r="M78" s="47" t="str">
        <f>IF($A78="","",IF(M77=MAX(Gehaltstabelle_neu!$A$3:$A$56),MAX(Gehaltstabelle_neu!$A$3:$A$56),IF(MOD($B78,2)=0,M77+1,M77)))</f>
        <v/>
      </c>
      <c r="N78" s="47" t="str">
        <f>IF($A78&lt;Pensionsjahr,HLOOKUP($C78,Gehaltstabelle_neu!$B$2:$AA$13,Neu_Gehalt!M78+1,FALSE)*14,IF($A78=Pensionsjahr,(MONTH($E$1)+2*MONTH($E$1)/12)*HLOOKUP($C78,Gehaltstabelle_neu!$B$2:$AA$13,Neu_Gehalt!M78+1,FALSE),""))</f>
        <v/>
      </c>
      <c r="O78" s="47" t="str">
        <f>IF($A78="","",IF(O77=MAX(Gehaltstabelle_neu!$A$3:$A$56),MAX(Gehaltstabelle_neu!$A$3:$A$56),IF(MOD($B78,2)=0,O77+1,O77)))</f>
        <v/>
      </c>
      <c r="P78" s="47" t="str">
        <f>IF($A78&lt;Pensionsjahr,HLOOKUP($C78,Gehaltstabelle_neu!$B$2:$AA$13,Neu_Gehalt!O78+1,FALSE)*14,IF($A78=Pensionsjahr,(MONTH($E$1)+2*MONTH($E$1)/12)*HLOOKUP($C78,Gehaltstabelle_neu!$B$2:$AA$13,Neu_Gehalt!O78+1,FALSE),""))</f>
        <v/>
      </c>
      <c r="Q78" s="47" t="str">
        <f>IF($A78="","",IF(Q77=MAX(Gehaltstabelle_neu!$A$3:$A$56),MAX(Gehaltstabelle_neu!$A$3:$A$56),IF(MOD($B78,2)=0,Q77+1,Q77)))</f>
        <v/>
      </c>
      <c r="R78" s="47" t="str">
        <f>IF($A78&lt;Pensionsjahr,HLOOKUP($C78,Gehaltstabelle_neu!$B$2:$AA$13,Neu_Gehalt!Q78+1,FALSE)*14,IF($A78=Pensionsjahr,(MONTH($E$1)+2*MONTH($E$1)/12)*HLOOKUP($C78,Gehaltstabelle_neu!$B$2:$AA$13,Neu_Gehalt!Q78+1,FALSE),""))</f>
        <v/>
      </c>
      <c r="S78" s="47" t="str">
        <f>IF($A78="","",IF(S77=MAX(Gehaltstabelle_neu!$A$3:$A$56),MAX(Gehaltstabelle_neu!$A$3:$A$56),IF(MOD($B78,2)=0,S77+1,S77)))</f>
        <v/>
      </c>
      <c r="T78" s="47" t="str">
        <f>IF($A78&lt;Pensionsjahr,HLOOKUP($C78,Gehaltstabelle_neu!$B$2:$AA$13,Neu_Gehalt!S78+1,FALSE)*14,IF($A78=Pensionsjahr,(MONTH($E$1)+2*MONTH($E$1)/12)*HLOOKUP($C78,Gehaltstabelle_neu!$B$2:$AA$13,Neu_Gehalt!S78+1,FALSE),""))</f>
        <v/>
      </c>
      <c r="U78" s="47" t="str">
        <f>IF($A78="","",IF(U77=MAX(Gehaltstabelle_neu!$A$3:$A$56),MAX(Gehaltstabelle_neu!$A$3:$A$56),IF(MOD($B78,2)=0,U77+1,U77)))</f>
        <v/>
      </c>
      <c r="V78" s="47" t="str">
        <f>IF($A78&lt;Pensionsjahr,HLOOKUP($C78,Gehaltstabelle_neu!$B$2:$AA$13,Neu_Gehalt!U78+1,FALSE)*14,IF($A78=Pensionsjahr,(MONTH($E$1)+2*MONTH($E$1)/12)*HLOOKUP($C78,Gehaltstabelle_neu!$B$2:$AA$13,Neu_Gehalt!U78+1,FALSE),""))</f>
        <v/>
      </c>
      <c r="W78" s="47" t="str">
        <f>IF($A78="","",IF(W77=MAX(Gehaltstabelle_neu!$A$3:$A$56),MAX(Gehaltstabelle_neu!$A$3:$A$56),IF(MOD($B78,2)=0,W77+1,W77)))</f>
        <v/>
      </c>
      <c r="X78" s="47" t="str">
        <f>IF($A78&lt;Pensionsjahr,HLOOKUP($C78,Gehaltstabelle_neu!$B$2:$AA$13,Neu_Gehalt!W78+1,FALSE)*14,IF($A78=Pensionsjahr,(MONTH($E$1)+2*MONTH($E$1)/12)*HLOOKUP($C78,Gehaltstabelle_neu!$B$2:$AA$13,Neu_Gehalt!W78+1,FALSE),""))</f>
        <v/>
      </c>
      <c r="Y78" s="47" t="str">
        <f>IF($A78="","",IF(Y77=MAX(Gehaltstabelle_neu!$A$3:$A$56),MAX(Gehaltstabelle_neu!$A$3:$A$56),IF(MOD($B78,2)=0,Y77+1,Y77)))</f>
        <v/>
      </c>
      <c r="Z78" s="47" t="str">
        <f>IF($A78&lt;Pensionsjahr,HLOOKUP($C78,Gehaltstabelle_neu!$B$2:$AA$13,Neu_Gehalt!Y78+1,FALSE)*14,IF($A78=Pensionsjahr,(MONTH($E$1)+2*MONTH($E$1)/12)*HLOOKUP($C78,Gehaltstabelle_neu!$B$2:$AA$13,Neu_Gehalt!Y78+1,FALSE),""))</f>
        <v/>
      </c>
      <c r="AA78" s="47" t="str">
        <f>IF($A78="","",IF(AA77=MAX(Gehaltstabelle_neu!$A$3:$A$56),MAX(Gehaltstabelle_neu!$A$3:$A$56),IF(MOD($B78,2)=0,AA77+1,AA77)))</f>
        <v/>
      </c>
      <c r="AB78" s="47" t="str">
        <f>IF($A78&lt;Pensionsjahr,HLOOKUP($C78,Gehaltstabelle_neu!$B$2:$AA$13,Neu_Gehalt!AA78+1,FALSE)*14,IF($A78=Pensionsjahr,(MONTH($E$1)+2*MONTH($E$1)/12)*HLOOKUP($C78,Gehaltstabelle_neu!$B$2:$AA$13,Neu_Gehalt!AA78+1,FALSE),""))</f>
        <v/>
      </c>
      <c r="AC78" s="47" t="str">
        <f>IF($A78="","",IF(AC77=MAX(Gehaltstabelle_neu!$A$3:$A$56),MAX(Gehaltstabelle_neu!$A$3:$A$56),IF(MOD($B78,2)=0,AC77+1,AC77)))</f>
        <v/>
      </c>
      <c r="AD78" s="47" t="str">
        <f>IF($A78&lt;Pensionsjahr,HLOOKUP($C78,Gehaltstabelle_neu!$B$2:$AA$13,Neu_Gehalt!AC78+1,FALSE)*14,IF($A78=Pensionsjahr,(MONTH($E$1)+2*MONTH($E$1)/12)*HLOOKUP($C78,Gehaltstabelle_neu!$B$2:$AA$13,Neu_Gehalt!AC78+1,FALSE),""))</f>
        <v/>
      </c>
      <c r="AE78" s="48"/>
    </row>
    <row r="79" spans="1:31" x14ac:dyDescent="0.25">
      <c r="A79" t="str">
        <f t="shared" si="3"/>
        <v/>
      </c>
      <c r="B79" s="19" t="str">
        <f t="shared" si="2"/>
        <v/>
      </c>
      <c r="C79" s="19" t="str">
        <f>IF(A79="","",IF(C78=MAX(Gehaltstabelle_neu!$B$2:$BO$2),Neu_Gehalt!C78,$H$3+Dienstprüftung!D72))</f>
        <v/>
      </c>
      <c r="D79" t="str">
        <f>IF(A79="","",IF(D78=MAX(Gehaltstabelle_neu!$A$3:A125),MAX(Gehaltstabelle_neu!$A$3:A125),IF(MOD(B79,2)=0,D78+1,D78)))</f>
        <v/>
      </c>
      <c r="E79" s="20" t="str">
        <f>IF(A79&lt;Pensionsjahr,HLOOKUP(C79,Gehaltstabelle_neu!$B$2:$AA$13,Neu_Gehalt!D79+1,FALSE)*14,IF(A79=Pensionsjahr,(MONTH($E$1)-1+2*(MONTH($E$1)-1)/12)*HLOOKUP(C79,Gehaltstabelle_neu!$B$2:$AA$13,Neu_Gehalt!D79+1,FALSE),""))</f>
        <v/>
      </c>
      <c r="G79" s="21"/>
      <c r="I79" s="46" t="str">
        <f>IF(A79="","",IF(I78=MAX(Gehaltstabelle_neu!$A$3:A125),MAX(Gehaltstabelle_neu!$A$3:A125),IF(MOD(B79,2)=0,I78+1,I78)))</f>
        <v/>
      </c>
      <c r="J79" s="47" t="str">
        <f>IF(A79&lt;Pensionsjahr,HLOOKUP(C79,Gehaltstabelle_neu!$B$2:$AA$13,Neu_Gehalt!I79+1,FALSE)*14,IF(A79=Pensionsjahr,(MONTH($E$1)+2*MONTH($E$1)/12)*HLOOKUP(C79,Gehaltstabelle_neu!$B$2:$AA$13,Neu_Gehalt!I79+1,FALSE),""))</f>
        <v/>
      </c>
      <c r="K79" s="47" t="str">
        <f>IF($A79="","",IF(K78=MAX(Gehaltstabelle_neu!$A$3:$A$56),MAX(Gehaltstabelle_neu!$A$3:$A$56),IF(MOD($B79,2)=0,K78+1,K78)))</f>
        <v/>
      </c>
      <c r="L79" s="47" t="str">
        <f>IF($A79&lt;Pensionsjahr,HLOOKUP($C79,Gehaltstabelle_neu!$B$2:$AA$13,Neu_Gehalt!K79+1,FALSE)*14,IF($A79=Pensionsjahr,(MONTH($E$1)+2*MONTH($E$1)/12)*HLOOKUP($C79,Gehaltstabelle_neu!$B$2:$AA$13,Neu_Gehalt!K79+1,FALSE),""))</f>
        <v/>
      </c>
      <c r="M79" s="47" t="str">
        <f>IF($A79="","",IF(M78=MAX(Gehaltstabelle_neu!$A$3:$A$56),MAX(Gehaltstabelle_neu!$A$3:$A$56),IF(MOD($B79,2)=0,M78+1,M78)))</f>
        <v/>
      </c>
      <c r="N79" s="47" t="str">
        <f>IF($A79&lt;Pensionsjahr,HLOOKUP($C79,Gehaltstabelle_neu!$B$2:$AA$13,Neu_Gehalt!M79+1,FALSE)*14,IF($A79=Pensionsjahr,(MONTH($E$1)+2*MONTH($E$1)/12)*HLOOKUP($C79,Gehaltstabelle_neu!$B$2:$AA$13,Neu_Gehalt!M79+1,FALSE),""))</f>
        <v/>
      </c>
      <c r="O79" s="47" t="str">
        <f>IF($A79="","",IF(O78=MAX(Gehaltstabelle_neu!$A$3:$A$56),MAX(Gehaltstabelle_neu!$A$3:$A$56),IF(MOD($B79,2)=0,O78+1,O78)))</f>
        <v/>
      </c>
      <c r="P79" s="47" t="str">
        <f>IF($A79&lt;Pensionsjahr,HLOOKUP($C79,Gehaltstabelle_neu!$B$2:$AA$13,Neu_Gehalt!O79+1,FALSE)*14,IF($A79=Pensionsjahr,(MONTH($E$1)+2*MONTH($E$1)/12)*HLOOKUP($C79,Gehaltstabelle_neu!$B$2:$AA$13,Neu_Gehalt!O79+1,FALSE),""))</f>
        <v/>
      </c>
      <c r="Q79" s="47" t="str">
        <f>IF($A79="","",IF(Q78=MAX(Gehaltstabelle_neu!$A$3:$A$56),MAX(Gehaltstabelle_neu!$A$3:$A$56),IF(MOD($B79,2)=0,Q78+1,Q78)))</f>
        <v/>
      </c>
      <c r="R79" s="47" t="str">
        <f>IF($A79&lt;Pensionsjahr,HLOOKUP($C79,Gehaltstabelle_neu!$B$2:$AA$13,Neu_Gehalt!Q79+1,FALSE)*14,IF($A79=Pensionsjahr,(MONTH($E$1)+2*MONTH($E$1)/12)*HLOOKUP($C79,Gehaltstabelle_neu!$B$2:$AA$13,Neu_Gehalt!Q79+1,FALSE),""))</f>
        <v/>
      </c>
      <c r="S79" s="47" t="str">
        <f>IF($A79="","",IF(S78=MAX(Gehaltstabelle_neu!$A$3:$A$56),MAX(Gehaltstabelle_neu!$A$3:$A$56),IF(MOD($B79,2)=0,S78+1,S78)))</f>
        <v/>
      </c>
      <c r="T79" s="47" t="str">
        <f>IF($A79&lt;Pensionsjahr,HLOOKUP($C79,Gehaltstabelle_neu!$B$2:$AA$13,Neu_Gehalt!S79+1,FALSE)*14,IF($A79=Pensionsjahr,(MONTH($E$1)+2*MONTH($E$1)/12)*HLOOKUP($C79,Gehaltstabelle_neu!$B$2:$AA$13,Neu_Gehalt!S79+1,FALSE),""))</f>
        <v/>
      </c>
      <c r="U79" s="47" t="str">
        <f>IF($A79="","",IF(U78=MAX(Gehaltstabelle_neu!$A$3:$A$56),MAX(Gehaltstabelle_neu!$A$3:$A$56),IF(MOD($B79,2)=0,U78+1,U78)))</f>
        <v/>
      </c>
      <c r="V79" s="47" t="str">
        <f>IF($A79&lt;Pensionsjahr,HLOOKUP($C79,Gehaltstabelle_neu!$B$2:$AA$13,Neu_Gehalt!U79+1,FALSE)*14,IF($A79=Pensionsjahr,(MONTH($E$1)+2*MONTH($E$1)/12)*HLOOKUP($C79,Gehaltstabelle_neu!$B$2:$AA$13,Neu_Gehalt!U79+1,FALSE),""))</f>
        <v/>
      </c>
      <c r="W79" s="47" t="str">
        <f>IF($A79="","",IF(W78=MAX(Gehaltstabelle_neu!$A$3:$A$56),MAX(Gehaltstabelle_neu!$A$3:$A$56),IF(MOD($B79,2)=0,W78+1,W78)))</f>
        <v/>
      </c>
      <c r="X79" s="47" t="str">
        <f>IF($A79&lt;Pensionsjahr,HLOOKUP($C79,Gehaltstabelle_neu!$B$2:$AA$13,Neu_Gehalt!W79+1,FALSE)*14,IF($A79=Pensionsjahr,(MONTH($E$1)+2*MONTH($E$1)/12)*HLOOKUP($C79,Gehaltstabelle_neu!$B$2:$AA$13,Neu_Gehalt!W79+1,FALSE),""))</f>
        <v/>
      </c>
      <c r="Y79" s="47" t="str">
        <f>IF($A79="","",IF(Y78=MAX(Gehaltstabelle_neu!$A$3:$A$56),MAX(Gehaltstabelle_neu!$A$3:$A$56),IF(MOD($B79,2)=0,Y78+1,Y78)))</f>
        <v/>
      </c>
      <c r="Z79" s="47" t="str">
        <f>IF($A79&lt;Pensionsjahr,HLOOKUP($C79,Gehaltstabelle_neu!$B$2:$AA$13,Neu_Gehalt!Y79+1,FALSE)*14,IF($A79=Pensionsjahr,(MONTH($E$1)+2*MONTH($E$1)/12)*HLOOKUP($C79,Gehaltstabelle_neu!$B$2:$AA$13,Neu_Gehalt!Y79+1,FALSE),""))</f>
        <v/>
      </c>
      <c r="AA79" s="47" t="str">
        <f>IF($A79="","",IF(AA78=MAX(Gehaltstabelle_neu!$A$3:$A$56),MAX(Gehaltstabelle_neu!$A$3:$A$56),IF(MOD($B79,2)=0,AA78+1,AA78)))</f>
        <v/>
      </c>
      <c r="AB79" s="47" t="str">
        <f>IF($A79&lt;Pensionsjahr,HLOOKUP($C79,Gehaltstabelle_neu!$B$2:$AA$13,Neu_Gehalt!AA79+1,FALSE)*14,IF($A79=Pensionsjahr,(MONTH($E$1)+2*MONTH($E$1)/12)*HLOOKUP($C79,Gehaltstabelle_neu!$B$2:$AA$13,Neu_Gehalt!AA79+1,FALSE),""))</f>
        <v/>
      </c>
      <c r="AC79" s="47" t="str">
        <f>IF($A79="","",IF(AC78=MAX(Gehaltstabelle_neu!$A$3:$A$56),MAX(Gehaltstabelle_neu!$A$3:$A$56),IF(MOD($B79,2)=0,AC78+1,AC78)))</f>
        <v/>
      </c>
      <c r="AD79" s="47" t="str">
        <f>IF($A79&lt;Pensionsjahr,HLOOKUP($C79,Gehaltstabelle_neu!$B$2:$AA$13,Neu_Gehalt!AC79+1,FALSE)*14,IF($A79=Pensionsjahr,(MONTH($E$1)+2*MONTH($E$1)/12)*HLOOKUP($C79,Gehaltstabelle_neu!$B$2:$AA$13,Neu_Gehalt!AC79+1,FALSE),""))</f>
        <v/>
      </c>
      <c r="AE79" s="48"/>
    </row>
    <row r="80" spans="1:31" x14ac:dyDescent="0.25">
      <c r="A80" t="str">
        <f t="shared" si="3"/>
        <v/>
      </c>
      <c r="B80" s="19" t="str">
        <f t="shared" si="2"/>
        <v/>
      </c>
      <c r="C80" s="19" t="str">
        <f>IF(A80="","",IF(C79=MAX(Gehaltstabelle_neu!$B$2:$BO$2),Neu_Gehalt!C79,$H$3+Dienstprüftung!D73))</f>
        <v/>
      </c>
      <c r="D80" t="str">
        <f>IF(A80="","",IF(D79=MAX(Gehaltstabelle_neu!$A$3:A126),MAX(Gehaltstabelle_neu!$A$3:A126),IF(MOD(B80,2)=0,D79+1,D79)))</f>
        <v/>
      </c>
      <c r="E80" s="20" t="str">
        <f>IF(A80&lt;Pensionsjahr,HLOOKUP(C80,Gehaltstabelle_neu!$B$2:$AA$13,Neu_Gehalt!D80+1,FALSE)*14,IF(A80=Pensionsjahr,(MONTH($E$1)-1+2*(MONTH($E$1)-1)/12)*HLOOKUP(C80,Gehaltstabelle_neu!$B$2:$AA$13,Neu_Gehalt!D80+1,FALSE),""))</f>
        <v/>
      </c>
      <c r="G80" s="21"/>
      <c r="I80" s="46" t="str">
        <f>IF(A80="","",IF(I79=MAX(Gehaltstabelle_neu!$A$3:A126),MAX(Gehaltstabelle_neu!$A$3:A126),IF(MOD(B80,2)=0,I79+1,I79)))</f>
        <v/>
      </c>
      <c r="J80" s="47" t="str">
        <f>IF(A80&lt;Pensionsjahr,HLOOKUP(C80,Gehaltstabelle_neu!$B$2:$AA$13,Neu_Gehalt!I80+1,FALSE)*14,IF(A80=Pensionsjahr,(MONTH($E$1)+2*MONTH($E$1)/12)*HLOOKUP(C80,Gehaltstabelle_neu!$B$2:$AA$13,Neu_Gehalt!I80+1,FALSE),""))</f>
        <v/>
      </c>
      <c r="K80" s="47" t="str">
        <f>IF($A80="","",IF(K79=MAX(Gehaltstabelle_neu!$A$3:$A$56),MAX(Gehaltstabelle_neu!$A$3:$A$56),IF(MOD($B80,2)=0,K79+1,K79)))</f>
        <v/>
      </c>
      <c r="L80" s="47" t="str">
        <f>IF($A80&lt;Pensionsjahr,HLOOKUP($C80,Gehaltstabelle_neu!$B$2:$AA$13,Neu_Gehalt!K80+1,FALSE)*14,IF($A80=Pensionsjahr,(MONTH($E$1)+2*MONTH($E$1)/12)*HLOOKUP($C80,Gehaltstabelle_neu!$B$2:$AA$13,Neu_Gehalt!K80+1,FALSE),""))</f>
        <v/>
      </c>
      <c r="M80" s="47" t="str">
        <f>IF($A80="","",IF(M79=MAX(Gehaltstabelle_neu!$A$3:$A$56),MAX(Gehaltstabelle_neu!$A$3:$A$56),IF(MOD($B80,2)=0,M79+1,M79)))</f>
        <v/>
      </c>
      <c r="N80" s="47" t="str">
        <f>IF($A80&lt;Pensionsjahr,HLOOKUP($C80,Gehaltstabelle_neu!$B$2:$AA$13,Neu_Gehalt!M80+1,FALSE)*14,IF($A80=Pensionsjahr,(MONTH($E$1)+2*MONTH($E$1)/12)*HLOOKUP($C80,Gehaltstabelle_neu!$B$2:$AA$13,Neu_Gehalt!M80+1,FALSE),""))</f>
        <v/>
      </c>
      <c r="O80" s="47" t="str">
        <f>IF($A80="","",IF(O79=MAX(Gehaltstabelle_neu!$A$3:$A$56),MAX(Gehaltstabelle_neu!$A$3:$A$56),IF(MOD($B80,2)=0,O79+1,O79)))</f>
        <v/>
      </c>
      <c r="P80" s="47" t="str">
        <f>IF($A80&lt;Pensionsjahr,HLOOKUP($C80,Gehaltstabelle_neu!$B$2:$AA$13,Neu_Gehalt!O80+1,FALSE)*14,IF($A80=Pensionsjahr,(MONTH($E$1)+2*MONTH($E$1)/12)*HLOOKUP($C80,Gehaltstabelle_neu!$B$2:$AA$13,Neu_Gehalt!O80+1,FALSE),""))</f>
        <v/>
      </c>
      <c r="Q80" s="47" t="str">
        <f>IF($A80="","",IF(Q79=MAX(Gehaltstabelle_neu!$A$3:$A$56),MAX(Gehaltstabelle_neu!$A$3:$A$56),IF(MOD($B80,2)=0,Q79+1,Q79)))</f>
        <v/>
      </c>
      <c r="R80" s="47" t="str">
        <f>IF($A80&lt;Pensionsjahr,HLOOKUP($C80,Gehaltstabelle_neu!$B$2:$AA$13,Neu_Gehalt!Q80+1,FALSE)*14,IF($A80=Pensionsjahr,(MONTH($E$1)+2*MONTH($E$1)/12)*HLOOKUP($C80,Gehaltstabelle_neu!$B$2:$AA$13,Neu_Gehalt!Q80+1,FALSE),""))</f>
        <v/>
      </c>
      <c r="S80" s="47" t="str">
        <f>IF($A80="","",IF(S79=MAX(Gehaltstabelle_neu!$A$3:$A$56),MAX(Gehaltstabelle_neu!$A$3:$A$56),IF(MOD($B80,2)=0,S79+1,S79)))</f>
        <v/>
      </c>
      <c r="T80" s="47" t="str">
        <f>IF($A80&lt;Pensionsjahr,HLOOKUP($C80,Gehaltstabelle_neu!$B$2:$AA$13,Neu_Gehalt!S80+1,FALSE)*14,IF($A80=Pensionsjahr,(MONTH($E$1)+2*MONTH($E$1)/12)*HLOOKUP($C80,Gehaltstabelle_neu!$B$2:$AA$13,Neu_Gehalt!S80+1,FALSE),""))</f>
        <v/>
      </c>
      <c r="U80" s="47" t="str">
        <f>IF($A80="","",IF(U79=MAX(Gehaltstabelle_neu!$A$3:$A$56),MAX(Gehaltstabelle_neu!$A$3:$A$56),IF(MOD($B80,2)=0,U79+1,U79)))</f>
        <v/>
      </c>
      <c r="V80" s="47" t="str">
        <f>IF($A80&lt;Pensionsjahr,HLOOKUP($C80,Gehaltstabelle_neu!$B$2:$AA$13,Neu_Gehalt!U80+1,FALSE)*14,IF($A80=Pensionsjahr,(MONTH($E$1)+2*MONTH($E$1)/12)*HLOOKUP($C80,Gehaltstabelle_neu!$B$2:$AA$13,Neu_Gehalt!U80+1,FALSE),""))</f>
        <v/>
      </c>
      <c r="W80" s="47" t="str">
        <f>IF($A80="","",IF(W79=MAX(Gehaltstabelle_neu!$A$3:$A$56),MAX(Gehaltstabelle_neu!$A$3:$A$56),IF(MOD($B80,2)=0,W79+1,W79)))</f>
        <v/>
      </c>
      <c r="X80" s="47" t="str">
        <f>IF($A80&lt;Pensionsjahr,HLOOKUP($C80,Gehaltstabelle_neu!$B$2:$AA$13,Neu_Gehalt!W80+1,FALSE)*14,IF($A80=Pensionsjahr,(MONTH($E$1)+2*MONTH($E$1)/12)*HLOOKUP($C80,Gehaltstabelle_neu!$B$2:$AA$13,Neu_Gehalt!W80+1,FALSE),""))</f>
        <v/>
      </c>
      <c r="Y80" s="47" t="str">
        <f>IF($A80="","",IF(Y79=MAX(Gehaltstabelle_neu!$A$3:$A$56),MAX(Gehaltstabelle_neu!$A$3:$A$56),IF(MOD($B80,2)=0,Y79+1,Y79)))</f>
        <v/>
      </c>
      <c r="Z80" s="47" t="str">
        <f>IF($A80&lt;Pensionsjahr,HLOOKUP($C80,Gehaltstabelle_neu!$B$2:$AA$13,Neu_Gehalt!Y80+1,FALSE)*14,IF($A80=Pensionsjahr,(MONTH($E$1)+2*MONTH($E$1)/12)*HLOOKUP($C80,Gehaltstabelle_neu!$B$2:$AA$13,Neu_Gehalt!Y80+1,FALSE),""))</f>
        <v/>
      </c>
      <c r="AA80" s="47" t="str">
        <f>IF($A80="","",IF(AA79=MAX(Gehaltstabelle_neu!$A$3:$A$56),MAX(Gehaltstabelle_neu!$A$3:$A$56),IF(MOD($B80,2)=0,AA79+1,AA79)))</f>
        <v/>
      </c>
      <c r="AB80" s="47" t="str">
        <f>IF($A80&lt;Pensionsjahr,HLOOKUP($C80,Gehaltstabelle_neu!$B$2:$AA$13,Neu_Gehalt!AA80+1,FALSE)*14,IF($A80=Pensionsjahr,(MONTH($E$1)+2*MONTH($E$1)/12)*HLOOKUP($C80,Gehaltstabelle_neu!$B$2:$AA$13,Neu_Gehalt!AA80+1,FALSE),""))</f>
        <v/>
      </c>
      <c r="AC80" s="47" t="str">
        <f>IF($A80="","",IF(AC79=MAX(Gehaltstabelle_neu!$A$3:$A$56),MAX(Gehaltstabelle_neu!$A$3:$A$56),IF(MOD($B80,2)=0,AC79+1,AC79)))</f>
        <v/>
      </c>
      <c r="AD80" s="47" t="str">
        <f>IF($A80&lt;Pensionsjahr,HLOOKUP($C80,Gehaltstabelle_neu!$B$2:$AA$13,Neu_Gehalt!AC80+1,FALSE)*14,IF($A80=Pensionsjahr,(MONTH($E$1)+2*MONTH($E$1)/12)*HLOOKUP($C80,Gehaltstabelle_neu!$B$2:$AA$13,Neu_Gehalt!AC80+1,FALSE),""))</f>
        <v/>
      </c>
      <c r="AE80" s="48"/>
    </row>
    <row r="81" spans="1:31" x14ac:dyDescent="0.25">
      <c r="A81" t="str">
        <f t="shared" si="3"/>
        <v/>
      </c>
      <c r="B81" s="19" t="str">
        <f t="shared" si="2"/>
        <v/>
      </c>
      <c r="C81" s="19" t="str">
        <f>IF(A81="","",IF(C80=MAX(Gehaltstabelle_neu!$B$2:$BO$2),Neu_Gehalt!C80,$H$3+Dienstprüftung!D74))</f>
        <v/>
      </c>
      <c r="D81" t="str">
        <f>IF(A81="","",IF(D80=MAX(Gehaltstabelle_neu!$A$3:A127),MAX(Gehaltstabelle_neu!$A$3:A127),IF(MOD(B81,2)=0,D80+1,D80)))</f>
        <v/>
      </c>
      <c r="E81" s="20" t="str">
        <f>IF(A81&lt;Pensionsjahr,HLOOKUP(C81,Gehaltstabelle_neu!$B$2:$AA$13,Neu_Gehalt!D81+1,FALSE)*14,IF(A81=Pensionsjahr,(MONTH($E$1)-1+2*(MONTH($E$1)-1)/12)*HLOOKUP(C81,Gehaltstabelle_neu!$B$2:$AA$13,Neu_Gehalt!D81+1,FALSE),""))</f>
        <v/>
      </c>
      <c r="G81" s="21"/>
      <c r="I81" s="46" t="str">
        <f>IF(A81="","",IF(I80=MAX(Gehaltstabelle_neu!$A$3:A127),MAX(Gehaltstabelle_neu!$A$3:A127),IF(MOD(B81,2)=0,I80+1,I80)))</f>
        <v/>
      </c>
      <c r="J81" s="47" t="str">
        <f>IF(A81&lt;Pensionsjahr,HLOOKUP(C81,Gehaltstabelle_neu!$B$2:$AA$13,Neu_Gehalt!I81+1,FALSE)*14,IF(A81=Pensionsjahr,(MONTH($E$1)+2*MONTH($E$1)/12)*HLOOKUP(C81,Gehaltstabelle_neu!$B$2:$AA$13,Neu_Gehalt!I81+1,FALSE),""))</f>
        <v/>
      </c>
      <c r="K81" s="47" t="str">
        <f>IF($A81="","",IF(K80=MAX(Gehaltstabelle_neu!$A$3:$A$56),MAX(Gehaltstabelle_neu!$A$3:$A$56),IF(MOD($B81,2)=0,K80+1,K80)))</f>
        <v/>
      </c>
      <c r="L81" s="47" t="str">
        <f>IF($A81&lt;Pensionsjahr,HLOOKUP($C81,Gehaltstabelle_neu!$B$2:$AA$13,Neu_Gehalt!K81+1,FALSE)*14,IF($A81=Pensionsjahr,(MONTH($E$1)+2*MONTH($E$1)/12)*HLOOKUP($C81,Gehaltstabelle_neu!$B$2:$AA$13,Neu_Gehalt!K81+1,FALSE),""))</f>
        <v/>
      </c>
      <c r="M81" s="47" t="str">
        <f>IF($A81="","",IF(M80=MAX(Gehaltstabelle_neu!$A$3:$A$56),MAX(Gehaltstabelle_neu!$A$3:$A$56),IF(MOD($B81,2)=0,M80+1,M80)))</f>
        <v/>
      </c>
      <c r="N81" s="47" t="str">
        <f>IF($A81&lt;Pensionsjahr,HLOOKUP($C81,Gehaltstabelle_neu!$B$2:$AA$13,Neu_Gehalt!M81+1,FALSE)*14,IF($A81=Pensionsjahr,(MONTH($E$1)+2*MONTH($E$1)/12)*HLOOKUP($C81,Gehaltstabelle_neu!$B$2:$AA$13,Neu_Gehalt!M81+1,FALSE),""))</f>
        <v/>
      </c>
      <c r="O81" s="47" t="str">
        <f>IF($A81="","",IF(O80=MAX(Gehaltstabelle_neu!$A$3:$A$56),MAX(Gehaltstabelle_neu!$A$3:$A$56),IF(MOD($B81,2)=0,O80+1,O80)))</f>
        <v/>
      </c>
      <c r="P81" s="47" t="str">
        <f>IF($A81&lt;Pensionsjahr,HLOOKUP($C81,Gehaltstabelle_neu!$B$2:$AA$13,Neu_Gehalt!O81+1,FALSE)*14,IF($A81=Pensionsjahr,(MONTH($E$1)+2*MONTH($E$1)/12)*HLOOKUP($C81,Gehaltstabelle_neu!$B$2:$AA$13,Neu_Gehalt!O81+1,FALSE),""))</f>
        <v/>
      </c>
      <c r="Q81" s="47" t="str">
        <f>IF($A81="","",IF(Q80=MAX(Gehaltstabelle_neu!$A$3:$A$56),MAX(Gehaltstabelle_neu!$A$3:$A$56),IF(MOD($B81,2)=0,Q80+1,Q80)))</f>
        <v/>
      </c>
      <c r="R81" s="47" t="str">
        <f>IF($A81&lt;Pensionsjahr,HLOOKUP($C81,Gehaltstabelle_neu!$B$2:$AA$13,Neu_Gehalt!Q81+1,FALSE)*14,IF($A81=Pensionsjahr,(MONTH($E$1)+2*MONTH($E$1)/12)*HLOOKUP($C81,Gehaltstabelle_neu!$B$2:$AA$13,Neu_Gehalt!Q81+1,FALSE),""))</f>
        <v/>
      </c>
      <c r="S81" s="47" t="str">
        <f>IF($A81="","",IF(S80=MAX(Gehaltstabelle_neu!$A$3:$A$56),MAX(Gehaltstabelle_neu!$A$3:$A$56),IF(MOD($B81,2)=0,S80+1,S80)))</f>
        <v/>
      </c>
      <c r="T81" s="47" t="str">
        <f>IF($A81&lt;Pensionsjahr,HLOOKUP($C81,Gehaltstabelle_neu!$B$2:$AA$13,Neu_Gehalt!S81+1,FALSE)*14,IF($A81=Pensionsjahr,(MONTH($E$1)+2*MONTH($E$1)/12)*HLOOKUP($C81,Gehaltstabelle_neu!$B$2:$AA$13,Neu_Gehalt!S81+1,FALSE),""))</f>
        <v/>
      </c>
      <c r="U81" s="47" t="str">
        <f>IF($A81="","",IF(U80=MAX(Gehaltstabelle_neu!$A$3:$A$56),MAX(Gehaltstabelle_neu!$A$3:$A$56),IF(MOD($B81,2)=0,U80+1,U80)))</f>
        <v/>
      </c>
      <c r="V81" s="47" t="str">
        <f>IF($A81&lt;Pensionsjahr,HLOOKUP($C81,Gehaltstabelle_neu!$B$2:$AA$13,Neu_Gehalt!U81+1,FALSE)*14,IF($A81=Pensionsjahr,(MONTH($E$1)+2*MONTH($E$1)/12)*HLOOKUP($C81,Gehaltstabelle_neu!$B$2:$AA$13,Neu_Gehalt!U81+1,FALSE),""))</f>
        <v/>
      </c>
      <c r="W81" s="47" t="str">
        <f>IF($A81="","",IF(W80=MAX(Gehaltstabelle_neu!$A$3:$A$56),MAX(Gehaltstabelle_neu!$A$3:$A$56),IF(MOD($B81,2)=0,W80+1,W80)))</f>
        <v/>
      </c>
      <c r="X81" s="47" t="str">
        <f>IF($A81&lt;Pensionsjahr,HLOOKUP($C81,Gehaltstabelle_neu!$B$2:$AA$13,Neu_Gehalt!W81+1,FALSE)*14,IF($A81=Pensionsjahr,(MONTH($E$1)+2*MONTH($E$1)/12)*HLOOKUP($C81,Gehaltstabelle_neu!$B$2:$AA$13,Neu_Gehalt!W81+1,FALSE),""))</f>
        <v/>
      </c>
      <c r="Y81" s="47" t="str">
        <f>IF($A81="","",IF(Y80=MAX(Gehaltstabelle_neu!$A$3:$A$56),MAX(Gehaltstabelle_neu!$A$3:$A$56),IF(MOD($B81,2)=0,Y80+1,Y80)))</f>
        <v/>
      </c>
      <c r="Z81" s="47" t="str">
        <f>IF($A81&lt;Pensionsjahr,HLOOKUP($C81,Gehaltstabelle_neu!$B$2:$AA$13,Neu_Gehalt!Y81+1,FALSE)*14,IF($A81=Pensionsjahr,(MONTH($E$1)+2*MONTH($E$1)/12)*HLOOKUP($C81,Gehaltstabelle_neu!$B$2:$AA$13,Neu_Gehalt!Y81+1,FALSE),""))</f>
        <v/>
      </c>
      <c r="AA81" s="47" t="str">
        <f>IF($A81="","",IF(AA80=MAX(Gehaltstabelle_neu!$A$3:$A$56),MAX(Gehaltstabelle_neu!$A$3:$A$56),IF(MOD($B81,2)=0,AA80+1,AA80)))</f>
        <v/>
      </c>
      <c r="AB81" s="47" t="str">
        <f>IF($A81&lt;Pensionsjahr,HLOOKUP($C81,Gehaltstabelle_neu!$B$2:$AA$13,Neu_Gehalt!AA81+1,FALSE)*14,IF($A81=Pensionsjahr,(MONTH($E$1)+2*MONTH($E$1)/12)*HLOOKUP($C81,Gehaltstabelle_neu!$B$2:$AA$13,Neu_Gehalt!AA81+1,FALSE),""))</f>
        <v/>
      </c>
      <c r="AC81" s="47" t="str">
        <f>IF($A81="","",IF(AC80=MAX(Gehaltstabelle_neu!$A$3:$A$56),MAX(Gehaltstabelle_neu!$A$3:$A$56),IF(MOD($B81,2)=0,AC80+1,AC80)))</f>
        <v/>
      </c>
      <c r="AD81" s="47" t="str">
        <f>IF($A81&lt;Pensionsjahr,HLOOKUP($C81,Gehaltstabelle_neu!$B$2:$AA$13,Neu_Gehalt!AC81+1,FALSE)*14,IF($A81=Pensionsjahr,(MONTH($E$1)+2*MONTH($E$1)/12)*HLOOKUP($C81,Gehaltstabelle_neu!$B$2:$AA$13,Neu_Gehalt!AC81+1,FALSE),""))</f>
        <v/>
      </c>
      <c r="AE81" s="48"/>
    </row>
    <row r="82" spans="1:31" x14ac:dyDescent="0.25">
      <c r="A82" t="str">
        <f t="shared" si="3"/>
        <v/>
      </c>
      <c r="B82" s="19" t="str">
        <f t="shared" si="2"/>
        <v/>
      </c>
      <c r="C82" s="19" t="str">
        <f>IF(A82="","",IF(C81=MAX(Gehaltstabelle_neu!$B$2:$BO$2),Neu_Gehalt!C81,$H$3+Dienstprüftung!D75))</f>
        <v/>
      </c>
      <c r="D82" t="str">
        <f>IF(A82="","",IF(D81=MAX(Gehaltstabelle_neu!$A$3:A128),MAX(Gehaltstabelle_neu!$A$3:A128),IF(MOD(B82,2)=0,D81+1,D81)))</f>
        <v/>
      </c>
      <c r="E82" s="20" t="str">
        <f>IF(A82&lt;Pensionsjahr,HLOOKUP(C82,Gehaltstabelle_neu!$B$2:$AA$13,Neu_Gehalt!D82+1,FALSE)*14,IF(A82=Pensionsjahr,(MONTH($E$1)-1+2*(MONTH($E$1)-1)/12)*HLOOKUP(C82,Gehaltstabelle_neu!$B$2:$AA$13,Neu_Gehalt!D82+1,FALSE),""))</f>
        <v/>
      </c>
      <c r="G82" s="21"/>
      <c r="I82" s="46" t="str">
        <f>IF(A82="","",IF(I81=MAX(Gehaltstabelle_neu!$A$3:A128),MAX(Gehaltstabelle_neu!$A$3:A128),IF(MOD(B82,2)=0,I81+1,I81)))</f>
        <v/>
      </c>
      <c r="J82" s="47" t="str">
        <f>IF(A82&lt;Pensionsjahr,HLOOKUP(C82,Gehaltstabelle_neu!$B$2:$AA$13,Neu_Gehalt!I82+1,FALSE)*14,IF(A82=Pensionsjahr,(MONTH($E$1)+2*MONTH($E$1)/12)*HLOOKUP(C82,Gehaltstabelle_neu!$B$2:$AA$13,Neu_Gehalt!I82+1,FALSE),""))</f>
        <v/>
      </c>
      <c r="K82" s="47" t="str">
        <f>IF($A82="","",IF(K81=MAX(Gehaltstabelle_neu!$A$3:$A$56),MAX(Gehaltstabelle_neu!$A$3:$A$56),IF(MOD($B82,2)=0,K81+1,K81)))</f>
        <v/>
      </c>
      <c r="L82" s="47" t="str">
        <f>IF($A82&lt;Pensionsjahr,HLOOKUP($C82,Gehaltstabelle_neu!$B$2:$AA$13,Neu_Gehalt!K82+1,FALSE)*14,IF($A82=Pensionsjahr,(MONTH($E$1)+2*MONTH($E$1)/12)*HLOOKUP($C82,Gehaltstabelle_neu!$B$2:$AA$13,Neu_Gehalt!K82+1,FALSE),""))</f>
        <v/>
      </c>
      <c r="M82" s="47" t="str">
        <f>IF($A82="","",IF(M81=MAX(Gehaltstabelle_neu!$A$3:$A$56),MAX(Gehaltstabelle_neu!$A$3:$A$56),IF(MOD($B82,2)=0,M81+1,M81)))</f>
        <v/>
      </c>
      <c r="N82" s="47" t="str">
        <f>IF($A82&lt;Pensionsjahr,HLOOKUP($C82,Gehaltstabelle_neu!$B$2:$AA$13,Neu_Gehalt!M82+1,FALSE)*14,IF($A82=Pensionsjahr,(MONTH($E$1)+2*MONTH($E$1)/12)*HLOOKUP($C82,Gehaltstabelle_neu!$B$2:$AA$13,Neu_Gehalt!M82+1,FALSE),""))</f>
        <v/>
      </c>
      <c r="O82" s="47" t="str">
        <f>IF($A82="","",IF(O81=MAX(Gehaltstabelle_neu!$A$3:$A$56),MAX(Gehaltstabelle_neu!$A$3:$A$56),IF(MOD($B82,2)=0,O81+1,O81)))</f>
        <v/>
      </c>
      <c r="P82" s="47" t="str">
        <f>IF($A82&lt;Pensionsjahr,HLOOKUP($C82,Gehaltstabelle_neu!$B$2:$AA$13,Neu_Gehalt!O82+1,FALSE)*14,IF($A82=Pensionsjahr,(MONTH($E$1)+2*MONTH($E$1)/12)*HLOOKUP($C82,Gehaltstabelle_neu!$B$2:$AA$13,Neu_Gehalt!O82+1,FALSE),""))</f>
        <v/>
      </c>
      <c r="Q82" s="47" t="str">
        <f>IF($A82="","",IF(Q81=MAX(Gehaltstabelle_neu!$A$3:$A$56),MAX(Gehaltstabelle_neu!$A$3:$A$56),IF(MOD($B82,2)=0,Q81+1,Q81)))</f>
        <v/>
      </c>
      <c r="R82" s="47" t="str">
        <f>IF($A82&lt;Pensionsjahr,HLOOKUP($C82,Gehaltstabelle_neu!$B$2:$AA$13,Neu_Gehalt!Q82+1,FALSE)*14,IF($A82=Pensionsjahr,(MONTH($E$1)+2*MONTH($E$1)/12)*HLOOKUP($C82,Gehaltstabelle_neu!$B$2:$AA$13,Neu_Gehalt!Q82+1,FALSE),""))</f>
        <v/>
      </c>
      <c r="S82" s="47" t="str">
        <f>IF($A82="","",IF(S81=MAX(Gehaltstabelle_neu!$A$3:$A$56),MAX(Gehaltstabelle_neu!$A$3:$A$56),IF(MOD($B82,2)=0,S81+1,S81)))</f>
        <v/>
      </c>
      <c r="T82" s="47" t="str">
        <f>IF($A82&lt;Pensionsjahr,HLOOKUP($C82,Gehaltstabelle_neu!$B$2:$AA$13,Neu_Gehalt!S82+1,FALSE)*14,IF($A82=Pensionsjahr,(MONTH($E$1)+2*MONTH($E$1)/12)*HLOOKUP($C82,Gehaltstabelle_neu!$B$2:$AA$13,Neu_Gehalt!S82+1,FALSE),""))</f>
        <v/>
      </c>
      <c r="U82" s="47" t="str">
        <f>IF($A82="","",IF(U81=MAX(Gehaltstabelle_neu!$A$3:$A$56),MAX(Gehaltstabelle_neu!$A$3:$A$56),IF(MOD($B82,2)=0,U81+1,U81)))</f>
        <v/>
      </c>
      <c r="V82" s="47" t="str">
        <f>IF($A82&lt;Pensionsjahr,HLOOKUP($C82,Gehaltstabelle_neu!$B$2:$AA$13,Neu_Gehalt!U82+1,FALSE)*14,IF($A82=Pensionsjahr,(MONTH($E$1)+2*MONTH($E$1)/12)*HLOOKUP($C82,Gehaltstabelle_neu!$B$2:$AA$13,Neu_Gehalt!U82+1,FALSE),""))</f>
        <v/>
      </c>
      <c r="W82" s="47" t="str">
        <f>IF($A82="","",IF(W81=MAX(Gehaltstabelle_neu!$A$3:$A$56),MAX(Gehaltstabelle_neu!$A$3:$A$56),IF(MOD($B82,2)=0,W81+1,W81)))</f>
        <v/>
      </c>
      <c r="X82" s="47" t="str">
        <f>IF($A82&lt;Pensionsjahr,HLOOKUP($C82,Gehaltstabelle_neu!$B$2:$AA$13,Neu_Gehalt!W82+1,FALSE)*14,IF($A82=Pensionsjahr,(MONTH($E$1)+2*MONTH($E$1)/12)*HLOOKUP($C82,Gehaltstabelle_neu!$B$2:$AA$13,Neu_Gehalt!W82+1,FALSE),""))</f>
        <v/>
      </c>
      <c r="Y82" s="47" t="str">
        <f>IF($A82="","",IF(Y81=MAX(Gehaltstabelle_neu!$A$3:$A$56),MAX(Gehaltstabelle_neu!$A$3:$A$56),IF(MOD($B82,2)=0,Y81+1,Y81)))</f>
        <v/>
      </c>
      <c r="Z82" s="47" t="str">
        <f>IF($A82&lt;Pensionsjahr,HLOOKUP($C82,Gehaltstabelle_neu!$B$2:$AA$13,Neu_Gehalt!Y82+1,FALSE)*14,IF($A82=Pensionsjahr,(MONTH($E$1)+2*MONTH($E$1)/12)*HLOOKUP($C82,Gehaltstabelle_neu!$B$2:$AA$13,Neu_Gehalt!Y82+1,FALSE),""))</f>
        <v/>
      </c>
      <c r="AA82" s="47" t="str">
        <f>IF($A82="","",IF(AA81=MAX(Gehaltstabelle_neu!$A$3:$A$56),MAX(Gehaltstabelle_neu!$A$3:$A$56),IF(MOD($B82,2)=0,AA81+1,AA81)))</f>
        <v/>
      </c>
      <c r="AB82" s="47" t="str">
        <f>IF($A82&lt;Pensionsjahr,HLOOKUP($C82,Gehaltstabelle_neu!$B$2:$AA$13,Neu_Gehalt!AA82+1,FALSE)*14,IF($A82=Pensionsjahr,(MONTH($E$1)+2*MONTH($E$1)/12)*HLOOKUP($C82,Gehaltstabelle_neu!$B$2:$AA$13,Neu_Gehalt!AA82+1,FALSE),""))</f>
        <v/>
      </c>
      <c r="AC82" s="47" t="str">
        <f>IF($A82="","",IF(AC81=MAX(Gehaltstabelle_neu!$A$3:$A$56),MAX(Gehaltstabelle_neu!$A$3:$A$56),IF(MOD($B82,2)=0,AC81+1,AC81)))</f>
        <v/>
      </c>
      <c r="AD82" s="47" t="str">
        <f>IF($A82&lt;Pensionsjahr,HLOOKUP($C82,Gehaltstabelle_neu!$B$2:$AA$13,Neu_Gehalt!AC82+1,FALSE)*14,IF($A82=Pensionsjahr,(MONTH($E$1)+2*MONTH($E$1)/12)*HLOOKUP($C82,Gehaltstabelle_neu!$B$2:$AA$13,Neu_Gehalt!AC82+1,FALSE),""))</f>
        <v/>
      </c>
      <c r="AE82" s="48"/>
    </row>
    <row r="83" spans="1:31" x14ac:dyDescent="0.25">
      <c r="A83" t="str">
        <f t="shared" si="3"/>
        <v/>
      </c>
      <c r="B83" s="19" t="str">
        <f t="shared" si="2"/>
        <v/>
      </c>
      <c r="C83" s="19" t="str">
        <f>IF(A83="","",IF(C82=MAX(Gehaltstabelle_neu!$B$2:$BO$2),Neu_Gehalt!C82,$H$3+Dienstprüftung!D76))</f>
        <v/>
      </c>
      <c r="D83" t="str">
        <f>IF(A83="","",IF(D82=MAX(Gehaltstabelle_neu!$A$3:A129),MAX(Gehaltstabelle_neu!$A$3:A129),IF(MOD(B83,2)=0,D82+1,D82)))</f>
        <v/>
      </c>
      <c r="E83" s="20" t="str">
        <f>IF(A83&lt;Pensionsjahr,HLOOKUP(C83,Gehaltstabelle_neu!$B$2:$AA$13,Neu_Gehalt!D83+1,FALSE)*14,IF(A83=Pensionsjahr,(MONTH($E$1)-1+2*(MONTH($E$1)-1)/12)*HLOOKUP(C83,Gehaltstabelle_neu!$B$2:$AA$13,Neu_Gehalt!D83+1,FALSE),""))</f>
        <v/>
      </c>
      <c r="G83" s="21"/>
      <c r="I83" s="46" t="str">
        <f>IF(A83="","",IF(I82=MAX(Gehaltstabelle_neu!$A$3:A129),MAX(Gehaltstabelle_neu!$A$3:A129),IF(MOD(B83,2)=0,I82+1,I82)))</f>
        <v/>
      </c>
      <c r="J83" s="47" t="str">
        <f>IF(A83&lt;Pensionsjahr,HLOOKUP(C83,Gehaltstabelle_neu!$B$2:$AA$13,Neu_Gehalt!I83+1,FALSE)*14,IF(A83=Pensionsjahr,(MONTH($E$1)+2*MONTH($E$1)/12)*HLOOKUP(C83,Gehaltstabelle_neu!$B$2:$AA$13,Neu_Gehalt!I83+1,FALSE),""))</f>
        <v/>
      </c>
      <c r="K83" s="47" t="str">
        <f>IF($A83="","",IF(K82=MAX(Gehaltstabelle_neu!$A$3:$A$56),MAX(Gehaltstabelle_neu!$A$3:$A$56),IF(MOD($B83,2)=0,K82+1,K82)))</f>
        <v/>
      </c>
      <c r="L83" s="47" t="str">
        <f>IF($A83&lt;Pensionsjahr,HLOOKUP($C83,Gehaltstabelle_neu!$B$2:$AA$13,Neu_Gehalt!K83+1,FALSE)*14,IF($A83=Pensionsjahr,(MONTH($E$1)+2*MONTH($E$1)/12)*HLOOKUP($C83,Gehaltstabelle_neu!$B$2:$AA$13,Neu_Gehalt!K83+1,FALSE),""))</f>
        <v/>
      </c>
      <c r="M83" s="47" t="str">
        <f>IF($A83="","",IF(M82=MAX(Gehaltstabelle_neu!$A$3:$A$56),MAX(Gehaltstabelle_neu!$A$3:$A$56),IF(MOD($B83,2)=0,M82+1,M82)))</f>
        <v/>
      </c>
      <c r="N83" s="47" t="str">
        <f>IF($A83&lt;Pensionsjahr,HLOOKUP($C83,Gehaltstabelle_neu!$B$2:$AA$13,Neu_Gehalt!M83+1,FALSE)*14,IF($A83=Pensionsjahr,(MONTH($E$1)+2*MONTH($E$1)/12)*HLOOKUP($C83,Gehaltstabelle_neu!$B$2:$AA$13,Neu_Gehalt!M83+1,FALSE),""))</f>
        <v/>
      </c>
      <c r="O83" s="47" t="str">
        <f>IF($A83="","",IF(O82=MAX(Gehaltstabelle_neu!$A$3:$A$56),MAX(Gehaltstabelle_neu!$A$3:$A$56),IF(MOD($B83,2)=0,O82+1,O82)))</f>
        <v/>
      </c>
      <c r="P83" s="47" t="str">
        <f>IF($A83&lt;Pensionsjahr,HLOOKUP($C83,Gehaltstabelle_neu!$B$2:$AA$13,Neu_Gehalt!O83+1,FALSE)*14,IF($A83=Pensionsjahr,(MONTH($E$1)+2*MONTH($E$1)/12)*HLOOKUP($C83,Gehaltstabelle_neu!$B$2:$AA$13,Neu_Gehalt!O83+1,FALSE),""))</f>
        <v/>
      </c>
      <c r="Q83" s="47" t="str">
        <f>IF($A83="","",IF(Q82=MAX(Gehaltstabelle_neu!$A$3:$A$56),MAX(Gehaltstabelle_neu!$A$3:$A$56),IF(MOD($B83,2)=0,Q82+1,Q82)))</f>
        <v/>
      </c>
      <c r="R83" s="47" t="str">
        <f>IF($A83&lt;Pensionsjahr,HLOOKUP($C83,Gehaltstabelle_neu!$B$2:$AA$13,Neu_Gehalt!Q83+1,FALSE)*14,IF($A83=Pensionsjahr,(MONTH($E$1)+2*MONTH($E$1)/12)*HLOOKUP($C83,Gehaltstabelle_neu!$B$2:$AA$13,Neu_Gehalt!Q83+1,FALSE),""))</f>
        <v/>
      </c>
      <c r="S83" s="47" t="str">
        <f>IF($A83="","",IF(S82=MAX(Gehaltstabelle_neu!$A$3:$A$56),MAX(Gehaltstabelle_neu!$A$3:$A$56),IF(MOD($B83,2)=0,S82+1,S82)))</f>
        <v/>
      </c>
      <c r="T83" s="47" t="str">
        <f>IF($A83&lt;Pensionsjahr,HLOOKUP($C83,Gehaltstabelle_neu!$B$2:$AA$13,Neu_Gehalt!S83+1,FALSE)*14,IF($A83=Pensionsjahr,(MONTH($E$1)+2*MONTH($E$1)/12)*HLOOKUP($C83,Gehaltstabelle_neu!$B$2:$AA$13,Neu_Gehalt!S83+1,FALSE),""))</f>
        <v/>
      </c>
      <c r="U83" s="47" t="str">
        <f>IF($A83="","",IF(U82=MAX(Gehaltstabelle_neu!$A$3:$A$56),MAX(Gehaltstabelle_neu!$A$3:$A$56),IF(MOD($B83,2)=0,U82+1,U82)))</f>
        <v/>
      </c>
      <c r="V83" s="47" t="str">
        <f>IF($A83&lt;Pensionsjahr,HLOOKUP($C83,Gehaltstabelle_neu!$B$2:$AA$13,Neu_Gehalt!U83+1,FALSE)*14,IF($A83=Pensionsjahr,(MONTH($E$1)+2*MONTH($E$1)/12)*HLOOKUP($C83,Gehaltstabelle_neu!$B$2:$AA$13,Neu_Gehalt!U83+1,FALSE),""))</f>
        <v/>
      </c>
      <c r="W83" s="47" t="str">
        <f>IF($A83="","",IF(W82=MAX(Gehaltstabelle_neu!$A$3:$A$56),MAX(Gehaltstabelle_neu!$A$3:$A$56),IF(MOD($B83,2)=0,W82+1,W82)))</f>
        <v/>
      </c>
      <c r="X83" s="47" t="str">
        <f>IF($A83&lt;Pensionsjahr,HLOOKUP($C83,Gehaltstabelle_neu!$B$2:$AA$13,Neu_Gehalt!W83+1,FALSE)*14,IF($A83=Pensionsjahr,(MONTH($E$1)+2*MONTH($E$1)/12)*HLOOKUP($C83,Gehaltstabelle_neu!$B$2:$AA$13,Neu_Gehalt!W83+1,FALSE),""))</f>
        <v/>
      </c>
      <c r="Y83" s="47" t="str">
        <f>IF($A83="","",IF(Y82=MAX(Gehaltstabelle_neu!$A$3:$A$56),MAX(Gehaltstabelle_neu!$A$3:$A$56),IF(MOD($B83,2)=0,Y82+1,Y82)))</f>
        <v/>
      </c>
      <c r="Z83" s="47" t="str">
        <f>IF($A83&lt;Pensionsjahr,HLOOKUP($C83,Gehaltstabelle_neu!$B$2:$AA$13,Neu_Gehalt!Y83+1,FALSE)*14,IF($A83=Pensionsjahr,(MONTH($E$1)+2*MONTH($E$1)/12)*HLOOKUP($C83,Gehaltstabelle_neu!$B$2:$AA$13,Neu_Gehalt!Y83+1,FALSE),""))</f>
        <v/>
      </c>
      <c r="AA83" s="47" t="str">
        <f>IF($A83="","",IF(AA82=MAX(Gehaltstabelle_neu!$A$3:$A$56),MAX(Gehaltstabelle_neu!$A$3:$A$56),IF(MOD($B83,2)=0,AA82+1,AA82)))</f>
        <v/>
      </c>
      <c r="AB83" s="47" t="str">
        <f>IF($A83&lt;Pensionsjahr,HLOOKUP($C83,Gehaltstabelle_neu!$B$2:$AA$13,Neu_Gehalt!AA83+1,FALSE)*14,IF($A83=Pensionsjahr,(MONTH($E$1)+2*MONTH($E$1)/12)*HLOOKUP($C83,Gehaltstabelle_neu!$B$2:$AA$13,Neu_Gehalt!AA83+1,FALSE),""))</f>
        <v/>
      </c>
      <c r="AC83" s="47" t="str">
        <f>IF($A83="","",IF(AC82=MAX(Gehaltstabelle_neu!$A$3:$A$56),MAX(Gehaltstabelle_neu!$A$3:$A$56),IF(MOD($B83,2)=0,AC82+1,AC82)))</f>
        <v/>
      </c>
      <c r="AD83" s="47" t="str">
        <f>IF($A83&lt;Pensionsjahr,HLOOKUP($C83,Gehaltstabelle_neu!$B$2:$AA$13,Neu_Gehalt!AC83+1,FALSE)*14,IF($A83=Pensionsjahr,(MONTH($E$1)+2*MONTH($E$1)/12)*HLOOKUP($C83,Gehaltstabelle_neu!$B$2:$AA$13,Neu_Gehalt!AC83+1,FALSE),""))</f>
        <v/>
      </c>
      <c r="AE83" s="48"/>
    </row>
    <row r="84" spans="1:31" x14ac:dyDescent="0.25">
      <c r="A84" t="str">
        <f t="shared" si="3"/>
        <v/>
      </c>
      <c r="B84" s="19" t="str">
        <f t="shared" si="2"/>
        <v/>
      </c>
      <c r="C84" s="19" t="str">
        <f>IF(A84="","",IF(C83=MAX(Gehaltstabelle_neu!$B$2:$BO$2),Neu_Gehalt!C83,$H$3+Dienstprüftung!D77))</f>
        <v/>
      </c>
      <c r="D84" t="str">
        <f>IF(A84="","",IF(D83=MAX(Gehaltstabelle_neu!$A$3:A130),MAX(Gehaltstabelle_neu!$A$3:A130),IF(MOD(B84,2)=0,D83+1,D83)))</f>
        <v/>
      </c>
      <c r="E84" s="20" t="str">
        <f>IF(A84&lt;Pensionsjahr,HLOOKUP(C84,Gehaltstabelle_neu!$B$2:$AA$13,Neu_Gehalt!D84+1,FALSE)*14,IF(A84=Pensionsjahr,(MONTH($E$1)-1+2*(MONTH($E$1)-1)/12)*HLOOKUP(C84,Gehaltstabelle_neu!$B$2:$AA$13,Neu_Gehalt!D84+1,FALSE),""))</f>
        <v/>
      </c>
      <c r="G84" s="21"/>
      <c r="I84" s="46" t="str">
        <f>IF(A84="","",IF(I83=MAX(Gehaltstabelle_neu!$A$3:A130),MAX(Gehaltstabelle_neu!$A$3:A130),IF(MOD(B84,2)=0,I83+1,I83)))</f>
        <v/>
      </c>
      <c r="J84" s="47" t="str">
        <f>IF(A84&lt;Pensionsjahr,HLOOKUP(C84,Gehaltstabelle_neu!$B$2:$AA$13,Neu_Gehalt!I84+1,FALSE)*14,IF(A84=Pensionsjahr,(MONTH($E$1)+2*MONTH($E$1)/12)*HLOOKUP(C84,Gehaltstabelle_neu!$B$2:$AA$13,Neu_Gehalt!I84+1,FALSE),""))</f>
        <v/>
      </c>
      <c r="K84" s="47" t="str">
        <f>IF($A84="","",IF(K83=MAX(Gehaltstabelle_neu!$A$3:$A$56),MAX(Gehaltstabelle_neu!$A$3:$A$56),IF(MOD($B84,2)=0,K83+1,K83)))</f>
        <v/>
      </c>
      <c r="L84" s="47" t="str">
        <f>IF($A84&lt;Pensionsjahr,HLOOKUP($C84,Gehaltstabelle_neu!$B$2:$AA$13,Neu_Gehalt!K84+1,FALSE)*14,IF($A84=Pensionsjahr,(MONTH($E$1)+2*MONTH($E$1)/12)*HLOOKUP($C84,Gehaltstabelle_neu!$B$2:$AA$13,Neu_Gehalt!K84+1,FALSE),""))</f>
        <v/>
      </c>
      <c r="M84" s="47" t="str">
        <f>IF($A84="","",IF(M83=MAX(Gehaltstabelle_neu!$A$3:$A$56),MAX(Gehaltstabelle_neu!$A$3:$A$56),IF(MOD($B84,2)=0,M83+1,M83)))</f>
        <v/>
      </c>
      <c r="N84" s="47" t="str">
        <f>IF($A84&lt;Pensionsjahr,HLOOKUP($C84,Gehaltstabelle_neu!$B$2:$AA$13,Neu_Gehalt!M84+1,FALSE)*14,IF($A84=Pensionsjahr,(MONTH($E$1)+2*MONTH($E$1)/12)*HLOOKUP($C84,Gehaltstabelle_neu!$B$2:$AA$13,Neu_Gehalt!M84+1,FALSE),""))</f>
        <v/>
      </c>
      <c r="O84" s="47" t="str">
        <f>IF($A84="","",IF(O83=MAX(Gehaltstabelle_neu!$A$3:$A$56),MAX(Gehaltstabelle_neu!$A$3:$A$56),IF(MOD($B84,2)=0,O83+1,O83)))</f>
        <v/>
      </c>
      <c r="P84" s="47" t="str">
        <f>IF($A84&lt;Pensionsjahr,HLOOKUP($C84,Gehaltstabelle_neu!$B$2:$AA$13,Neu_Gehalt!O84+1,FALSE)*14,IF($A84=Pensionsjahr,(MONTH($E$1)+2*MONTH($E$1)/12)*HLOOKUP($C84,Gehaltstabelle_neu!$B$2:$AA$13,Neu_Gehalt!O84+1,FALSE),""))</f>
        <v/>
      </c>
      <c r="Q84" s="47" t="str">
        <f>IF($A84="","",IF(Q83=MAX(Gehaltstabelle_neu!$A$3:$A$56),MAX(Gehaltstabelle_neu!$A$3:$A$56),IF(MOD($B84,2)=0,Q83+1,Q83)))</f>
        <v/>
      </c>
      <c r="R84" s="47" t="str">
        <f>IF($A84&lt;Pensionsjahr,HLOOKUP($C84,Gehaltstabelle_neu!$B$2:$AA$13,Neu_Gehalt!Q84+1,FALSE)*14,IF($A84=Pensionsjahr,(MONTH($E$1)+2*MONTH($E$1)/12)*HLOOKUP($C84,Gehaltstabelle_neu!$B$2:$AA$13,Neu_Gehalt!Q84+1,FALSE),""))</f>
        <v/>
      </c>
      <c r="S84" s="47" t="str">
        <f>IF($A84="","",IF(S83=MAX(Gehaltstabelle_neu!$A$3:$A$56),MAX(Gehaltstabelle_neu!$A$3:$A$56),IF(MOD($B84,2)=0,S83+1,S83)))</f>
        <v/>
      </c>
      <c r="T84" s="47" t="str">
        <f>IF($A84&lt;Pensionsjahr,HLOOKUP($C84,Gehaltstabelle_neu!$B$2:$AA$13,Neu_Gehalt!S84+1,FALSE)*14,IF($A84=Pensionsjahr,(MONTH($E$1)+2*MONTH($E$1)/12)*HLOOKUP($C84,Gehaltstabelle_neu!$B$2:$AA$13,Neu_Gehalt!S84+1,FALSE),""))</f>
        <v/>
      </c>
      <c r="U84" s="47" t="str">
        <f>IF($A84="","",IF(U83=MAX(Gehaltstabelle_neu!$A$3:$A$56),MAX(Gehaltstabelle_neu!$A$3:$A$56),IF(MOD($B84,2)=0,U83+1,U83)))</f>
        <v/>
      </c>
      <c r="V84" s="47" t="str">
        <f>IF($A84&lt;Pensionsjahr,HLOOKUP($C84,Gehaltstabelle_neu!$B$2:$AA$13,Neu_Gehalt!U84+1,FALSE)*14,IF($A84=Pensionsjahr,(MONTH($E$1)+2*MONTH($E$1)/12)*HLOOKUP($C84,Gehaltstabelle_neu!$B$2:$AA$13,Neu_Gehalt!U84+1,FALSE),""))</f>
        <v/>
      </c>
      <c r="W84" s="47" t="str">
        <f>IF($A84="","",IF(W83=MAX(Gehaltstabelle_neu!$A$3:$A$56),MAX(Gehaltstabelle_neu!$A$3:$A$56),IF(MOD($B84,2)=0,W83+1,W83)))</f>
        <v/>
      </c>
      <c r="X84" s="47" t="str">
        <f>IF($A84&lt;Pensionsjahr,HLOOKUP($C84,Gehaltstabelle_neu!$B$2:$AA$13,Neu_Gehalt!W84+1,FALSE)*14,IF($A84=Pensionsjahr,(MONTH($E$1)+2*MONTH($E$1)/12)*HLOOKUP($C84,Gehaltstabelle_neu!$B$2:$AA$13,Neu_Gehalt!W84+1,FALSE),""))</f>
        <v/>
      </c>
      <c r="Y84" s="47" t="str">
        <f>IF($A84="","",IF(Y83=MAX(Gehaltstabelle_neu!$A$3:$A$56),MAX(Gehaltstabelle_neu!$A$3:$A$56),IF(MOD($B84,2)=0,Y83+1,Y83)))</f>
        <v/>
      </c>
      <c r="Z84" s="47" t="str">
        <f>IF($A84&lt;Pensionsjahr,HLOOKUP($C84,Gehaltstabelle_neu!$B$2:$AA$13,Neu_Gehalt!Y84+1,FALSE)*14,IF($A84=Pensionsjahr,(MONTH($E$1)+2*MONTH($E$1)/12)*HLOOKUP($C84,Gehaltstabelle_neu!$B$2:$AA$13,Neu_Gehalt!Y84+1,FALSE),""))</f>
        <v/>
      </c>
      <c r="AA84" s="47" t="str">
        <f>IF($A84="","",IF(AA83=MAX(Gehaltstabelle_neu!$A$3:$A$56),MAX(Gehaltstabelle_neu!$A$3:$A$56),IF(MOD($B84,2)=0,AA83+1,AA83)))</f>
        <v/>
      </c>
      <c r="AB84" s="47" t="str">
        <f>IF($A84&lt;Pensionsjahr,HLOOKUP($C84,Gehaltstabelle_neu!$B$2:$AA$13,Neu_Gehalt!AA84+1,FALSE)*14,IF($A84=Pensionsjahr,(MONTH($E$1)+2*MONTH($E$1)/12)*HLOOKUP($C84,Gehaltstabelle_neu!$B$2:$AA$13,Neu_Gehalt!AA84+1,FALSE),""))</f>
        <v/>
      </c>
      <c r="AC84" s="47" t="str">
        <f>IF($A84="","",IF(AC83=MAX(Gehaltstabelle_neu!$A$3:$A$56),MAX(Gehaltstabelle_neu!$A$3:$A$56),IF(MOD($B84,2)=0,AC83+1,AC83)))</f>
        <v/>
      </c>
      <c r="AD84" s="47" t="str">
        <f>IF($A84&lt;Pensionsjahr,HLOOKUP($C84,Gehaltstabelle_neu!$B$2:$AA$13,Neu_Gehalt!AC84+1,FALSE)*14,IF($A84=Pensionsjahr,(MONTH($E$1)+2*MONTH($E$1)/12)*HLOOKUP($C84,Gehaltstabelle_neu!$B$2:$AA$13,Neu_Gehalt!AC84+1,FALSE),""))</f>
        <v/>
      </c>
      <c r="AE84" s="48"/>
    </row>
    <row r="85" spans="1:31" x14ac:dyDescent="0.25">
      <c r="A85" t="str">
        <f t="shared" si="3"/>
        <v/>
      </c>
      <c r="B85" s="19" t="str">
        <f t="shared" si="2"/>
        <v/>
      </c>
      <c r="C85" s="19" t="str">
        <f>IF(A85="","",IF(C84=MAX(Gehaltstabelle_neu!$B$2:$BO$2),Neu_Gehalt!C84,$H$3+Dienstprüftung!D78))</f>
        <v/>
      </c>
      <c r="D85" t="str">
        <f>IF(A85="","",IF(D84=MAX(Gehaltstabelle_neu!$A$3:A131),MAX(Gehaltstabelle_neu!$A$3:A131),IF(MOD(B85,2)=0,D84+1,D84)))</f>
        <v/>
      </c>
      <c r="E85" s="20" t="str">
        <f>IF(A85&lt;Pensionsjahr,HLOOKUP(C85,Gehaltstabelle_neu!$B$2:$AA$13,Neu_Gehalt!D85+1,FALSE)*14,IF(A85=Pensionsjahr,(MONTH($E$1)-1+2*(MONTH($E$1)-1)/12)*HLOOKUP(C85,Gehaltstabelle_neu!$B$2:$AA$13,Neu_Gehalt!D85+1,FALSE),""))</f>
        <v/>
      </c>
      <c r="G85" s="21"/>
      <c r="I85" s="46" t="str">
        <f>IF(A85="","",IF(I84=MAX(Gehaltstabelle_neu!$A$3:A131),MAX(Gehaltstabelle_neu!$A$3:A131),IF(MOD(B85,2)=0,I84+1,I84)))</f>
        <v/>
      </c>
      <c r="J85" s="47" t="str">
        <f>IF(A85&lt;Pensionsjahr,HLOOKUP(C85,Gehaltstabelle_neu!$B$2:$AA$13,Neu_Gehalt!I85+1,FALSE)*14,IF(A85=Pensionsjahr,(MONTH($E$1)+2*MONTH($E$1)/12)*HLOOKUP(C85,Gehaltstabelle_neu!$B$2:$AA$13,Neu_Gehalt!I85+1,FALSE),""))</f>
        <v/>
      </c>
      <c r="K85" s="47" t="str">
        <f>IF($A85="","",IF(K84=MAX(Gehaltstabelle_neu!$A$3:$A$56),MAX(Gehaltstabelle_neu!$A$3:$A$56),IF(MOD($B85,2)=0,K84+1,K84)))</f>
        <v/>
      </c>
      <c r="L85" s="47" t="str">
        <f>IF($A85&lt;Pensionsjahr,HLOOKUP($C85,Gehaltstabelle_neu!$B$2:$AA$13,Neu_Gehalt!K85+1,FALSE)*14,IF($A85=Pensionsjahr,(MONTH($E$1)+2*MONTH($E$1)/12)*HLOOKUP($C85,Gehaltstabelle_neu!$B$2:$AA$13,Neu_Gehalt!K85+1,FALSE),""))</f>
        <v/>
      </c>
      <c r="M85" s="47" t="str">
        <f>IF($A85="","",IF(M84=MAX(Gehaltstabelle_neu!$A$3:$A$56),MAX(Gehaltstabelle_neu!$A$3:$A$56),IF(MOD($B85,2)=0,M84+1,M84)))</f>
        <v/>
      </c>
      <c r="N85" s="47" t="str">
        <f>IF($A85&lt;Pensionsjahr,HLOOKUP($C85,Gehaltstabelle_neu!$B$2:$AA$13,Neu_Gehalt!M85+1,FALSE)*14,IF($A85=Pensionsjahr,(MONTH($E$1)+2*MONTH($E$1)/12)*HLOOKUP($C85,Gehaltstabelle_neu!$B$2:$AA$13,Neu_Gehalt!M85+1,FALSE),""))</f>
        <v/>
      </c>
      <c r="O85" s="47" t="str">
        <f>IF($A85="","",IF(O84=MAX(Gehaltstabelle_neu!$A$3:$A$56),MAX(Gehaltstabelle_neu!$A$3:$A$56),IF(MOD($B85,2)=0,O84+1,O84)))</f>
        <v/>
      </c>
      <c r="P85" s="47" t="str">
        <f>IF($A85&lt;Pensionsjahr,HLOOKUP($C85,Gehaltstabelle_neu!$B$2:$AA$13,Neu_Gehalt!O85+1,FALSE)*14,IF($A85=Pensionsjahr,(MONTH($E$1)+2*MONTH($E$1)/12)*HLOOKUP($C85,Gehaltstabelle_neu!$B$2:$AA$13,Neu_Gehalt!O85+1,FALSE),""))</f>
        <v/>
      </c>
      <c r="Q85" s="47" t="str">
        <f>IF($A85="","",IF(Q84=MAX(Gehaltstabelle_neu!$A$3:$A$56),MAX(Gehaltstabelle_neu!$A$3:$A$56),IF(MOD($B85,2)=0,Q84+1,Q84)))</f>
        <v/>
      </c>
      <c r="R85" s="47" t="str">
        <f>IF($A85&lt;Pensionsjahr,HLOOKUP($C85,Gehaltstabelle_neu!$B$2:$AA$13,Neu_Gehalt!Q85+1,FALSE)*14,IF($A85=Pensionsjahr,(MONTH($E$1)+2*MONTH($E$1)/12)*HLOOKUP($C85,Gehaltstabelle_neu!$B$2:$AA$13,Neu_Gehalt!Q85+1,FALSE),""))</f>
        <v/>
      </c>
      <c r="S85" s="47" t="str">
        <f>IF($A85="","",IF(S84=MAX(Gehaltstabelle_neu!$A$3:$A$56),MAX(Gehaltstabelle_neu!$A$3:$A$56),IF(MOD($B85,2)=0,S84+1,S84)))</f>
        <v/>
      </c>
      <c r="T85" s="47" t="str">
        <f>IF($A85&lt;Pensionsjahr,HLOOKUP($C85,Gehaltstabelle_neu!$B$2:$AA$13,Neu_Gehalt!S85+1,FALSE)*14,IF($A85=Pensionsjahr,(MONTH($E$1)+2*MONTH($E$1)/12)*HLOOKUP($C85,Gehaltstabelle_neu!$B$2:$AA$13,Neu_Gehalt!S85+1,FALSE),""))</f>
        <v/>
      </c>
      <c r="U85" s="47" t="str">
        <f>IF($A85="","",IF(U84=MAX(Gehaltstabelle_neu!$A$3:$A$56),MAX(Gehaltstabelle_neu!$A$3:$A$56),IF(MOD($B85,2)=0,U84+1,U84)))</f>
        <v/>
      </c>
      <c r="V85" s="47" t="str">
        <f>IF($A85&lt;Pensionsjahr,HLOOKUP($C85,Gehaltstabelle_neu!$B$2:$AA$13,Neu_Gehalt!U85+1,FALSE)*14,IF($A85=Pensionsjahr,(MONTH($E$1)+2*MONTH($E$1)/12)*HLOOKUP($C85,Gehaltstabelle_neu!$B$2:$AA$13,Neu_Gehalt!U85+1,FALSE),""))</f>
        <v/>
      </c>
      <c r="W85" s="47" t="str">
        <f>IF($A85="","",IF(W84=MAX(Gehaltstabelle_neu!$A$3:$A$56),MAX(Gehaltstabelle_neu!$A$3:$A$56),IF(MOD($B85,2)=0,W84+1,W84)))</f>
        <v/>
      </c>
      <c r="X85" s="47" t="str">
        <f>IF($A85&lt;Pensionsjahr,HLOOKUP($C85,Gehaltstabelle_neu!$B$2:$AA$13,Neu_Gehalt!W85+1,FALSE)*14,IF($A85=Pensionsjahr,(MONTH($E$1)+2*MONTH($E$1)/12)*HLOOKUP($C85,Gehaltstabelle_neu!$B$2:$AA$13,Neu_Gehalt!W85+1,FALSE),""))</f>
        <v/>
      </c>
      <c r="Y85" s="47" t="str">
        <f>IF($A85="","",IF(Y84=MAX(Gehaltstabelle_neu!$A$3:$A$56),MAX(Gehaltstabelle_neu!$A$3:$A$56),IF(MOD($B85,2)=0,Y84+1,Y84)))</f>
        <v/>
      </c>
      <c r="Z85" s="47" t="str">
        <f>IF($A85&lt;Pensionsjahr,HLOOKUP($C85,Gehaltstabelle_neu!$B$2:$AA$13,Neu_Gehalt!Y85+1,FALSE)*14,IF($A85=Pensionsjahr,(MONTH($E$1)+2*MONTH($E$1)/12)*HLOOKUP($C85,Gehaltstabelle_neu!$B$2:$AA$13,Neu_Gehalt!Y85+1,FALSE),""))</f>
        <v/>
      </c>
      <c r="AA85" s="47" t="str">
        <f>IF($A85="","",IF(AA84=MAX(Gehaltstabelle_neu!$A$3:$A$56),MAX(Gehaltstabelle_neu!$A$3:$A$56),IF(MOD($B85,2)=0,AA84+1,AA84)))</f>
        <v/>
      </c>
      <c r="AB85" s="47" t="str">
        <f>IF($A85&lt;Pensionsjahr,HLOOKUP($C85,Gehaltstabelle_neu!$B$2:$AA$13,Neu_Gehalt!AA85+1,FALSE)*14,IF($A85=Pensionsjahr,(MONTH($E$1)+2*MONTH($E$1)/12)*HLOOKUP($C85,Gehaltstabelle_neu!$B$2:$AA$13,Neu_Gehalt!AA85+1,FALSE),""))</f>
        <v/>
      </c>
      <c r="AC85" s="47" t="str">
        <f>IF($A85="","",IF(AC84=MAX(Gehaltstabelle_neu!$A$3:$A$56),MAX(Gehaltstabelle_neu!$A$3:$A$56),IF(MOD($B85,2)=0,AC84+1,AC84)))</f>
        <v/>
      </c>
      <c r="AD85" s="47" t="str">
        <f>IF($A85&lt;Pensionsjahr,HLOOKUP($C85,Gehaltstabelle_neu!$B$2:$AA$13,Neu_Gehalt!AC85+1,FALSE)*14,IF($A85=Pensionsjahr,(MONTH($E$1)+2*MONTH($E$1)/12)*HLOOKUP($C85,Gehaltstabelle_neu!$B$2:$AA$13,Neu_Gehalt!AC85+1,FALSE),""))</f>
        <v/>
      </c>
      <c r="AE85" s="48"/>
    </row>
    <row r="86" spans="1:31" x14ac:dyDescent="0.25">
      <c r="A86" t="str">
        <f t="shared" si="3"/>
        <v/>
      </c>
      <c r="B86" s="19" t="str">
        <f t="shared" si="2"/>
        <v/>
      </c>
      <c r="C86" s="19" t="str">
        <f>IF(A86="","",IF(C85=MAX(Gehaltstabelle_neu!$B$2:$BO$2),Neu_Gehalt!C85,$H$3+Dienstprüftung!D79))</f>
        <v/>
      </c>
      <c r="D86" t="str">
        <f>IF(A86="","",IF(D85=MAX(Gehaltstabelle_neu!$A$3:A132),MAX(Gehaltstabelle_neu!$A$3:A132),IF(MOD(B86,2)=0,D85+1,D85)))</f>
        <v/>
      </c>
      <c r="E86" s="20" t="str">
        <f>IF(A86&lt;Pensionsjahr,HLOOKUP(C86,Gehaltstabelle_neu!$B$2:$AA$13,Neu_Gehalt!D86+1,FALSE)*14,IF(A86=Pensionsjahr,(MONTH($E$1)-1+2*(MONTH($E$1)-1)/12)*HLOOKUP(C86,Gehaltstabelle_neu!$B$2:$AA$13,Neu_Gehalt!D86+1,FALSE),""))</f>
        <v/>
      </c>
      <c r="G86" s="21"/>
      <c r="I86" s="46" t="str">
        <f>IF(A86="","",IF(I85=MAX(Gehaltstabelle_neu!$A$3:A132),MAX(Gehaltstabelle_neu!$A$3:A132),IF(MOD(B86,2)=0,I85+1,I85)))</f>
        <v/>
      </c>
      <c r="J86" s="47" t="str">
        <f>IF(A86&lt;Pensionsjahr,HLOOKUP(C86,Gehaltstabelle_neu!$B$2:$AA$13,Neu_Gehalt!I86+1,FALSE)*14,IF(A86=Pensionsjahr,(MONTH($E$1)+2*MONTH($E$1)/12)*HLOOKUP(C86,Gehaltstabelle_neu!$B$2:$AA$13,Neu_Gehalt!I86+1,FALSE),""))</f>
        <v/>
      </c>
      <c r="K86" s="47" t="str">
        <f>IF($A86="","",IF(K85=MAX(Gehaltstabelle_neu!$A$3:$A$56),MAX(Gehaltstabelle_neu!$A$3:$A$56),IF(MOD($B86,2)=0,K85+1,K85)))</f>
        <v/>
      </c>
      <c r="L86" s="47" t="str">
        <f>IF($A86&lt;Pensionsjahr,HLOOKUP($C86,Gehaltstabelle_neu!$B$2:$AA$13,Neu_Gehalt!K86+1,FALSE)*14,IF($A86=Pensionsjahr,(MONTH($E$1)+2*MONTH($E$1)/12)*HLOOKUP($C86,Gehaltstabelle_neu!$B$2:$AA$13,Neu_Gehalt!K86+1,FALSE),""))</f>
        <v/>
      </c>
      <c r="M86" s="47" t="str">
        <f>IF($A86="","",IF(M85=MAX(Gehaltstabelle_neu!$A$3:$A$56),MAX(Gehaltstabelle_neu!$A$3:$A$56),IF(MOD($B86,2)=0,M85+1,M85)))</f>
        <v/>
      </c>
      <c r="N86" s="47" t="str">
        <f>IF($A86&lt;Pensionsjahr,HLOOKUP($C86,Gehaltstabelle_neu!$B$2:$AA$13,Neu_Gehalt!M86+1,FALSE)*14,IF($A86=Pensionsjahr,(MONTH($E$1)+2*MONTH($E$1)/12)*HLOOKUP($C86,Gehaltstabelle_neu!$B$2:$AA$13,Neu_Gehalt!M86+1,FALSE),""))</f>
        <v/>
      </c>
      <c r="O86" s="47" t="str">
        <f>IF($A86="","",IF(O85=MAX(Gehaltstabelle_neu!$A$3:$A$56),MAX(Gehaltstabelle_neu!$A$3:$A$56),IF(MOD($B86,2)=0,O85+1,O85)))</f>
        <v/>
      </c>
      <c r="P86" s="47" t="str">
        <f>IF($A86&lt;Pensionsjahr,HLOOKUP($C86,Gehaltstabelle_neu!$B$2:$AA$13,Neu_Gehalt!O86+1,FALSE)*14,IF($A86=Pensionsjahr,(MONTH($E$1)+2*MONTH($E$1)/12)*HLOOKUP($C86,Gehaltstabelle_neu!$B$2:$AA$13,Neu_Gehalt!O86+1,FALSE),""))</f>
        <v/>
      </c>
      <c r="Q86" s="47" t="str">
        <f>IF($A86="","",IF(Q85=MAX(Gehaltstabelle_neu!$A$3:$A$56),MAX(Gehaltstabelle_neu!$A$3:$A$56),IF(MOD($B86,2)=0,Q85+1,Q85)))</f>
        <v/>
      </c>
      <c r="R86" s="47" t="str">
        <f>IF($A86&lt;Pensionsjahr,HLOOKUP($C86,Gehaltstabelle_neu!$B$2:$AA$13,Neu_Gehalt!Q86+1,FALSE)*14,IF($A86=Pensionsjahr,(MONTH($E$1)+2*MONTH($E$1)/12)*HLOOKUP($C86,Gehaltstabelle_neu!$B$2:$AA$13,Neu_Gehalt!Q86+1,FALSE),""))</f>
        <v/>
      </c>
      <c r="S86" s="47" t="str">
        <f>IF($A86="","",IF(S85=MAX(Gehaltstabelle_neu!$A$3:$A$56),MAX(Gehaltstabelle_neu!$A$3:$A$56),IF(MOD($B86,2)=0,S85+1,S85)))</f>
        <v/>
      </c>
      <c r="T86" s="47" t="str">
        <f>IF($A86&lt;Pensionsjahr,HLOOKUP($C86,Gehaltstabelle_neu!$B$2:$AA$13,Neu_Gehalt!S86+1,FALSE)*14,IF($A86=Pensionsjahr,(MONTH($E$1)+2*MONTH($E$1)/12)*HLOOKUP($C86,Gehaltstabelle_neu!$B$2:$AA$13,Neu_Gehalt!S86+1,FALSE),""))</f>
        <v/>
      </c>
      <c r="U86" s="47" t="str">
        <f>IF($A86="","",IF(U85=MAX(Gehaltstabelle_neu!$A$3:$A$56),MAX(Gehaltstabelle_neu!$A$3:$A$56),IF(MOD($B86,2)=0,U85+1,U85)))</f>
        <v/>
      </c>
      <c r="V86" s="47" t="str">
        <f>IF($A86&lt;Pensionsjahr,HLOOKUP($C86,Gehaltstabelle_neu!$B$2:$AA$13,Neu_Gehalt!U86+1,FALSE)*14,IF($A86=Pensionsjahr,(MONTH($E$1)+2*MONTH($E$1)/12)*HLOOKUP($C86,Gehaltstabelle_neu!$B$2:$AA$13,Neu_Gehalt!U86+1,FALSE),""))</f>
        <v/>
      </c>
      <c r="W86" s="47" t="str">
        <f>IF($A86="","",IF(W85=MAX(Gehaltstabelle_neu!$A$3:$A$56),MAX(Gehaltstabelle_neu!$A$3:$A$56),IF(MOD($B86,2)=0,W85+1,W85)))</f>
        <v/>
      </c>
      <c r="X86" s="47" t="str">
        <f>IF($A86&lt;Pensionsjahr,HLOOKUP($C86,Gehaltstabelle_neu!$B$2:$AA$13,Neu_Gehalt!W86+1,FALSE)*14,IF($A86=Pensionsjahr,(MONTH($E$1)+2*MONTH($E$1)/12)*HLOOKUP($C86,Gehaltstabelle_neu!$B$2:$AA$13,Neu_Gehalt!W86+1,FALSE),""))</f>
        <v/>
      </c>
      <c r="Y86" s="47" t="str">
        <f>IF($A86="","",IF(Y85=MAX(Gehaltstabelle_neu!$A$3:$A$56),MAX(Gehaltstabelle_neu!$A$3:$A$56),IF(MOD($B86,2)=0,Y85+1,Y85)))</f>
        <v/>
      </c>
      <c r="Z86" s="47" t="str">
        <f>IF($A86&lt;Pensionsjahr,HLOOKUP($C86,Gehaltstabelle_neu!$B$2:$AA$13,Neu_Gehalt!Y86+1,FALSE)*14,IF($A86=Pensionsjahr,(MONTH($E$1)+2*MONTH($E$1)/12)*HLOOKUP($C86,Gehaltstabelle_neu!$B$2:$AA$13,Neu_Gehalt!Y86+1,FALSE),""))</f>
        <v/>
      </c>
      <c r="AA86" s="47" t="str">
        <f>IF($A86="","",IF(AA85=MAX(Gehaltstabelle_neu!$A$3:$A$56),MAX(Gehaltstabelle_neu!$A$3:$A$56),IF(MOD($B86,2)=0,AA85+1,AA85)))</f>
        <v/>
      </c>
      <c r="AB86" s="47" t="str">
        <f>IF($A86&lt;Pensionsjahr,HLOOKUP($C86,Gehaltstabelle_neu!$B$2:$AA$13,Neu_Gehalt!AA86+1,FALSE)*14,IF($A86=Pensionsjahr,(MONTH($E$1)+2*MONTH($E$1)/12)*HLOOKUP($C86,Gehaltstabelle_neu!$B$2:$AA$13,Neu_Gehalt!AA86+1,FALSE),""))</f>
        <v/>
      </c>
      <c r="AC86" s="47" t="str">
        <f>IF($A86="","",IF(AC85=MAX(Gehaltstabelle_neu!$A$3:$A$56),MAX(Gehaltstabelle_neu!$A$3:$A$56),IF(MOD($B86,2)=0,AC85+1,AC85)))</f>
        <v/>
      </c>
      <c r="AD86" s="47" t="str">
        <f>IF($A86&lt;Pensionsjahr,HLOOKUP($C86,Gehaltstabelle_neu!$B$2:$AA$13,Neu_Gehalt!AC86+1,FALSE)*14,IF($A86=Pensionsjahr,(MONTH($E$1)+2*MONTH($E$1)/12)*HLOOKUP($C86,Gehaltstabelle_neu!$B$2:$AA$13,Neu_Gehalt!AC86+1,FALSE),""))</f>
        <v/>
      </c>
      <c r="AE86" s="48"/>
    </row>
    <row r="87" spans="1:31" x14ac:dyDescent="0.25">
      <c r="A87" t="str">
        <f t="shared" si="3"/>
        <v/>
      </c>
      <c r="B87" s="19" t="str">
        <f t="shared" si="2"/>
        <v/>
      </c>
      <c r="C87" s="19" t="str">
        <f>IF(A87="","",IF(C86=MAX(Gehaltstabelle_neu!$B$2:$BO$2),Neu_Gehalt!C86,$H$3+Dienstprüftung!D80))</f>
        <v/>
      </c>
      <c r="D87" t="str">
        <f>IF(A87="","",IF(D86=MAX(Gehaltstabelle_neu!$A$3:A133),MAX(Gehaltstabelle_neu!$A$3:A133),IF(MOD(B87,2)=0,D86+1,D86)))</f>
        <v/>
      </c>
      <c r="E87" s="20" t="str">
        <f>IF(A87&lt;Pensionsjahr,HLOOKUP(C87,Gehaltstabelle_neu!$B$2:$AA$13,Neu_Gehalt!D87+1,FALSE)*14,IF(A87=Pensionsjahr,(MONTH($E$1)-1+2*(MONTH($E$1)-1)/12)*HLOOKUP(C87,Gehaltstabelle_neu!$B$2:$AA$13,Neu_Gehalt!D87+1,FALSE),""))</f>
        <v/>
      </c>
      <c r="G87" s="21"/>
      <c r="I87" s="46" t="str">
        <f>IF(A87="","",IF(I86=MAX(Gehaltstabelle_neu!$A$3:A133),MAX(Gehaltstabelle_neu!$A$3:A133),IF(MOD(B87,2)=0,I86+1,I86)))</f>
        <v/>
      </c>
      <c r="J87" s="47" t="str">
        <f>IF(A87&lt;Pensionsjahr,HLOOKUP(C87,Gehaltstabelle_neu!$B$2:$AA$13,Neu_Gehalt!I87+1,FALSE)*14,IF(A87=Pensionsjahr,(MONTH($E$1)+2*MONTH($E$1)/12)*HLOOKUP(C87,Gehaltstabelle_neu!$B$2:$AA$13,Neu_Gehalt!I87+1,FALSE),""))</f>
        <v/>
      </c>
      <c r="K87" s="47" t="str">
        <f>IF($A87="","",IF(K86=MAX(Gehaltstabelle_neu!$A$3:$A$56),MAX(Gehaltstabelle_neu!$A$3:$A$56),IF(MOD($B87,2)=0,K86+1,K86)))</f>
        <v/>
      </c>
      <c r="L87" s="47" t="str">
        <f>IF($A87&lt;Pensionsjahr,HLOOKUP($C87,Gehaltstabelle_neu!$B$2:$AA$13,Neu_Gehalt!K87+1,FALSE)*14,IF($A87=Pensionsjahr,(MONTH($E$1)+2*MONTH($E$1)/12)*HLOOKUP($C87,Gehaltstabelle_neu!$B$2:$AA$13,Neu_Gehalt!K87+1,FALSE),""))</f>
        <v/>
      </c>
      <c r="M87" s="47" t="str">
        <f>IF($A87="","",IF(M86=MAX(Gehaltstabelle_neu!$A$3:$A$56),MAX(Gehaltstabelle_neu!$A$3:$A$56),IF(MOD($B87,2)=0,M86+1,M86)))</f>
        <v/>
      </c>
      <c r="N87" s="47" t="str">
        <f>IF($A87&lt;Pensionsjahr,HLOOKUP($C87,Gehaltstabelle_neu!$B$2:$AA$13,Neu_Gehalt!M87+1,FALSE)*14,IF($A87=Pensionsjahr,(MONTH($E$1)+2*MONTH($E$1)/12)*HLOOKUP($C87,Gehaltstabelle_neu!$B$2:$AA$13,Neu_Gehalt!M87+1,FALSE),""))</f>
        <v/>
      </c>
      <c r="O87" s="47" t="str">
        <f>IF($A87="","",IF(O86=MAX(Gehaltstabelle_neu!$A$3:$A$56),MAX(Gehaltstabelle_neu!$A$3:$A$56),IF(MOD($B87,2)=0,O86+1,O86)))</f>
        <v/>
      </c>
      <c r="P87" s="47" t="str">
        <f>IF($A87&lt;Pensionsjahr,HLOOKUP($C87,Gehaltstabelle_neu!$B$2:$AA$13,Neu_Gehalt!O87+1,FALSE)*14,IF($A87=Pensionsjahr,(MONTH($E$1)+2*MONTH($E$1)/12)*HLOOKUP($C87,Gehaltstabelle_neu!$B$2:$AA$13,Neu_Gehalt!O87+1,FALSE),""))</f>
        <v/>
      </c>
      <c r="Q87" s="47" t="str">
        <f>IF($A87="","",IF(Q86=MAX(Gehaltstabelle_neu!$A$3:$A$56),MAX(Gehaltstabelle_neu!$A$3:$A$56),IF(MOD($B87,2)=0,Q86+1,Q86)))</f>
        <v/>
      </c>
      <c r="R87" s="47" t="str">
        <f>IF($A87&lt;Pensionsjahr,HLOOKUP($C87,Gehaltstabelle_neu!$B$2:$AA$13,Neu_Gehalt!Q87+1,FALSE)*14,IF($A87=Pensionsjahr,(MONTH($E$1)+2*MONTH($E$1)/12)*HLOOKUP($C87,Gehaltstabelle_neu!$B$2:$AA$13,Neu_Gehalt!Q87+1,FALSE),""))</f>
        <v/>
      </c>
      <c r="S87" s="47" t="str">
        <f>IF($A87="","",IF(S86=MAX(Gehaltstabelle_neu!$A$3:$A$56),MAX(Gehaltstabelle_neu!$A$3:$A$56),IF(MOD($B87,2)=0,S86+1,S86)))</f>
        <v/>
      </c>
      <c r="T87" s="47" t="str">
        <f>IF($A87&lt;Pensionsjahr,HLOOKUP($C87,Gehaltstabelle_neu!$B$2:$AA$13,Neu_Gehalt!S87+1,FALSE)*14,IF($A87=Pensionsjahr,(MONTH($E$1)+2*MONTH($E$1)/12)*HLOOKUP($C87,Gehaltstabelle_neu!$B$2:$AA$13,Neu_Gehalt!S87+1,FALSE),""))</f>
        <v/>
      </c>
      <c r="U87" s="47" t="str">
        <f>IF($A87="","",IF(U86=MAX(Gehaltstabelle_neu!$A$3:$A$56),MAX(Gehaltstabelle_neu!$A$3:$A$56),IF(MOD($B87,2)=0,U86+1,U86)))</f>
        <v/>
      </c>
      <c r="V87" s="47" t="str">
        <f>IF($A87&lt;Pensionsjahr,HLOOKUP($C87,Gehaltstabelle_neu!$B$2:$AA$13,Neu_Gehalt!U87+1,FALSE)*14,IF($A87=Pensionsjahr,(MONTH($E$1)+2*MONTH($E$1)/12)*HLOOKUP($C87,Gehaltstabelle_neu!$B$2:$AA$13,Neu_Gehalt!U87+1,FALSE),""))</f>
        <v/>
      </c>
      <c r="W87" s="47" t="str">
        <f>IF($A87="","",IF(W86=MAX(Gehaltstabelle_neu!$A$3:$A$56),MAX(Gehaltstabelle_neu!$A$3:$A$56),IF(MOD($B87,2)=0,W86+1,W86)))</f>
        <v/>
      </c>
      <c r="X87" s="47" t="str">
        <f>IF($A87&lt;Pensionsjahr,HLOOKUP($C87,Gehaltstabelle_neu!$B$2:$AA$13,Neu_Gehalt!W87+1,FALSE)*14,IF($A87=Pensionsjahr,(MONTH($E$1)+2*MONTH($E$1)/12)*HLOOKUP($C87,Gehaltstabelle_neu!$B$2:$AA$13,Neu_Gehalt!W87+1,FALSE),""))</f>
        <v/>
      </c>
      <c r="Y87" s="47" t="str">
        <f>IF($A87="","",IF(Y86=MAX(Gehaltstabelle_neu!$A$3:$A$56),MAX(Gehaltstabelle_neu!$A$3:$A$56),IF(MOD($B87,2)=0,Y86+1,Y86)))</f>
        <v/>
      </c>
      <c r="Z87" s="47" t="str">
        <f>IF($A87&lt;Pensionsjahr,HLOOKUP($C87,Gehaltstabelle_neu!$B$2:$AA$13,Neu_Gehalt!Y87+1,FALSE)*14,IF($A87=Pensionsjahr,(MONTH($E$1)+2*MONTH($E$1)/12)*HLOOKUP($C87,Gehaltstabelle_neu!$B$2:$AA$13,Neu_Gehalt!Y87+1,FALSE),""))</f>
        <v/>
      </c>
      <c r="AA87" s="47" t="str">
        <f>IF($A87="","",IF(AA86=MAX(Gehaltstabelle_neu!$A$3:$A$56),MAX(Gehaltstabelle_neu!$A$3:$A$56),IF(MOD($B87,2)=0,AA86+1,AA86)))</f>
        <v/>
      </c>
      <c r="AB87" s="47" t="str">
        <f>IF($A87&lt;Pensionsjahr,HLOOKUP($C87,Gehaltstabelle_neu!$B$2:$AA$13,Neu_Gehalt!AA87+1,FALSE)*14,IF($A87=Pensionsjahr,(MONTH($E$1)+2*MONTH($E$1)/12)*HLOOKUP($C87,Gehaltstabelle_neu!$B$2:$AA$13,Neu_Gehalt!AA87+1,FALSE),""))</f>
        <v/>
      </c>
      <c r="AC87" s="47" t="str">
        <f>IF($A87="","",IF(AC86=MAX(Gehaltstabelle_neu!$A$3:$A$56),MAX(Gehaltstabelle_neu!$A$3:$A$56),IF(MOD($B87,2)=0,AC86+1,AC86)))</f>
        <v/>
      </c>
      <c r="AD87" s="47" t="str">
        <f>IF($A87&lt;Pensionsjahr,HLOOKUP($C87,Gehaltstabelle_neu!$B$2:$AA$13,Neu_Gehalt!AC87+1,FALSE)*14,IF($A87=Pensionsjahr,(MONTH($E$1)+2*MONTH($E$1)/12)*HLOOKUP($C87,Gehaltstabelle_neu!$B$2:$AA$13,Neu_Gehalt!AC87+1,FALSE),""))</f>
        <v/>
      </c>
      <c r="AE87" s="48"/>
    </row>
    <row r="88" spans="1:31" x14ac:dyDescent="0.25">
      <c r="A88" t="str">
        <f t="shared" si="3"/>
        <v/>
      </c>
      <c r="B88" s="19" t="str">
        <f t="shared" si="2"/>
        <v/>
      </c>
      <c r="C88" s="19" t="str">
        <f>IF(A88="","",IF(C87=MAX(Gehaltstabelle_neu!$B$2:$BO$2),Neu_Gehalt!C87,$H$3+Dienstprüftung!D81))</f>
        <v/>
      </c>
      <c r="D88" t="str">
        <f>IF(A88="","",IF(D87=MAX(Gehaltstabelle_neu!$A$3:A134),MAX(Gehaltstabelle_neu!$A$3:A134),IF(MOD(B88,2)=0,D87+1,D87)))</f>
        <v/>
      </c>
      <c r="E88" s="20" t="str">
        <f>IF(A88&lt;Pensionsjahr,HLOOKUP(C88,Gehaltstabelle_neu!$B$2:$AA$13,Neu_Gehalt!D88+1,FALSE)*14,IF(A88=Pensionsjahr,(MONTH($E$1)-1+2*(MONTH($E$1)-1)/12)*HLOOKUP(C88,Gehaltstabelle_neu!$B$2:$AA$13,Neu_Gehalt!D88+1,FALSE),""))</f>
        <v/>
      </c>
      <c r="G88" s="21"/>
      <c r="I88" s="46" t="str">
        <f>IF(A88="","",IF(I87=MAX(Gehaltstabelle_neu!$A$3:A134),MAX(Gehaltstabelle_neu!$A$3:A134),IF(MOD(B88,2)=0,I87+1,I87)))</f>
        <v/>
      </c>
      <c r="J88" s="47" t="str">
        <f>IF(A88&lt;Pensionsjahr,HLOOKUP(C88,Gehaltstabelle_neu!$B$2:$AA$13,Neu_Gehalt!I88+1,FALSE)*14,IF(A88=Pensionsjahr,(MONTH($E$1)+2*MONTH($E$1)/12)*HLOOKUP(C88,Gehaltstabelle_neu!$B$2:$AA$13,Neu_Gehalt!I88+1,FALSE),""))</f>
        <v/>
      </c>
      <c r="K88" s="47" t="str">
        <f>IF($A88="","",IF(K87=MAX(Gehaltstabelle_neu!$A$3:$A$56),MAX(Gehaltstabelle_neu!$A$3:$A$56),IF(MOD($B88,2)=0,K87+1,K87)))</f>
        <v/>
      </c>
      <c r="L88" s="47" t="str">
        <f>IF($A88&lt;Pensionsjahr,HLOOKUP($C88,Gehaltstabelle_neu!$B$2:$AA$13,Neu_Gehalt!K88+1,FALSE)*14,IF($A88=Pensionsjahr,(MONTH($E$1)+2*MONTH($E$1)/12)*HLOOKUP($C88,Gehaltstabelle_neu!$B$2:$AA$13,Neu_Gehalt!K88+1,FALSE),""))</f>
        <v/>
      </c>
      <c r="M88" s="47" t="str">
        <f>IF($A88="","",IF(M87=MAX(Gehaltstabelle_neu!$A$3:$A$56),MAX(Gehaltstabelle_neu!$A$3:$A$56),IF(MOD($B88,2)=0,M87+1,M87)))</f>
        <v/>
      </c>
      <c r="N88" s="47" t="str">
        <f>IF($A88&lt;Pensionsjahr,HLOOKUP($C88,Gehaltstabelle_neu!$B$2:$AA$13,Neu_Gehalt!M88+1,FALSE)*14,IF($A88=Pensionsjahr,(MONTH($E$1)+2*MONTH($E$1)/12)*HLOOKUP($C88,Gehaltstabelle_neu!$B$2:$AA$13,Neu_Gehalt!M88+1,FALSE),""))</f>
        <v/>
      </c>
      <c r="O88" s="47" t="str">
        <f>IF($A88="","",IF(O87=MAX(Gehaltstabelle_neu!$A$3:$A$56),MAX(Gehaltstabelle_neu!$A$3:$A$56),IF(MOD($B88,2)=0,O87+1,O87)))</f>
        <v/>
      </c>
      <c r="P88" s="47" t="str">
        <f>IF($A88&lt;Pensionsjahr,HLOOKUP($C88,Gehaltstabelle_neu!$B$2:$AA$13,Neu_Gehalt!O88+1,FALSE)*14,IF($A88=Pensionsjahr,(MONTH($E$1)+2*MONTH($E$1)/12)*HLOOKUP($C88,Gehaltstabelle_neu!$B$2:$AA$13,Neu_Gehalt!O88+1,FALSE),""))</f>
        <v/>
      </c>
      <c r="Q88" s="47" t="str">
        <f>IF($A88="","",IF(Q87=MAX(Gehaltstabelle_neu!$A$3:$A$56),MAX(Gehaltstabelle_neu!$A$3:$A$56),IF(MOD($B88,2)=0,Q87+1,Q87)))</f>
        <v/>
      </c>
      <c r="R88" s="47" t="str">
        <f>IF($A88&lt;Pensionsjahr,HLOOKUP($C88,Gehaltstabelle_neu!$B$2:$AA$13,Neu_Gehalt!Q88+1,FALSE)*14,IF($A88=Pensionsjahr,(MONTH($E$1)+2*MONTH($E$1)/12)*HLOOKUP($C88,Gehaltstabelle_neu!$B$2:$AA$13,Neu_Gehalt!Q88+1,FALSE),""))</f>
        <v/>
      </c>
      <c r="S88" s="47" t="str">
        <f>IF($A88="","",IF(S87=MAX(Gehaltstabelle_neu!$A$3:$A$56),MAX(Gehaltstabelle_neu!$A$3:$A$56),IF(MOD($B88,2)=0,S87+1,S87)))</f>
        <v/>
      </c>
      <c r="T88" s="47" t="str">
        <f>IF($A88&lt;Pensionsjahr,HLOOKUP($C88,Gehaltstabelle_neu!$B$2:$AA$13,Neu_Gehalt!S88+1,FALSE)*14,IF($A88=Pensionsjahr,(MONTH($E$1)+2*MONTH($E$1)/12)*HLOOKUP($C88,Gehaltstabelle_neu!$B$2:$AA$13,Neu_Gehalt!S88+1,FALSE),""))</f>
        <v/>
      </c>
      <c r="U88" s="47" t="str">
        <f>IF($A88="","",IF(U87=MAX(Gehaltstabelle_neu!$A$3:$A$56),MAX(Gehaltstabelle_neu!$A$3:$A$56),IF(MOD($B88,2)=0,U87+1,U87)))</f>
        <v/>
      </c>
      <c r="V88" s="47" t="str">
        <f>IF($A88&lt;Pensionsjahr,HLOOKUP($C88,Gehaltstabelle_neu!$B$2:$AA$13,Neu_Gehalt!U88+1,FALSE)*14,IF($A88=Pensionsjahr,(MONTH($E$1)+2*MONTH($E$1)/12)*HLOOKUP($C88,Gehaltstabelle_neu!$B$2:$AA$13,Neu_Gehalt!U88+1,FALSE),""))</f>
        <v/>
      </c>
      <c r="W88" s="47" t="str">
        <f>IF($A88="","",IF(W87=MAX(Gehaltstabelle_neu!$A$3:$A$56),MAX(Gehaltstabelle_neu!$A$3:$A$56),IF(MOD($B88,2)=0,W87+1,W87)))</f>
        <v/>
      </c>
      <c r="X88" s="47" t="str">
        <f>IF($A88&lt;Pensionsjahr,HLOOKUP($C88,Gehaltstabelle_neu!$B$2:$AA$13,Neu_Gehalt!W88+1,FALSE)*14,IF($A88=Pensionsjahr,(MONTH($E$1)+2*MONTH($E$1)/12)*HLOOKUP($C88,Gehaltstabelle_neu!$B$2:$AA$13,Neu_Gehalt!W88+1,FALSE),""))</f>
        <v/>
      </c>
      <c r="Y88" s="47" t="str">
        <f>IF($A88="","",IF(Y87=MAX(Gehaltstabelle_neu!$A$3:$A$56),MAX(Gehaltstabelle_neu!$A$3:$A$56),IF(MOD($B88,2)=0,Y87+1,Y87)))</f>
        <v/>
      </c>
      <c r="Z88" s="47" t="str">
        <f>IF($A88&lt;Pensionsjahr,HLOOKUP($C88,Gehaltstabelle_neu!$B$2:$AA$13,Neu_Gehalt!Y88+1,FALSE)*14,IF($A88=Pensionsjahr,(MONTH($E$1)+2*MONTH($E$1)/12)*HLOOKUP($C88,Gehaltstabelle_neu!$B$2:$AA$13,Neu_Gehalt!Y88+1,FALSE),""))</f>
        <v/>
      </c>
      <c r="AA88" s="47" t="str">
        <f>IF($A88="","",IF(AA87=MAX(Gehaltstabelle_neu!$A$3:$A$56),MAX(Gehaltstabelle_neu!$A$3:$A$56),IF(MOD($B88,2)=0,AA87+1,AA87)))</f>
        <v/>
      </c>
      <c r="AB88" s="47" t="str">
        <f>IF($A88&lt;Pensionsjahr,HLOOKUP($C88,Gehaltstabelle_neu!$B$2:$AA$13,Neu_Gehalt!AA88+1,FALSE)*14,IF($A88=Pensionsjahr,(MONTH($E$1)+2*MONTH($E$1)/12)*HLOOKUP($C88,Gehaltstabelle_neu!$B$2:$AA$13,Neu_Gehalt!AA88+1,FALSE),""))</f>
        <v/>
      </c>
      <c r="AC88" s="47" t="str">
        <f>IF($A88="","",IF(AC87=MAX(Gehaltstabelle_neu!$A$3:$A$56),MAX(Gehaltstabelle_neu!$A$3:$A$56),IF(MOD($B88,2)=0,AC87+1,AC87)))</f>
        <v/>
      </c>
      <c r="AD88" s="47" t="str">
        <f>IF($A88&lt;Pensionsjahr,HLOOKUP($C88,Gehaltstabelle_neu!$B$2:$AA$13,Neu_Gehalt!AC88+1,FALSE)*14,IF($A88=Pensionsjahr,(MONTH($E$1)+2*MONTH($E$1)/12)*HLOOKUP($C88,Gehaltstabelle_neu!$B$2:$AA$13,Neu_Gehalt!AC88+1,FALSE),""))</f>
        <v/>
      </c>
      <c r="AE88" s="48"/>
    </row>
    <row r="89" spans="1:31" x14ac:dyDescent="0.25">
      <c r="A89" t="str">
        <f t="shared" si="3"/>
        <v/>
      </c>
      <c r="B89" s="19" t="str">
        <f t="shared" si="2"/>
        <v/>
      </c>
      <c r="C89" s="19" t="str">
        <f>IF(A89="","",IF(C88=MAX(Gehaltstabelle_neu!$B$2:$BO$2),Neu_Gehalt!C88,$H$3+Dienstprüftung!D82))</f>
        <v/>
      </c>
      <c r="D89" t="str">
        <f>IF(A89="","",IF(D88=MAX(Gehaltstabelle_neu!$A$3:A135),MAX(Gehaltstabelle_neu!$A$3:A135),IF(MOD(B89,2)=0,D88+1,D88)))</f>
        <v/>
      </c>
      <c r="E89" s="20" t="str">
        <f>IF(A89&lt;Pensionsjahr,HLOOKUP(C89,Gehaltstabelle_neu!$B$2:$AA$13,Neu_Gehalt!D89+1,FALSE)*14,IF(A89=Pensionsjahr,(MONTH($E$1)-1+2*(MONTH($E$1)-1)/12)*HLOOKUP(C89,Gehaltstabelle_neu!$B$2:$AA$13,Neu_Gehalt!D89+1,FALSE),""))</f>
        <v/>
      </c>
      <c r="G89" s="21"/>
      <c r="I89" s="46" t="str">
        <f>IF(A89="","",IF(I88=MAX(Gehaltstabelle_neu!$A$3:A135),MAX(Gehaltstabelle_neu!$A$3:A135),IF(MOD(B89,2)=0,I88+1,I88)))</f>
        <v/>
      </c>
      <c r="J89" s="47" t="str">
        <f>IF(A89&lt;Pensionsjahr,HLOOKUP(C89,Gehaltstabelle_neu!$B$2:$AA$13,Neu_Gehalt!I89+1,FALSE)*14,IF(A89=Pensionsjahr,(MONTH($E$1)+2*MONTH($E$1)/12)*HLOOKUP(C89,Gehaltstabelle_neu!$B$2:$AA$13,Neu_Gehalt!I89+1,FALSE),""))</f>
        <v/>
      </c>
      <c r="K89" s="47" t="str">
        <f>IF($A89="","",IF(K88=MAX(Gehaltstabelle_neu!$A$3:$A$56),MAX(Gehaltstabelle_neu!$A$3:$A$56),IF(MOD($B89,2)=0,K88+1,K88)))</f>
        <v/>
      </c>
      <c r="L89" s="47" t="str">
        <f>IF($A89&lt;Pensionsjahr,HLOOKUP($C89,Gehaltstabelle_neu!$B$2:$AA$13,Neu_Gehalt!K89+1,FALSE)*14,IF($A89=Pensionsjahr,(MONTH($E$1)+2*MONTH($E$1)/12)*HLOOKUP($C89,Gehaltstabelle_neu!$B$2:$AA$13,Neu_Gehalt!K89+1,FALSE),""))</f>
        <v/>
      </c>
      <c r="M89" s="47" t="str">
        <f>IF($A89="","",IF(M88=MAX(Gehaltstabelle_neu!$A$3:$A$56),MAX(Gehaltstabelle_neu!$A$3:$A$56),IF(MOD($B89,2)=0,M88+1,M88)))</f>
        <v/>
      </c>
      <c r="N89" s="47" t="str">
        <f>IF($A89&lt;Pensionsjahr,HLOOKUP($C89,Gehaltstabelle_neu!$B$2:$AA$13,Neu_Gehalt!M89+1,FALSE)*14,IF($A89=Pensionsjahr,(MONTH($E$1)+2*MONTH($E$1)/12)*HLOOKUP($C89,Gehaltstabelle_neu!$B$2:$AA$13,Neu_Gehalt!M89+1,FALSE),""))</f>
        <v/>
      </c>
      <c r="O89" s="47" t="str">
        <f>IF($A89="","",IF(O88=MAX(Gehaltstabelle_neu!$A$3:$A$56),MAX(Gehaltstabelle_neu!$A$3:$A$56),IF(MOD($B89,2)=0,O88+1,O88)))</f>
        <v/>
      </c>
      <c r="P89" s="47" t="str">
        <f>IF($A89&lt;Pensionsjahr,HLOOKUP($C89,Gehaltstabelle_neu!$B$2:$AA$13,Neu_Gehalt!O89+1,FALSE)*14,IF($A89=Pensionsjahr,(MONTH($E$1)+2*MONTH($E$1)/12)*HLOOKUP($C89,Gehaltstabelle_neu!$B$2:$AA$13,Neu_Gehalt!O89+1,FALSE),""))</f>
        <v/>
      </c>
      <c r="Q89" s="47" t="str">
        <f>IF($A89="","",IF(Q88=MAX(Gehaltstabelle_neu!$A$3:$A$56),MAX(Gehaltstabelle_neu!$A$3:$A$56),IF(MOD($B89,2)=0,Q88+1,Q88)))</f>
        <v/>
      </c>
      <c r="R89" s="47" t="str">
        <f>IF($A89&lt;Pensionsjahr,HLOOKUP($C89,Gehaltstabelle_neu!$B$2:$AA$13,Neu_Gehalt!Q89+1,FALSE)*14,IF($A89=Pensionsjahr,(MONTH($E$1)+2*MONTH($E$1)/12)*HLOOKUP($C89,Gehaltstabelle_neu!$B$2:$AA$13,Neu_Gehalt!Q89+1,FALSE),""))</f>
        <v/>
      </c>
      <c r="S89" s="47" t="str">
        <f>IF($A89="","",IF(S88=MAX(Gehaltstabelle_neu!$A$3:$A$56),MAX(Gehaltstabelle_neu!$A$3:$A$56),IF(MOD($B89,2)=0,S88+1,S88)))</f>
        <v/>
      </c>
      <c r="T89" s="47" t="str">
        <f>IF($A89&lt;Pensionsjahr,HLOOKUP($C89,Gehaltstabelle_neu!$B$2:$AA$13,Neu_Gehalt!S89+1,FALSE)*14,IF($A89=Pensionsjahr,(MONTH($E$1)+2*MONTH($E$1)/12)*HLOOKUP($C89,Gehaltstabelle_neu!$B$2:$AA$13,Neu_Gehalt!S89+1,FALSE),""))</f>
        <v/>
      </c>
      <c r="U89" s="47" t="str">
        <f>IF($A89="","",IF(U88=MAX(Gehaltstabelle_neu!$A$3:$A$56),MAX(Gehaltstabelle_neu!$A$3:$A$56),IF(MOD($B89,2)=0,U88+1,U88)))</f>
        <v/>
      </c>
      <c r="V89" s="47" t="str">
        <f>IF($A89&lt;Pensionsjahr,HLOOKUP($C89,Gehaltstabelle_neu!$B$2:$AA$13,Neu_Gehalt!U89+1,FALSE)*14,IF($A89=Pensionsjahr,(MONTH($E$1)+2*MONTH($E$1)/12)*HLOOKUP($C89,Gehaltstabelle_neu!$B$2:$AA$13,Neu_Gehalt!U89+1,FALSE),""))</f>
        <v/>
      </c>
      <c r="W89" s="47" t="str">
        <f>IF($A89="","",IF(W88=MAX(Gehaltstabelle_neu!$A$3:$A$56),MAX(Gehaltstabelle_neu!$A$3:$A$56),IF(MOD($B89,2)=0,W88+1,W88)))</f>
        <v/>
      </c>
      <c r="X89" s="47" t="str">
        <f>IF($A89&lt;Pensionsjahr,HLOOKUP($C89,Gehaltstabelle_neu!$B$2:$AA$13,Neu_Gehalt!W89+1,FALSE)*14,IF($A89=Pensionsjahr,(MONTH($E$1)+2*MONTH($E$1)/12)*HLOOKUP($C89,Gehaltstabelle_neu!$B$2:$AA$13,Neu_Gehalt!W89+1,FALSE),""))</f>
        <v/>
      </c>
      <c r="Y89" s="47" t="str">
        <f>IF($A89="","",IF(Y88=MAX(Gehaltstabelle_neu!$A$3:$A$56),MAX(Gehaltstabelle_neu!$A$3:$A$56),IF(MOD($B89,2)=0,Y88+1,Y88)))</f>
        <v/>
      </c>
      <c r="Z89" s="47" t="str">
        <f>IF($A89&lt;Pensionsjahr,HLOOKUP($C89,Gehaltstabelle_neu!$B$2:$AA$13,Neu_Gehalt!Y89+1,FALSE)*14,IF($A89=Pensionsjahr,(MONTH($E$1)+2*MONTH($E$1)/12)*HLOOKUP($C89,Gehaltstabelle_neu!$B$2:$AA$13,Neu_Gehalt!Y89+1,FALSE),""))</f>
        <v/>
      </c>
      <c r="AA89" s="47" t="str">
        <f>IF($A89="","",IF(AA88=MAX(Gehaltstabelle_neu!$A$3:$A$56),MAX(Gehaltstabelle_neu!$A$3:$A$56),IF(MOD($B89,2)=0,AA88+1,AA88)))</f>
        <v/>
      </c>
      <c r="AB89" s="47" t="str">
        <f>IF($A89&lt;Pensionsjahr,HLOOKUP($C89,Gehaltstabelle_neu!$B$2:$AA$13,Neu_Gehalt!AA89+1,FALSE)*14,IF($A89=Pensionsjahr,(MONTH($E$1)+2*MONTH($E$1)/12)*HLOOKUP($C89,Gehaltstabelle_neu!$B$2:$AA$13,Neu_Gehalt!AA89+1,FALSE),""))</f>
        <v/>
      </c>
      <c r="AC89" s="47" t="str">
        <f>IF($A89="","",IF(AC88=MAX(Gehaltstabelle_neu!$A$3:$A$56),MAX(Gehaltstabelle_neu!$A$3:$A$56),IF(MOD($B89,2)=0,AC88+1,AC88)))</f>
        <v/>
      </c>
      <c r="AD89" s="47" t="str">
        <f>IF($A89&lt;Pensionsjahr,HLOOKUP($C89,Gehaltstabelle_neu!$B$2:$AA$13,Neu_Gehalt!AC89+1,FALSE)*14,IF($A89=Pensionsjahr,(MONTH($E$1)+2*MONTH($E$1)/12)*HLOOKUP($C89,Gehaltstabelle_neu!$B$2:$AA$13,Neu_Gehalt!AC89+1,FALSE),""))</f>
        <v/>
      </c>
      <c r="AE89" s="48"/>
    </row>
    <row r="90" spans="1:31" x14ac:dyDescent="0.25">
      <c r="A90" t="str">
        <f t="shared" si="3"/>
        <v/>
      </c>
      <c r="B90" s="19" t="str">
        <f t="shared" si="2"/>
        <v/>
      </c>
      <c r="C90" s="19" t="str">
        <f>IF(A90="","",IF(C89=MAX(Gehaltstabelle_neu!$B$2:$BO$2),Neu_Gehalt!C89,$H$3+Dienstprüftung!D83))</f>
        <v/>
      </c>
      <c r="D90" t="str">
        <f>IF(A90="","",IF(D89=MAX(Gehaltstabelle_neu!$A$3:A136),MAX(Gehaltstabelle_neu!$A$3:A136),IF(MOD(B90,2)=0,D89+1,D89)))</f>
        <v/>
      </c>
      <c r="E90" s="20" t="str">
        <f>IF(A90&lt;Pensionsjahr,HLOOKUP(C90,Gehaltstabelle_neu!$B$2:$AA$13,Neu_Gehalt!D90+1,FALSE)*14,IF(A90=Pensionsjahr,(MONTH($E$1)-1+2*(MONTH($E$1)-1)/12)*HLOOKUP(C90,Gehaltstabelle_neu!$B$2:$AA$13,Neu_Gehalt!D90+1,FALSE),""))</f>
        <v/>
      </c>
      <c r="G90" s="21"/>
      <c r="I90" s="46" t="str">
        <f>IF(A90="","",IF(I89=MAX(Gehaltstabelle_neu!$A$3:A136),MAX(Gehaltstabelle_neu!$A$3:A136),IF(MOD(B90,2)=0,I89+1,I89)))</f>
        <v/>
      </c>
      <c r="J90" s="47" t="str">
        <f>IF(A90&lt;Pensionsjahr,HLOOKUP(C90,Gehaltstabelle_neu!$B$2:$AA$13,Neu_Gehalt!I90+1,FALSE)*14,IF(A90=Pensionsjahr,(MONTH($E$1)+2*MONTH($E$1)/12)*HLOOKUP(C90,Gehaltstabelle_neu!$B$2:$AA$13,Neu_Gehalt!I90+1,FALSE),""))</f>
        <v/>
      </c>
      <c r="K90" s="47" t="str">
        <f>IF($A90="","",IF(K89=MAX(Gehaltstabelle_neu!$A$3:$A$56),MAX(Gehaltstabelle_neu!$A$3:$A$56),IF(MOD($B90,2)=0,K89+1,K89)))</f>
        <v/>
      </c>
      <c r="L90" s="47" t="str">
        <f>IF($A90&lt;Pensionsjahr,HLOOKUP($C90,Gehaltstabelle_neu!$B$2:$AA$13,Neu_Gehalt!K90+1,FALSE)*14,IF($A90=Pensionsjahr,(MONTH($E$1)+2*MONTH($E$1)/12)*HLOOKUP($C90,Gehaltstabelle_neu!$B$2:$AA$13,Neu_Gehalt!K90+1,FALSE),""))</f>
        <v/>
      </c>
      <c r="M90" s="47" t="str">
        <f>IF($A90="","",IF(M89=MAX(Gehaltstabelle_neu!$A$3:$A$56),MAX(Gehaltstabelle_neu!$A$3:$A$56),IF(MOD($B90,2)=0,M89+1,M89)))</f>
        <v/>
      </c>
      <c r="N90" s="47" t="str">
        <f>IF($A90&lt;Pensionsjahr,HLOOKUP($C90,Gehaltstabelle_neu!$B$2:$AA$13,Neu_Gehalt!M90+1,FALSE)*14,IF($A90=Pensionsjahr,(MONTH($E$1)+2*MONTH($E$1)/12)*HLOOKUP($C90,Gehaltstabelle_neu!$B$2:$AA$13,Neu_Gehalt!M90+1,FALSE),""))</f>
        <v/>
      </c>
      <c r="O90" s="47" t="str">
        <f>IF($A90="","",IF(O89=MAX(Gehaltstabelle_neu!$A$3:$A$56),MAX(Gehaltstabelle_neu!$A$3:$A$56),IF(MOD($B90,2)=0,O89+1,O89)))</f>
        <v/>
      </c>
      <c r="P90" s="47" t="str">
        <f>IF($A90&lt;Pensionsjahr,HLOOKUP($C90,Gehaltstabelle_neu!$B$2:$AA$13,Neu_Gehalt!O90+1,FALSE)*14,IF($A90=Pensionsjahr,(MONTH($E$1)+2*MONTH($E$1)/12)*HLOOKUP($C90,Gehaltstabelle_neu!$B$2:$AA$13,Neu_Gehalt!O90+1,FALSE),""))</f>
        <v/>
      </c>
      <c r="Q90" s="47" t="str">
        <f>IF($A90="","",IF(Q89=MAX(Gehaltstabelle_neu!$A$3:$A$56),MAX(Gehaltstabelle_neu!$A$3:$A$56),IF(MOD($B90,2)=0,Q89+1,Q89)))</f>
        <v/>
      </c>
      <c r="R90" s="47" t="str">
        <f>IF($A90&lt;Pensionsjahr,HLOOKUP($C90,Gehaltstabelle_neu!$B$2:$AA$13,Neu_Gehalt!Q90+1,FALSE)*14,IF($A90=Pensionsjahr,(MONTH($E$1)+2*MONTH($E$1)/12)*HLOOKUP($C90,Gehaltstabelle_neu!$B$2:$AA$13,Neu_Gehalt!Q90+1,FALSE),""))</f>
        <v/>
      </c>
      <c r="S90" s="47" t="str">
        <f>IF($A90="","",IF(S89=MAX(Gehaltstabelle_neu!$A$3:$A$56),MAX(Gehaltstabelle_neu!$A$3:$A$56),IF(MOD($B90,2)=0,S89+1,S89)))</f>
        <v/>
      </c>
      <c r="T90" s="47" t="str">
        <f>IF($A90&lt;Pensionsjahr,HLOOKUP($C90,Gehaltstabelle_neu!$B$2:$AA$13,Neu_Gehalt!S90+1,FALSE)*14,IF($A90=Pensionsjahr,(MONTH($E$1)+2*MONTH($E$1)/12)*HLOOKUP($C90,Gehaltstabelle_neu!$B$2:$AA$13,Neu_Gehalt!S90+1,FALSE),""))</f>
        <v/>
      </c>
      <c r="U90" s="47" t="str">
        <f>IF($A90="","",IF(U89=MAX(Gehaltstabelle_neu!$A$3:$A$56),MAX(Gehaltstabelle_neu!$A$3:$A$56),IF(MOD($B90,2)=0,U89+1,U89)))</f>
        <v/>
      </c>
      <c r="V90" s="47" t="str">
        <f>IF($A90&lt;Pensionsjahr,HLOOKUP($C90,Gehaltstabelle_neu!$B$2:$AA$13,Neu_Gehalt!U90+1,FALSE)*14,IF($A90=Pensionsjahr,(MONTH($E$1)+2*MONTH($E$1)/12)*HLOOKUP($C90,Gehaltstabelle_neu!$B$2:$AA$13,Neu_Gehalt!U90+1,FALSE),""))</f>
        <v/>
      </c>
      <c r="W90" s="47" t="str">
        <f>IF($A90="","",IF(W89=MAX(Gehaltstabelle_neu!$A$3:$A$56),MAX(Gehaltstabelle_neu!$A$3:$A$56),IF(MOD($B90,2)=0,W89+1,W89)))</f>
        <v/>
      </c>
      <c r="X90" s="47" t="str">
        <f>IF($A90&lt;Pensionsjahr,HLOOKUP($C90,Gehaltstabelle_neu!$B$2:$AA$13,Neu_Gehalt!W90+1,FALSE)*14,IF($A90=Pensionsjahr,(MONTH($E$1)+2*MONTH($E$1)/12)*HLOOKUP($C90,Gehaltstabelle_neu!$B$2:$AA$13,Neu_Gehalt!W90+1,FALSE),""))</f>
        <v/>
      </c>
      <c r="Y90" s="47" t="str">
        <f>IF($A90="","",IF(Y89=MAX(Gehaltstabelle_neu!$A$3:$A$56),MAX(Gehaltstabelle_neu!$A$3:$A$56),IF(MOD($B90,2)=0,Y89+1,Y89)))</f>
        <v/>
      </c>
      <c r="Z90" s="47" t="str">
        <f>IF($A90&lt;Pensionsjahr,HLOOKUP($C90,Gehaltstabelle_neu!$B$2:$AA$13,Neu_Gehalt!Y90+1,FALSE)*14,IF($A90=Pensionsjahr,(MONTH($E$1)+2*MONTH($E$1)/12)*HLOOKUP($C90,Gehaltstabelle_neu!$B$2:$AA$13,Neu_Gehalt!Y90+1,FALSE),""))</f>
        <v/>
      </c>
      <c r="AA90" s="47" t="str">
        <f>IF($A90="","",IF(AA89=MAX(Gehaltstabelle_neu!$A$3:$A$56),MAX(Gehaltstabelle_neu!$A$3:$A$56),IF(MOD($B90,2)=0,AA89+1,AA89)))</f>
        <v/>
      </c>
      <c r="AB90" s="47" t="str">
        <f>IF($A90&lt;Pensionsjahr,HLOOKUP($C90,Gehaltstabelle_neu!$B$2:$AA$13,Neu_Gehalt!AA90+1,FALSE)*14,IF($A90=Pensionsjahr,(MONTH($E$1)+2*MONTH($E$1)/12)*HLOOKUP($C90,Gehaltstabelle_neu!$B$2:$AA$13,Neu_Gehalt!AA90+1,FALSE),""))</f>
        <v/>
      </c>
      <c r="AC90" s="47" t="str">
        <f>IF($A90="","",IF(AC89=MAX(Gehaltstabelle_neu!$A$3:$A$56),MAX(Gehaltstabelle_neu!$A$3:$A$56),IF(MOD($B90,2)=0,AC89+1,AC89)))</f>
        <v/>
      </c>
      <c r="AD90" s="47" t="str">
        <f>IF($A90&lt;Pensionsjahr,HLOOKUP($C90,Gehaltstabelle_neu!$B$2:$AA$13,Neu_Gehalt!AC90+1,FALSE)*14,IF($A90=Pensionsjahr,(MONTH($E$1)+2*MONTH($E$1)/12)*HLOOKUP($C90,Gehaltstabelle_neu!$B$2:$AA$13,Neu_Gehalt!AC90+1,FALSE),""))</f>
        <v/>
      </c>
      <c r="AE90" s="48"/>
    </row>
    <row r="91" spans="1:31" x14ac:dyDescent="0.25">
      <c r="A91" t="str">
        <f t="shared" si="3"/>
        <v/>
      </c>
      <c r="B91" s="19" t="str">
        <f t="shared" si="2"/>
        <v/>
      </c>
      <c r="C91" s="19" t="str">
        <f>IF(A91="","",IF(C90=MAX(Gehaltstabelle_neu!$B$2:$BO$2),Neu_Gehalt!C90,$H$3+Dienstprüftung!D84))</f>
        <v/>
      </c>
      <c r="D91" t="str">
        <f>IF(A91="","",IF(D90=MAX(Gehaltstabelle_neu!$A$3:A137),MAX(Gehaltstabelle_neu!$A$3:A137),IF(MOD(B91,2)=0,D90+1,D90)))</f>
        <v/>
      </c>
      <c r="E91" s="20" t="str">
        <f>IF(A91&lt;Pensionsjahr,HLOOKUP(C91,Gehaltstabelle_neu!$B$2:$AA$13,Neu_Gehalt!D91+1,FALSE)*14,IF(A91=Pensionsjahr,(MONTH($E$1)-1+2*(MONTH($E$1)-1)/12)*HLOOKUP(C91,Gehaltstabelle_neu!$B$2:$AA$13,Neu_Gehalt!D91+1,FALSE),""))</f>
        <v/>
      </c>
      <c r="G91" s="21"/>
      <c r="I91" s="46" t="str">
        <f>IF(A91="","",IF(I90=MAX(Gehaltstabelle_neu!$A$3:A137),MAX(Gehaltstabelle_neu!$A$3:A137),IF(MOD(B91,2)=0,I90+1,I90)))</f>
        <v/>
      </c>
      <c r="J91" s="47" t="str">
        <f>IF(A91&lt;Pensionsjahr,HLOOKUP(C91,Gehaltstabelle_neu!$B$2:$AA$13,Neu_Gehalt!I91+1,FALSE)*14,IF(A91=Pensionsjahr,(MONTH($E$1)+2*MONTH($E$1)/12)*HLOOKUP(C91,Gehaltstabelle_neu!$B$2:$AA$13,Neu_Gehalt!I91+1,FALSE),""))</f>
        <v/>
      </c>
      <c r="K91" s="47" t="str">
        <f>IF($A91="","",IF(K90=MAX(Gehaltstabelle_neu!$A$3:$A$56),MAX(Gehaltstabelle_neu!$A$3:$A$56),IF(MOD($B91,2)=0,K90+1,K90)))</f>
        <v/>
      </c>
      <c r="L91" s="47" t="str">
        <f>IF($A91&lt;Pensionsjahr,HLOOKUP($C91,Gehaltstabelle_neu!$B$2:$AA$13,Neu_Gehalt!K91+1,FALSE)*14,IF($A91=Pensionsjahr,(MONTH($E$1)+2*MONTH($E$1)/12)*HLOOKUP($C91,Gehaltstabelle_neu!$B$2:$AA$13,Neu_Gehalt!K91+1,FALSE),""))</f>
        <v/>
      </c>
      <c r="M91" s="47" t="str">
        <f>IF($A91="","",IF(M90=MAX(Gehaltstabelle_neu!$A$3:$A$56),MAX(Gehaltstabelle_neu!$A$3:$A$56),IF(MOD($B91,2)=0,M90+1,M90)))</f>
        <v/>
      </c>
      <c r="N91" s="47" t="str">
        <f>IF($A91&lt;Pensionsjahr,HLOOKUP($C91,Gehaltstabelle_neu!$B$2:$AA$13,Neu_Gehalt!M91+1,FALSE)*14,IF($A91=Pensionsjahr,(MONTH($E$1)+2*MONTH($E$1)/12)*HLOOKUP($C91,Gehaltstabelle_neu!$B$2:$AA$13,Neu_Gehalt!M91+1,FALSE),""))</f>
        <v/>
      </c>
      <c r="O91" s="47" t="str">
        <f>IF($A91="","",IF(O90=MAX(Gehaltstabelle_neu!$A$3:$A$56),MAX(Gehaltstabelle_neu!$A$3:$A$56),IF(MOD($B91,2)=0,O90+1,O90)))</f>
        <v/>
      </c>
      <c r="P91" s="47" t="str">
        <f>IF($A91&lt;Pensionsjahr,HLOOKUP($C91,Gehaltstabelle_neu!$B$2:$AA$13,Neu_Gehalt!O91+1,FALSE)*14,IF($A91=Pensionsjahr,(MONTH($E$1)+2*MONTH($E$1)/12)*HLOOKUP($C91,Gehaltstabelle_neu!$B$2:$AA$13,Neu_Gehalt!O91+1,FALSE),""))</f>
        <v/>
      </c>
      <c r="Q91" s="47" t="str">
        <f>IF($A91="","",IF(Q90=MAX(Gehaltstabelle_neu!$A$3:$A$56),MAX(Gehaltstabelle_neu!$A$3:$A$56),IF(MOD($B91,2)=0,Q90+1,Q90)))</f>
        <v/>
      </c>
      <c r="R91" s="47" t="str">
        <f>IF($A91&lt;Pensionsjahr,HLOOKUP($C91,Gehaltstabelle_neu!$B$2:$AA$13,Neu_Gehalt!Q91+1,FALSE)*14,IF($A91=Pensionsjahr,(MONTH($E$1)+2*MONTH($E$1)/12)*HLOOKUP($C91,Gehaltstabelle_neu!$B$2:$AA$13,Neu_Gehalt!Q91+1,FALSE),""))</f>
        <v/>
      </c>
      <c r="S91" s="47" t="str">
        <f>IF($A91="","",IF(S90=MAX(Gehaltstabelle_neu!$A$3:$A$56),MAX(Gehaltstabelle_neu!$A$3:$A$56),IF(MOD($B91,2)=0,S90+1,S90)))</f>
        <v/>
      </c>
      <c r="T91" s="47" t="str">
        <f>IF($A91&lt;Pensionsjahr,HLOOKUP($C91,Gehaltstabelle_neu!$B$2:$AA$13,Neu_Gehalt!S91+1,FALSE)*14,IF($A91=Pensionsjahr,(MONTH($E$1)+2*MONTH($E$1)/12)*HLOOKUP($C91,Gehaltstabelle_neu!$B$2:$AA$13,Neu_Gehalt!S91+1,FALSE),""))</f>
        <v/>
      </c>
      <c r="U91" s="47" t="str">
        <f>IF($A91="","",IF(U90=MAX(Gehaltstabelle_neu!$A$3:$A$56),MAX(Gehaltstabelle_neu!$A$3:$A$56),IF(MOD($B91,2)=0,U90+1,U90)))</f>
        <v/>
      </c>
      <c r="V91" s="47" t="str">
        <f>IF($A91&lt;Pensionsjahr,HLOOKUP($C91,Gehaltstabelle_neu!$B$2:$AA$13,Neu_Gehalt!U91+1,FALSE)*14,IF($A91=Pensionsjahr,(MONTH($E$1)+2*MONTH($E$1)/12)*HLOOKUP($C91,Gehaltstabelle_neu!$B$2:$AA$13,Neu_Gehalt!U91+1,FALSE),""))</f>
        <v/>
      </c>
      <c r="W91" s="47" t="str">
        <f>IF($A91="","",IF(W90=MAX(Gehaltstabelle_neu!$A$3:$A$56),MAX(Gehaltstabelle_neu!$A$3:$A$56),IF(MOD($B91,2)=0,W90+1,W90)))</f>
        <v/>
      </c>
      <c r="X91" s="47" t="str">
        <f>IF($A91&lt;Pensionsjahr,HLOOKUP($C91,Gehaltstabelle_neu!$B$2:$AA$13,Neu_Gehalt!W91+1,FALSE)*14,IF($A91=Pensionsjahr,(MONTH($E$1)+2*MONTH($E$1)/12)*HLOOKUP($C91,Gehaltstabelle_neu!$B$2:$AA$13,Neu_Gehalt!W91+1,FALSE),""))</f>
        <v/>
      </c>
      <c r="Y91" s="47" t="str">
        <f>IF($A91="","",IF(Y90=MAX(Gehaltstabelle_neu!$A$3:$A$56),MAX(Gehaltstabelle_neu!$A$3:$A$56),IF(MOD($B91,2)=0,Y90+1,Y90)))</f>
        <v/>
      </c>
      <c r="Z91" s="47" t="str">
        <f>IF($A91&lt;Pensionsjahr,HLOOKUP($C91,Gehaltstabelle_neu!$B$2:$AA$13,Neu_Gehalt!Y91+1,FALSE)*14,IF($A91=Pensionsjahr,(MONTH($E$1)+2*MONTH($E$1)/12)*HLOOKUP($C91,Gehaltstabelle_neu!$B$2:$AA$13,Neu_Gehalt!Y91+1,FALSE),""))</f>
        <v/>
      </c>
      <c r="AA91" s="47" t="str">
        <f>IF($A91="","",IF(AA90=MAX(Gehaltstabelle_neu!$A$3:$A$56),MAX(Gehaltstabelle_neu!$A$3:$A$56),IF(MOD($B91,2)=0,AA90+1,AA90)))</f>
        <v/>
      </c>
      <c r="AB91" s="47" t="str">
        <f>IF($A91&lt;Pensionsjahr,HLOOKUP($C91,Gehaltstabelle_neu!$B$2:$AA$13,Neu_Gehalt!AA91+1,FALSE)*14,IF($A91=Pensionsjahr,(MONTH($E$1)+2*MONTH($E$1)/12)*HLOOKUP($C91,Gehaltstabelle_neu!$B$2:$AA$13,Neu_Gehalt!AA91+1,FALSE),""))</f>
        <v/>
      </c>
      <c r="AC91" s="47" t="str">
        <f>IF($A91="","",IF(AC90=MAX(Gehaltstabelle_neu!$A$3:$A$56),MAX(Gehaltstabelle_neu!$A$3:$A$56),IF(MOD($B91,2)=0,AC90+1,AC90)))</f>
        <v/>
      </c>
      <c r="AD91" s="47" t="str">
        <f>IF($A91&lt;Pensionsjahr,HLOOKUP($C91,Gehaltstabelle_neu!$B$2:$AA$13,Neu_Gehalt!AC91+1,FALSE)*14,IF($A91=Pensionsjahr,(MONTH($E$1)+2*MONTH($E$1)/12)*HLOOKUP($C91,Gehaltstabelle_neu!$B$2:$AA$13,Neu_Gehalt!AC91+1,FALSE),""))</f>
        <v/>
      </c>
      <c r="AE91" s="48"/>
    </row>
    <row r="92" spans="1:31" x14ac:dyDescent="0.25">
      <c r="A92" t="str">
        <f t="shared" si="3"/>
        <v/>
      </c>
      <c r="B92" s="19" t="str">
        <f t="shared" si="2"/>
        <v/>
      </c>
      <c r="C92" s="19" t="str">
        <f>IF(A92="","",IF(C91=MAX(Gehaltstabelle_neu!$B$2:$BO$2),Neu_Gehalt!C91,$H$3+Dienstprüftung!D85))</f>
        <v/>
      </c>
      <c r="D92" t="str">
        <f>IF(A92="","",IF(D91=MAX(Gehaltstabelle_neu!$A$3:A138),MAX(Gehaltstabelle_neu!$A$3:A138),IF(MOD(B92,2)=0,D91+1,D91)))</f>
        <v/>
      </c>
      <c r="E92" s="20" t="str">
        <f>IF(A92&lt;Pensionsjahr,HLOOKUP(C92,Gehaltstabelle_neu!$B$2:$AA$13,Neu_Gehalt!D92+1,FALSE)*14,IF(A92=Pensionsjahr,(MONTH($E$1)-1+2*(MONTH($E$1)-1)/12)*HLOOKUP(C92,Gehaltstabelle_neu!$B$2:$AA$13,Neu_Gehalt!D92+1,FALSE),""))</f>
        <v/>
      </c>
      <c r="G92" s="21"/>
      <c r="I92" s="46" t="str">
        <f>IF(A92="","",IF(I91=MAX(Gehaltstabelle_neu!$A$3:A138),MAX(Gehaltstabelle_neu!$A$3:A138),IF(MOD(B92,2)=0,I91+1,I91)))</f>
        <v/>
      </c>
      <c r="J92" s="47" t="str">
        <f>IF(A92&lt;Pensionsjahr,HLOOKUP(C92,Gehaltstabelle_neu!$B$2:$AA$13,Neu_Gehalt!I92+1,FALSE)*14,IF(A92=Pensionsjahr,(MONTH($E$1)+2*MONTH($E$1)/12)*HLOOKUP(C92,Gehaltstabelle_neu!$B$2:$AA$13,Neu_Gehalt!I92+1,FALSE),""))</f>
        <v/>
      </c>
      <c r="K92" s="47" t="str">
        <f>IF($A92="","",IF(K91=MAX(Gehaltstabelle_neu!$A$3:$A$56),MAX(Gehaltstabelle_neu!$A$3:$A$56),IF(MOD($B92,2)=0,K91+1,K91)))</f>
        <v/>
      </c>
      <c r="L92" s="47" t="str">
        <f>IF($A92&lt;Pensionsjahr,HLOOKUP($C92,Gehaltstabelle_neu!$B$2:$AA$13,Neu_Gehalt!K92+1,FALSE)*14,IF($A92=Pensionsjahr,(MONTH($E$1)+2*MONTH($E$1)/12)*HLOOKUP($C92,Gehaltstabelle_neu!$B$2:$AA$13,Neu_Gehalt!K92+1,FALSE),""))</f>
        <v/>
      </c>
      <c r="M92" s="47" t="str">
        <f>IF($A92="","",IF(M91=MAX(Gehaltstabelle_neu!$A$3:$A$56),MAX(Gehaltstabelle_neu!$A$3:$A$56),IF(MOD($B92,2)=0,M91+1,M91)))</f>
        <v/>
      </c>
      <c r="N92" s="47" t="str">
        <f>IF($A92&lt;Pensionsjahr,HLOOKUP($C92,Gehaltstabelle_neu!$B$2:$AA$13,Neu_Gehalt!M92+1,FALSE)*14,IF($A92=Pensionsjahr,(MONTH($E$1)+2*MONTH($E$1)/12)*HLOOKUP($C92,Gehaltstabelle_neu!$B$2:$AA$13,Neu_Gehalt!M92+1,FALSE),""))</f>
        <v/>
      </c>
      <c r="O92" s="47" t="str">
        <f>IF($A92="","",IF(O91=MAX(Gehaltstabelle_neu!$A$3:$A$56),MAX(Gehaltstabelle_neu!$A$3:$A$56),IF(MOD($B92,2)=0,O91+1,O91)))</f>
        <v/>
      </c>
      <c r="P92" s="47" t="str">
        <f>IF($A92&lt;Pensionsjahr,HLOOKUP($C92,Gehaltstabelle_neu!$B$2:$AA$13,Neu_Gehalt!O92+1,FALSE)*14,IF($A92=Pensionsjahr,(MONTH($E$1)+2*MONTH($E$1)/12)*HLOOKUP($C92,Gehaltstabelle_neu!$B$2:$AA$13,Neu_Gehalt!O92+1,FALSE),""))</f>
        <v/>
      </c>
      <c r="Q92" s="47" t="str">
        <f>IF($A92="","",IF(Q91=MAX(Gehaltstabelle_neu!$A$3:$A$56),MAX(Gehaltstabelle_neu!$A$3:$A$56),IF(MOD($B92,2)=0,Q91+1,Q91)))</f>
        <v/>
      </c>
      <c r="R92" s="47" t="str">
        <f>IF($A92&lt;Pensionsjahr,HLOOKUP($C92,Gehaltstabelle_neu!$B$2:$AA$13,Neu_Gehalt!Q92+1,FALSE)*14,IF($A92=Pensionsjahr,(MONTH($E$1)+2*MONTH($E$1)/12)*HLOOKUP($C92,Gehaltstabelle_neu!$B$2:$AA$13,Neu_Gehalt!Q92+1,FALSE),""))</f>
        <v/>
      </c>
      <c r="S92" s="47" t="str">
        <f>IF($A92="","",IF(S91=MAX(Gehaltstabelle_neu!$A$3:$A$56),MAX(Gehaltstabelle_neu!$A$3:$A$56),IF(MOD($B92,2)=0,S91+1,S91)))</f>
        <v/>
      </c>
      <c r="T92" s="47" t="str">
        <f>IF($A92&lt;Pensionsjahr,HLOOKUP($C92,Gehaltstabelle_neu!$B$2:$AA$13,Neu_Gehalt!S92+1,FALSE)*14,IF($A92=Pensionsjahr,(MONTH($E$1)+2*MONTH($E$1)/12)*HLOOKUP($C92,Gehaltstabelle_neu!$B$2:$AA$13,Neu_Gehalt!S92+1,FALSE),""))</f>
        <v/>
      </c>
      <c r="U92" s="47" t="str">
        <f>IF($A92="","",IF(U91=MAX(Gehaltstabelle_neu!$A$3:$A$56),MAX(Gehaltstabelle_neu!$A$3:$A$56),IF(MOD($B92,2)=0,U91+1,U91)))</f>
        <v/>
      </c>
      <c r="V92" s="47" t="str">
        <f>IF($A92&lt;Pensionsjahr,HLOOKUP($C92,Gehaltstabelle_neu!$B$2:$AA$13,Neu_Gehalt!U92+1,FALSE)*14,IF($A92=Pensionsjahr,(MONTH($E$1)+2*MONTH($E$1)/12)*HLOOKUP($C92,Gehaltstabelle_neu!$B$2:$AA$13,Neu_Gehalt!U92+1,FALSE),""))</f>
        <v/>
      </c>
      <c r="W92" s="47" t="str">
        <f>IF($A92="","",IF(W91=MAX(Gehaltstabelle_neu!$A$3:$A$56),MAX(Gehaltstabelle_neu!$A$3:$A$56),IF(MOD($B92,2)=0,W91+1,W91)))</f>
        <v/>
      </c>
      <c r="X92" s="47" t="str">
        <f>IF($A92&lt;Pensionsjahr,HLOOKUP($C92,Gehaltstabelle_neu!$B$2:$AA$13,Neu_Gehalt!W92+1,FALSE)*14,IF($A92=Pensionsjahr,(MONTH($E$1)+2*MONTH($E$1)/12)*HLOOKUP($C92,Gehaltstabelle_neu!$B$2:$AA$13,Neu_Gehalt!W92+1,FALSE),""))</f>
        <v/>
      </c>
      <c r="Y92" s="47" t="str">
        <f>IF($A92="","",IF(Y91=MAX(Gehaltstabelle_neu!$A$3:$A$56),MAX(Gehaltstabelle_neu!$A$3:$A$56),IF(MOD($B92,2)=0,Y91+1,Y91)))</f>
        <v/>
      </c>
      <c r="Z92" s="47" t="str">
        <f>IF($A92&lt;Pensionsjahr,HLOOKUP($C92,Gehaltstabelle_neu!$B$2:$AA$13,Neu_Gehalt!Y92+1,FALSE)*14,IF($A92=Pensionsjahr,(MONTH($E$1)+2*MONTH($E$1)/12)*HLOOKUP($C92,Gehaltstabelle_neu!$B$2:$AA$13,Neu_Gehalt!Y92+1,FALSE),""))</f>
        <v/>
      </c>
      <c r="AA92" s="47" t="str">
        <f>IF($A92="","",IF(AA91=MAX(Gehaltstabelle_neu!$A$3:$A$56),MAX(Gehaltstabelle_neu!$A$3:$A$56),IF(MOD($B92,2)=0,AA91+1,AA91)))</f>
        <v/>
      </c>
      <c r="AB92" s="47" t="str">
        <f>IF($A92&lt;Pensionsjahr,HLOOKUP($C92,Gehaltstabelle_neu!$B$2:$AA$13,Neu_Gehalt!AA92+1,FALSE)*14,IF($A92=Pensionsjahr,(MONTH($E$1)+2*MONTH($E$1)/12)*HLOOKUP($C92,Gehaltstabelle_neu!$B$2:$AA$13,Neu_Gehalt!AA92+1,FALSE),""))</f>
        <v/>
      </c>
      <c r="AC92" s="47" t="str">
        <f>IF($A92="","",IF(AC91=MAX(Gehaltstabelle_neu!$A$3:$A$56),MAX(Gehaltstabelle_neu!$A$3:$A$56),IF(MOD($B92,2)=0,AC91+1,AC91)))</f>
        <v/>
      </c>
      <c r="AD92" s="47" t="str">
        <f>IF($A92&lt;Pensionsjahr,HLOOKUP($C92,Gehaltstabelle_neu!$B$2:$AA$13,Neu_Gehalt!AC92+1,FALSE)*14,IF($A92=Pensionsjahr,(MONTH($E$1)+2*MONTH($E$1)/12)*HLOOKUP($C92,Gehaltstabelle_neu!$B$2:$AA$13,Neu_Gehalt!AC92+1,FALSE),""))</f>
        <v/>
      </c>
      <c r="AE92" s="48"/>
    </row>
    <row r="93" spans="1:31" x14ac:dyDescent="0.25">
      <c r="A93" t="str">
        <f t="shared" si="3"/>
        <v/>
      </c>
      <c r="B93" s="19" t="str">
        <f t="shared" si="2"/>
        <v/>
      </c>
      <c r="C93" s="19" t="str">
        <f>IF(A93="","",IF(C92=MAX(Gehaltstabelle_neu!$B$2:$BO$2),Neu_Gehalt!C92,$H$3+Dienstprüftung!D86))</f>
        <v/>
      </c>
      <c r="D93" t="str">
        <f>IF(A93="","",IF(D92=MAX(Gehaltstabelle_neu!$A$3:A139),MAX(Gehaltstabelle_neu!$A$3:A139),IF(MOD(B93,2)=0,D92+1,D92)))</f>
        <v/>
      </c>
      <c r="E93" s="20" t="str">
        <f>IF(A93&lt;Pensionsjahr,HLOOKUP(C93,Gehaltstabelle_neu!$B$2:$AA$13,Neu_Gehalt!D93+1,FALSE)*14,IF(A93=Pensionsjahr,(MONTH($E$1)-1+2*(MONTH($E$1)-1)/12)*HLOOKUP(C93,Gehaltstabelle_neu!$B$2:$AA$13,Neu_Gehalt!D93+1,FALSE),""))</f>
        <v/>
      </c>
      <c r="G93" s="21"/>
      <c r="I93" s="46" t="str">
        <f>IF(A93="","",IF(I92=MAX(Gehaltstabelle_neu!$A$3:A139),MAX(Gehaltstabelle_neu!$A$3:A139),IF(MOD(B93,2)=0,I92+1,I92)))</f>
        <v/>
      </c>
      <c r="J93" s="47" t="str">
        <f>IF(A93&lt;Pensionsjahr,HLOOKUP(C93,Gehaltstabelle_neu!$B$2:$AA$13,Neu_Gehalt!I93+1,FALSE)*14,IF(A93=Pensionsjahr,(MONTH($E$1)+2*MONTH($E$1)/12)*HLOOKUP(C93,Gehaltstabelle_neu!$B$2:$AA$13,Neu_Gehalt!I93+1,FALSE),""))</f>
        <v/>
      </c>
      <c r="K93" s="47" t="str">
        <f>IF($A93="","",IF(K92=MAX(Gehaltstabelle_neu!$A$3:$A$56),MAX(Gehaltstabelle_neu!$A$3:$A$56),IF(MOD($B93,2)=0,K92+1,K92)))</f>
        <v/>
      </c>
      <c r="L93" s="47" t="str">
        <f>IF($A93&lt;Pensionsjahr,HLOOKUP($C93,Gehaltstabelle_neu!$B$2:$AA$13,Neu_Gehalt!K93+1,FALSE)*14,IF($A93=Pensionsjahr,(MONTH($E$1)+2*MONTH($E$1)/12)*HLOOKUP($C93,Gehaltstabelle_neu!$B$2:$AA$13,Neu_Gehalt!K93+1,FALSE),""))</f>
        <v/>
      </c>
      <c r="M93" s="47" t="str">
        <f>IF($A93="","",IF(M92=MAX(Gehaltstabelle_neu!$A$3:$A$56),MAX(Gehaltstabelle_neu!$A$3:$A$56),IF(MOD($B93,2)=0,M92+1,M92)))</f>
        <v/>
      </c>
      <c r="N93" s="47" t="str">
        <f>IF($A93&lt;Pensionsjahr,HLOOKUP($C93,Gehaltstabelle_neu!$B$2:$AA$13,Neu_Gehalt!M93+1,FALSE)*14,IF($A93=Pensionsjahr,(MONTH($E$1)+2*MONTH($E$1)/12)*HLOOKUP($C93,Gehaltstabelle_neu!$B$2:$AA$13,Neu_Gehalt!M93+1,FALSE),""))</f>
        <v/>
      </c>
      <c r="O93" s="47" t="str">
        <f>IF($A93="","",IF(O92=MAX(Gehaltstabelle_neu!$A$3:$A$56),MAX(Gehaltstabelle_neu!$A$3:$A$56),IF(MOD($B93,2)=0,O92+1,O92)))</f>
        <v/>
      </c>
      <c r="P93" s="47" t="str">
        <f>IF($A93&lt;Pensionsjahr,HLOOKUP($C93,Gehaltstabelle_neu!$B$2:$AA$13,Neu_Gehalt!O93+1,FALSE)*14,IF($A93=Pensionsjahr,(MONTH($E$1)+2*MONTH($E$1)/12)*HLOOKUP($C93,Gehaltstabelle_neu!$B$2:$AA$13,Neu_Gehalt!O93+1,FALSE),""))</f>
        <v/>
      </c>
      <c r="Q93" s="47" t="str">
        <f>IF($A93="","",IF(Q92=MAX(Gehaltstabelle_neu!$A$3:$A$56),MAX(Gehaltstabelle_neu!$A$3:$A$56),IF(MOD($B93,2)=0,Q92+1,Q92)))</f>
        <v/>
      </c>
      <c r="R93" s="47" t="str">
        <f>IF($A93&lt;Pensionsjahr,HLOOKUP($C93,Gehaltstabelle_neu!$B$2:$AA$13,Neu_Gehalt!Q93+1,FALSE)*14,IF($A93=Pensionsjahr,(MONTH($E$1)+2*MONTH($E$1)/12)*HLOOKUP($C93,Gehaltstabelle_neu!$B$2:$AA$13,Neu_Gehalt!Q93+1,FALSE),""))</f>
        <v/>
      </c>
      <c r="S93" s="47" t="str">
        <f>IF($A93="","",IF(S92=MAX(Gehaltstabelle_neu!$A$3:$A$56),MAX(Gehaltstabelle_neu!$A$3:$A$56),IF(MOD($B93,2)=0,S92+1,S92)))</f>
        <v/>
      </c>
      <c r="T93" s="47" t="str">
        <f>IF($A93&lt;Pensionsjahr,HLOOKUP($C93,Gehaltstabelle_neu!$B$2:$AA$13,Neu_Gehalt!S93+1,FALSE)*14,IF($A93=Pensionsjahr,(MONTH($E$1)+2*MONTH($E$1)/12)*HLOOKUP($C93,Gehaltstabelle_neu!$B$2:$AA$13,Neu_Gehalt!S93+1,FALSE),""))</f>
        <v/>
      </c>
      <c r="U93" s="47" t="str">
        <f>IF($A93="","",IF(U92=MAX(Gehaltstabelle_neu!$A$3:$A$56),MAX(Gehaltstabelle_neu!$A$3:$A$56),IF(MOD($B93,2)=0,U92+1,U92)))</f>
        <v/>
      </c>
      <c r="V93" s="47" t="str">
        <f>IF($A93&lt;Pensionsjahr,HLOOKUP($C93,Gehaltstabelle_neu!$B$2:$AA$13,Neu_Gehalt!U93+1,FALSE)*14,IF($A93=Pensionsjahr,(MONTH($E$1)+2*MONTH($E$1)/12)*HLOOKUP($C93,Gehaltstabelle_neu!$B$2:$AA$13,Neu_Gehalt!U93+1,FALSE),""))</f>
        <v/>
      </c>
      <c r="W93" s="47" t="str">
        <f>IF($A93="","",IF(W92=MAX(Gehaltstabelle_neu!$A$3:$A$56),MAX(Gehaltstabelle_neu!$A$3:$A$56),IF(MOD($B93,2)=0,W92+1,W92)))</f>
        <v/>
      </c>
      <c r="X93" s="47" t="str">
        <f>IF($A93&lt;Pensionsjahr,HLOOKUP($C93,Gehaltstabelle_neu!$B$2:$AA$13,Neu_Gehalt!W93+1,FALSE)*14,IF($A93=Pensionsjahr,(MONTH($E$1)+2*MONTH($E$1)/12)*HLOOKUP($C93,Gehaltstabelle_neu!$B$2:$AA$13,Neu_Gehalt!W93+1,FALSE),""))</f>
        <v/>
      </c>
      <c r="Y93" s="47" t="str">
        <f>IF($A93="","",IF(Y92=MAX(Gehaltstabelle_neu!$A$3:$A$56),MAX(Gehaltstabelle_neu!$A$3:$A$56),IF(MOD($B93,2)=0,Y92+1,Y92)))</f>
        <v/>
      </c>
      <c r="Z93" s="47" t="str">
        <f>IF($A93&lt;Pensionsjahr,HLOOKUP($C93,Gehaltstabelle_neu!$B$2:$AA$13,Neu_Gehalt!Y93+1,FALSE)*14,IF($A93=Pensionsjahr,(MONTH($E$1)+2*MONTH($E$1)/12)*HLOOKUP($C93,Gehaltstabelle_neu!$B$2:$AA$13,Neu_Gehalt!Y93+1,FALSE),""))</f>
        <v/>
      </c>
      <c r="AA93" s="47" t="str">
        <f>IF($A93="","",IF(AA92=MAX(Gehaltstabelle_neu!$A$3:$A$56),MAX(Gehaltstabelle_neu!$A$3:$A$56),IF(MOD($B93,2)=0,AA92+1,AA92)))</f>
        <v/>
      </c>
      <c r="AB93" s="47" t="str">
        <f>IF($A93&lt;Pensionsjahr,HLOOKUP($C93,Gehaltstabelle_neu!$B$2:$AA$13,Neu_Gehalt!AA93+1,FALSE)*14,IF($A93=Pensionsjahr,(MONTH($E$1)+2*MONTH($E$1)/12)*HLOOKUP($C93,Gehaltstabelle_neu!$B$2:$AA$13,Neu_Gehalt!AA93+1,FALSE),""))</f>
        <v/>
      </c>
      <c r="AC93" s="47" t="str">
        <f>IF($A93="","",IF(AC92=MAX(Gehaltstabelle_neu!$A$3:$A$56),MAX(Gehaltstabelle_neu!$A$3:$A$56),IF(MOD($B93,2)=0,AC92+1,AC92)))</f>
        <v/>
      </c>
      <c r="AD93" s="47" t="str">
        <f>IF($A93&lt;Pensionsjahr,HLOOKUP($C93,Gehaltstabelle_neu!$B$2:$AA$13,Neu_Gehalt!AC93+1,FALSE)*14,IF($A93=Pensionsjahr,(MONTH($E$1)+2*MONTH($E$1)/12)*HLOOKUP($C93,Gehaltstabelle_neu!$B$2:$AA$13,Neu_Gehalt!AC93+1,FALSE),""))</f>
        <v/>
      </c>
      <c r="AE93" s="48"/>
    </row>
    <row r="94" spans="1:31" x14ac:dyDescent="0.25">
      <c r="A94" t="str">
        <f t="shared" si="3"/>
        <v/>
      </c>
      <c r="B94" s="19" t="str">
        <f t="shared" si="2"/>
        <v/>
      </c>
      <c r="C94" s="19" t="str">
        <f>IF(A94="","",IF(C93=MAX(Gehaltstabelle_neu!$B$2:$BO$2),Neu_Gehalt!C93,$H$3+Dienstprüftung!D87))</f>
        <v/>
      </c>
      <c r="D94" t="str">
        <f>IF(A94="","",IF(D93=MAX(Gehaltstabelle_neu!$A$3:A140),MAX(Gehaltstabelle_neu!$A$3:A140),IF(MOD(B94,2)=0,D93+1,D93)))</f>
        <v/>
      </c>
      <c r="E94" s="20" t="str">
        <f>IF(A94&lt;Pensionsjahr,HLOOKUP(C94,Gehaltstabelle_neu!$B$2:$AA$13,Neu_Gehalt!D94+1,FALSE)*14,IF(A94=Pensionsjahr,(MONTH($E$1)-1+2*(MONTH($E$1)-1)/12)*HLOOKUP(C94,Gehaltstabelle_neu!$B$2:$AA$13,Neu_Gehalt!D94+1,FALSE),""))</f>
        <v/>
      </c>
      <c r="G94" s="21"/>
      <c r="I94" s="46" t="str">
        <f>IF(A94="","",IF(I93=MAX(Gehaltstabelle_neu!$A$3:A140),MAX(Gehaltstabelle_neu!$A$3:A140),IF(MOD(B94,2)=0,I93+1,I93)))</f>
        <v/>
      </c>
      <c r="J94" s="47" t="str">
        <f>IF(A94&lt;Pensionsjahr,HLOOKUP(C94,Gehaltstabelle_neu!$B$2:$AA$13,Neu_Gehalt!I94+1,FALSE)*14,IF(A94=Pensionsjahr,(MONTH($E$1)+2*MONTH($E$1)/12)*HLOOKUP(C94,Gehaltstabelle_neu!$B$2:$AA$13,Neu_Gehalt!I94+1,FALSE),""))</f>
        <v/>
      </c>
      <c r="K94" s="47" t="str">
        <f>IF($A94="","",IF(K93=MAX(Gehaltstabelle_neu!$A$3:$A$56),MAX(Gehaltstabelle_neu!$A$3:$A$56),IF(MOD($B94,2)=0,K93+1,K93)))</f>
        <v/>
      </c>
      <c r="L94" s="47" t="str">
        <f>IF($A94&lt;Pensionsjahr,HLOOKUP($C94,Gehaltstabelle_neu!$B$2:$AA$13,Neu_Gehalt!K94+1,FALSE)*14,IF($A94=Pensionsjahr,(MONTH($E$1)+2*MONTH($E$1)/12)*HLOOKUP($C94,Gehaltstabelle_neu!$B$2:$AA$13,Neu_Gehalt!K94+1,FALSE),""))</f>
        <v/>
      </c>
      <c r="M94" s="47" t="str">
        <f>IF($A94="","",IF(M93=MAX(Gehaltstabelle_neu!$A$3:$A$56),MAX(Gehaltstabelle_neu!$A$3:$A$56),IF(MOD($B94,2)=0,M93+1,M93)))</f>
        <v/>
      </c>
      <c r="N94" s="47" t="str">
        <f>IF($A94&lt;Pensionsjahr,HLOOKUP($C94,Gehaltstabelle_neu!$B$2:$AA$13,Neu_Gehalt!M94+1,FALSE)*14,IF($A94=Pensionsjahr,(MONTH($E$1)+2*MONTH($E$1)/12)*HLOOKUP($C94,Gehaltstabelle_neu!$B$2:$AA$13,Neu_Gehalt!M94+1,FALSE),""))</f>
        <v/>
      </c>
      <c r="O94" s="47" t="str">
        <f>IF($A94="","",IF(O93=MAX(Gehaltstabelle_neu!$A$3:$A$56),MAX(Gehaltstabelle_neu!$A$3:$A$56),IF(MOD($B94,2)=0,O93+1,O93)))</f>
        <v/>
      </c>
      <c r="P94" s="47" t="str">
        <f>IF($A94&lt;Pensionsjahr,HLOOKUP($C94,Gehaltstabelle_neu!$B$2:$AA$13,Neu_Gehalt!O94+1,FALSE)*14,IF($A94=Pensionsjahr,(MONTH($E$1)+2*MONTH($E$1)/12)*HLOOKUP($C94,Gehaltstabelle_neu!$B$2:$AA$13,Neu_Gehalt!O94+1,FALSE),""))</f>
        <v/>
      </c>
      <c r="Q94" s="47" t="str">
        <f>IF($A94="","",IF(Q93=MAX(Gehaltstabelle_neu!$A$3:$A$56),MAX(Gehaltstabelle_neu!$A$3:$A$56),IF(MOD($B94,2)=0,Q93+1,Q93)))</f>
        <v/>
      </c>
      <c r="R94" s="47" t="str">
        <f>IF($A94&lt;Pensionsjahr,HLOOKUP($C94,Gehaltstabelle_neu!$B$2:$AA$13,Neu_Gehalt!Q94+1,FALSE)*14,IF($A94=Pensionsjahr,(MONTH($E$1)+2*MONTH($E$1)/12)*HLOOKUP($C94,Gehaltstabelle_neu!$B$2:$AA$13,Neu_Gehalt!Q94+1,FALSE),""))</f>
        <v/>
      </c>
      <c r="S94" s="47" t="str">
        <f>IF($A94="","",IF(S93=MAX(Gehaltstabelle_neu!$A$3:$A$56),MAX(Gehaltstabelle_neu!$A$3:$A$56),IF(MOD($B94,2)=0,S93+1,S93)))</f>
        <v/>
      </c>
      <c r="T94" s="47" t="str">
        <f>IF($A94&lt;Pensionsjahr,HLOOKUP($C94,Gehaltstabelle_neu!$B$2:$AA$13,Neu_Gehalt!S94+1,FALSE)*14,IF($A94=Pensionsjahr,(MONTH($E$1)+2*MONTH($E$1)/12)*HLOOKUP($C94,Gehaltstabelle_neu!$B$2:$AA$13,Neu_Gehalt!S94+1,FALSE),""))</f>
        <v/>
      </c>
      <c r="U94" s="47" t="str">
        <f>IF($A94="","",IF(U93=MAX(Gehaltstabelle_neu!$A$3:$A$56),MAX(Gehaltstabelle_neu!$A$3:$A$56),IF(MOD($B94,2)=0,U93+1,U93)))</f>
        <v/>
      </c>
      <c r="V94" s="47" t="str">
        <f>IF($A94&lt;Pensionsjahr,HLOOKUP($C94,Gehaltstabelle_neu!$B$2:$AA$13,Neu_Gehalt!U94+1,FALSE)*14,IF($A94=Pensionsjahr,(MONTH($E$1)+2*MONTH($E$1)/12)*HLOOKUP($C94,Gehaltstabelle_neu!$B$2:$AA$13,Neu_Gehalt!U94+1,FALSE),""))</f>
        <v/>
      </c>
      <c r="W94" s="47" t="str">
        <f>IF($A94="","",IF(W93=MAX(Gehaltstabelle_neu!$A$3:$A$56),MAX(Gehaltstabelle_neu!$A$3:$A$56),IF(MOD($B94,2)=0,W93+1,W93)))</f>
        <v/>
      </c>
      <c r="X94" s="47" t="str">
        <f>IF($A94&lt;Pensionsjahr,HLOOKUP($C94,Gehaltstabelle_neu!$B$2:$AA$13,Neu_Gehalt!W94+1,FALSE)*14,IF($A94=Pensionsjahr,(MONTH($E$1)+2*MONTH($E$1)/12)*HLOOKUP($C94,Gehaltstabelle_neu!$B$2:$AA$13,Neu_Gehalt!W94+1,FALSE),""))</f>
        <v/>
      </c>
      <c r="Y94" s="47" t="str">
        <f>IF($A94="","",IF(Y93=MAX(Gehaltstabelle_neu!$A$3:$A$56),MAX(Gehaltstabelle_neu!$A$3:$A$56),IF(MOD($B94,2)=0,Y93+1,Y93)))</f>
        <v/>
      </c>
      <c r="Z94" s="47" t="str">
        <f>IF($A94&lt;Pensionsjahr,HLOOKUP($C94,Gehaltstabelle_neu!$B$2:$AA$13,Neu_Gehalt!Y94+1,FALSE)*14,IF($A94=Pensionsjahr,(MONTH($E$1)+2*MONTH($E$1)/12)*HLOOKUP($C94,Gehaltstabelle_neu!$B$2:$AA$13,Neu_Gehalt!Y94+1,FALSE),""))</f>
        <v/>
      </c>
      <c r="AA94" s="47" t="str">
        <f>IF($A94="","",IF(AA93=MAX(Gehaltstabelle_neu!$A$3:$A$56),MAX(Gehaltstabelle_neu!$A$3:$A$56),IF(MOD($B94,2)=0,AA93+1,AA93)))</f>
        <v/>
      </c>
      <c r="AB94" s="47" t="str">
        <f>IF($A94&lt;Pensionsjahr,HLOOKUP($C94,Gehaltstabelle_neu!$B$2:$AA$13,Neu_Gehalt!AA94+1,FALSE)*14,IF($A94=Pensionsjahr,(MONTH($E$1)+2*MONTH($E$1)/12)*HLOOKUP($C94,Gehaltstabelle_neu!$B$2:$AA$13,Neu_Gehalt!AA94+1,FALSE),""))</f>
        <v/>
      </c>
      <c r="AC94" s="47" t="str">
        <f>IF($A94="","",IF(AC93=MAX(Gehaltstabelle_neu!$A$3:$A$56),MAX(Gehaltstabelle_neu!$A$3:$A$56),IF(MOD($B94,2)=0,AC93+1,AC93)))</f>
        <v/>
      </c>
      <c r="AD94" s="47" t="str">
        <f>IF($A94&lt;Pensionsjahr,HLOOKUP($C94,Gehaltstabelle_neu!$B$2:$AA$13,Neu_Gehalt!AC94+1,FALSE)*14,IF($A94=Pensionsjahr,(MONTH($E$1)+2*MONTH($E$1)/12)*HLOOKUP($C94,Gehaltstabelle_neu!$B$2:$AA$13,Neu_Gehalt!AC94+1,FALSE),""))</f>
        <v/>
      </c>
      <c r="AE94" s="48"/>
    </row>
    <row r="95" spans="1:31" x14ac:dyDescent="0.25">
      <c r="A95" t="str">
        <f t="shared" si="3"/>
        <v/>
      </c>
      <c r="B95" s="19" t="str">
        <f t="shared" si="2"/>
        <v/>
      </c>
      <c r="C95" s="19" t="str">
        <f>IF(A95="","",IF(C94=MAX(Gehaltstabelle_neu!$B$2:$BO$2),Neu_Gehalt!C94,$H$3+Dienstprüftung!D88))</f>
        <v/>
      </c>
      <c r="D95" t="str">
        <f>IF(A95="","",IF(D94=MAX(Gehaltstabelle_neu!$A$3:A141),MAX(Gehaltstabelle_neu!$A$3:A141),IF(MOD(B95,2)=0,D94+1,D94)))</f>
        <v/>
      </c>
      <c r="E95" s="20" t="str">
        <f>IF(A95&lt;Pensionsjahr,HLOOKUP(C95,Gehaltstabelle_neu!$B$2:$AA$13,Neu_Gehalt!D95+1,FALSE)*14,IF(A95=Pensionsjahr,(MONTH($E$1)-1+2*(MONTH($E$1)-1)/12)*HLOOKUP(C95,Gehaltstabelle_neu!$B$2:$AA$13,Neu_Gehalt!D95+1,FALSE),""))</f>
        <v/>
      </c>
      <c r="G95" s="21"/>
      <c r="I95" s="46" t="str">
        <f>IF(A95="","",IF(I94=MAX(Gehaltstabelle_neu!$A$3:A141),MAX(Gehaltstabelle_neu!$A$3:A141),IF(MOD(B95,2)=0,I94+1,I94)))</f>
        <v/>
      </c>
      <c r="J95" s="47" t="str">
        <f>IF(A95&lt;Pensionsjahr,HLOOKUP(C95,Gehaltstabelle_neu!$B$2:$AA$13,Neu_Gehalt!I95+1,FALSE)*14,IF(A95=Pensionsjahr,(MONTH($E$1)+2*MONTH($E$1)/12)*HLOOKUP(C95,Gehaltstabelle_neu!$B$2:$AA$13,Neu_Gehalt!I95+1,FALSE),""))</f>
        <v/>
      </c>
      <c r="K95" s="47" t="str">
        <f>IF($A95="","",IF(K94=MAX(Gehaltstabelle_neu!$A$3:$A$56),MAX(Gehaltstabelle_neu!$A$3:$A$56),IF(MOD($B95,2)=0,K94+1,K94)))</f>
        <v/>
      </c>
      <c r="L95" s="47" t="str">
        <f>IF($A95&lt;Pensionsjahr,HLOOKUP($C95,Gehaltstabelle_neu!$B$2:$AA$13,Neu_Gehalt!K95+1,FALSE)*14,IF($A95=Pensionsjahr,(MONTH($E$1)+2*MONTH($E$1)/12)*HLOOKUP($C95,Gehaltstabelle_neu!$B$2:$AA$13,Neu_Gehalt!K95+1,FALSE),""))</f>
        <v/>
      </c>
      <c r="M95" s="47" t="str">
        <f>IF($A95="","",IF(M94=MAX(Gehaltstabelle_neu!$A$3:$A$56),MAX(Gehaltstabelle_neu!$A$3:$A$56),IF(MOD($B95,2)=0,M94+1,M94)))</f>
        <v/>
      </c>
      <c r="N95" s="47" t="str">
        <f>IF($A95&lt;Pensionsjahr,HLOOKUP($C95,Gehaltstabelle_neu!$B$2:$AA$13,Neu_Gehalt!M95+1,FALSE)*14,IF($A95=Pensionsjahr,(MONTH($E$1)+2*MONTH($E$1)/12)*HLOOKUP($C95,Gehaltstabelle_neu!$B$2:$AA$13,Neu_Gehalt!M95+1,FALSE),""))</f>
        <v/>
      </c>
      <c r="O95" s="47" t="str">
        <f>IF($A95="","",IF(O94=MAX(Gehaltstabelle_neu!$A$3:$A$56),MAX(Gehaltstabelle_neu!$A$3:$A$56),IF(MOD($B95,2)=0,O94+1,O94)))</f>
        <v/>
      </c>
      <c r="P95" s="47" t="str">
        <f>IF($A95&lt;Pensionsjahr,HLOOKUP($C95,Gehaltstabelle_neu!$B$2:$AA$13,Neu_Gehalt!O95+1,FALSE)*14,IF($A95=Pensionsjahr,(MONTH($E$1)+2*MONTH($E$1)/12)*HLOOKUP($C95,Gehaltstabelle_neu!$B$2:$AA$13,Neu_Gehalt!O95+1,FALSE),""))</f>
        <v/>
      </c>
      <c r="Q95" s="47" t="str">
        <f>IF($A95="","",IF(Q94=MAX(Gehaltstabelle_neu!$A$3:$A$56),MAX(Gehaltstabelle_neu!$A$3:$A$56),IF(MOD($B95,2)=0,Q94+1,Q94)))</f>
        <v/>
      </c>
      <c r="R95" s="47" t="str">
        <f>IF($A95&lt;Pensionsjahr,HLOOKUP($C95,Gehaltstabelle_neu!$B$2:$AA$13,Neu_Gehalt!Q95+1,FALSE)*14,IF($A95=Pensionsjahr,(MONTH($E$1)+2*MONTH($E$1)/12)*HLOOKUP($C95,Gehaltstabelle_neu!$B$2:$AA$13,Neu_Gehalt!Q95+1,FALSE),""))</f>
        <v/>
      </c>
      <c r="S95" s="47" t="str">
        <f>IF($A95="","",IF(S94=MAX(Gehaltstabelle_neu!$A$3:$A$56),MAX(Gehaltstabelle_neu!$A$3:$A$56),IF(MOD($B95,2)=0,S94+1,S94)))</f>
        <v/>
      </c>
      <c r="T95" s="47" t="str">
        <f>IF($A95&lt;Pensionsjahr,HLOOKUP($C95,Gehaltstabelle_neu!$B$2:$AA$13,Neu_Gehalt!S95+1,FALSE)*14,IF($A95=Pensionsjahr,(MONTH($E$1)+2*MONTH($E$1)/12)*HLOOKUP($C95,Gehaltstabelle_neu!$B$2:$AA$13,Neu_Gehalt!S95+1,FALSE),""))</f>
        <v/>
      </c>
      <c r="U95" s="47" t="str">
        <f>IF($A95="","",IF(U94=MAX(Gehaltstabelle_neu!$A$3:$A$56),MAX(Gehaltstabelle_neu!$A$3:$A$56),IF(MOD($B95,2)=0,U94+1,U94)))</f>
        <v/>
      </c>
      <c r="V95" s="47" t="str">
        <f>IF($A95&lt;Pensionsjahr,HLOOKUP($C95,Gehaltstabelle_neu!$B$2:$AA$13,Neu_Gehalt!U95+1,FALSE)*14,IF($A95=Pensionsjahr,(MONTH($E$1)+2*MONTH($E$1)/12)*HLOOKUP($C95,Gehaltstabelle_neu!$B$2:$AA$13,Neu_Gehalt!U95+1,FALSE),""))</f>
        <v/>
      </c>
      <c r="W95" s="47" t="str">
        <f>IF($A95="","",IF(W94=MAX(Gehaltstabelle_neu!$A$3:$A$56),MAX(Gehaltstabelle_neu!$A$3:$A$56),IF(MOD($B95,2)=0,W94+1,W94)))</f>
        <v/>
      </c>
      <c r="X95" s="47" t="str">
        <f>IF($A95&lt;Pensionsjahr,HLOOKUP($C95,Gehaltstabelle_neu!$B$2:$AA$13,Neu_Gehalt!W95+1,FALSE)*14,IF($A95=Pensionsjahr,(MONTH($E$1)+2*MONTH($E$1)/12)*HLOOKUP($C95,Gehaltstabelle_neu!$B$2:$AA$13,Neu_Gehalt!W95+1,FALSE),""))</f>
        <v/>
      </c>
      <c r="Y95" s="47" t="str">
        <f>IF($A95="","",IF(Y94=MAX(Gehaltstabelle_neu!$A$3:$A$56),MAX(Gehaltstabelle_neu!$A$3:$A$56),IF(MOD($B95,2)=0,Y94+1,Y94)))</f>
        <v/>
      </c>
      <c r="Z95" s="47" t="str">
        <f>IF($A95&lt;Pensionsjahr,HLOOKUP($C95,Gehaltstabelle_neu!$B$2:$AA$13,Neu_Gehalt!Y95+1,FALSE)*14,IF($A95=Pensionsjahr,(MONTH($E$1)+2*MONTH($E$1)/12)*HLOOKUP($C95,Gehaltstabelle_neu!$B$2:$AA$13,Neu_Gehalt!Y95+1,FALSE),""))</f>
        <v/>
      </c>
      <c r="AA95" s="47" t="str">
        <f>IF($A95="","",IF(AA94=MAX(Gehaltstabelle_neu!$A$3:$A$56),MAX(Gehaltstabelle_neu!$A$3:$A$56),IF(MOD($B95,2)=0,AA94+1,AA94)))</f>
        <v/>
      </c>
      <c r="AB95" s="47" t="str">
        <f>IF($A95&lt;Pensionsjahr,HLOOKUP($C95,Gehaltstabelle_neu!$B$2:$AA$13,Neu_Gehalt!AA95+1,FALSE)*14,IF($A95=Pensionsjahr,(MONTH($E$1)+2*MONTH($E$1)/12)*HLOOKUP($C95,Gehaltstabelle_neu!$B$2:$AA$13,Neu_Gehalt!AA95+1,FALSE),""))</f>
        <v/>
      </c>
      <c r="AC95" s="47" t="str">
        <f>IF($A95="","",IF(AC94=MAX(Gehaltstabelle_neu!$A$3:$A$56),MAX(Gehaltstabelle_neu!$A$3:$A$56),IF(MOD($B95,2)=0,AC94+1,AC94)))</f>
        <v/>
      </c>
      <c r="AD95" s="47" t="str">
        <f>IF($A95&lt;Pensionsjahr,HLOOKUP($C95,Gehaltstabelle_neu!$B$2:$AA$13,Neu_Gehalt!AC95+1,FALSE)*14,IF($A95=Pensionsjahr,(MONTH($E$1)+2*MONTH($E$1)/12)*HLOOKUP($C95,Gehaltstabelle_neu!$B$2:$AA$13,Neu_Gehalt!AC95+1,FALSE),""))</f>
        <v/>
      </c>
      <c r="AE95" s="48"/>
    </row>
    <row r="96" spans="1:31" x14ac:dyDescent="0.25">
      <c r="A96" t="str">
        <f t="shared" si="3"/>
        <v/>
      </c>
      <c r="B96" s="19" t="str">
        <f t="shared" si="2"/>
        <v/>
      </c>
      <c r="C96" s="19" t="str">
        <f>IF(A96="","",IF(C95=MAX(Gehaltstabelle_neu!$B$2:$BO$2),Neu_Gehalt!C95,$H$3+Dienstprüftung!D89))</f>
        <v/>
      </c>
      <c r="D96" t="str">
        <f>IF(A96="","",IF(D95=MAX(Gehaltstabelle_neu!$A$3:A142),MAX(Gehaltstabelle_neu!$A$3:A142),IF(MOD(B96,2)=0,D95+1,D95)))</f>
        <v/>
      </c>
      <c r="E96" s="20" t="str">
        <f>IF(A96&lt;Pensionsjahr,HLOOKUP(C96,Gehaltstabelle_neu!$B$2:$AA$13,Neu_Gehalt!D96+1,FALSE)*14,IF(A96=Pensionsjahr,(MONTH($E$1)-1+2*(MONTH($E$1)-1)/12)*HLOOKUP(C96,Gehaltstabelle_neu!$B$2:$AA$13,Neu_Gehalt!D96+1,FALSE),""))</f>
        <v/>
      </c>
      <c r="G96" s="21"/>
      <c r="I96" s="46" t="str">
        <f>IF(A96="","",IF(I95=MAX(Gehaltstabelle_neu!$A$3:A142),MAX(Gehaltstabelle_neu!$A$3:A142),IF(MOD(B96,2)=0,I95+1,I95)))</f>
        <v/>
      </c>
      <c r="J96" s="47" t="str">
        <f>IF(A96&lt;Pensionsjahr,HLOOKUP(C96,Gehaltstabelle_neu!$B$2:$AA$13,Neu_Gehalt!I96+1,FALSE)*14,IF(A96=Pensionsjahr,(MONTH($E$1)+2*MONTH($E$1)/12)*HLOOKUP(C96,Gehaltstabelle_neu!$B$2:$AA$13,Neu_Gehalt!I96+1,FALSE),""))</f>
        <v/>
      </c>
      <c r="K96" s="47" t="str">
        <f>IF($A96="","",IF(K95=MAX(Gehaltstabelle_neu!$A$3:$A$56),MAX(Gehaltstabelle_neu!$A$3:$A$56),IF(MOD($B96,2)=0,K95+1,K95)))</f>
        <v/>
      </c>
      <c r="L96" s="47" t="str">
        <f>IF($A96&lt;Pensionsjahr,HLOOKUP($C96,Gehaltstabelle_neu!$B$2:$AA$13,Neu_Gehalt!K96+1,FALSE)*14,IF($A96=Pensionsjahr,(MONTH($E$1)+2*MONTH($E$1)/12)*HLOOKUP($C96,Gehaltstabelle_neu!$B$2:$AA$13,Neu_Gehalt!K96+1,FALSE),""))</f>
        <v/>
      </c>
      <c r="M96" s="47" t="str">
        <f>IF($A96="","",IF(M95=MAX(Gehaltstabelle_neu!$A$3:$A$56),MAX(Gehaltstabelle_neu!$A$3:$A$56),IF(MOD($B96,2)=0,M95+1,M95)))</f>
        <v/>
      </c>
      <c r="N96" s="47" t="str">
        <f>IF($A96&lt;Pensionsjahr,HLOOKUP($C96,Gehaltstabelle_neu!$B$2:$AA$13,Neu_Gehalt!M96+1,FALSE)*14,IF($A96=Pensionsjahr,(MONTH($E$1)+2*MONTH($E$1)/12)*HLOOKUP($C96,Gehaltstabelle_neu!$B$2:$AA$13,Neu_Gehalt!M96+1,FALSE),""))</f>
        <v/>
      </c>
      <c r="O96" s="47" t="str">
        <f>IF($A96="","",IF(O95=MAX(Gehaltstabelle_neu!$A$3:$A$56),MAX(Gehaltstabelle_neu!$A$3:$A$56),IF(MOD($B96,2)=0,O95+1,O95)))</f>
        <v/>
      </c>
      <c r="P96" s="47" t="str">
        <f>IF($A96&lt;Pensionsjahr,HLOOKUP($C96,Gehaltstabelle_neu!$B$2:$AA$13,Neu_Gehalt!O96+1,FALSE)*14,IF($A96=Pensionsjahr,(MONTH($E$1)+2*MONTH($E$1)/12)*HLOOKUP($C96,Gehaltstabelle_neu!$B$2:$AA$13,Neu_Gehalt!O96+1,FALSE),""))</f>
        <v/>
      </c>
      <c r="Q96" s="47" t="str">
        <f>IF($A96="","",IF(Q95=MAX(Gehaltstabelle_neu!$A$3:$A$56),MAX(Gehaltstabelle_neu!$A$3:$A$56),IF(MOD($B96,2)=0,Q95+1,Q95)))</f>
        <v/>
      </c>
      <c r="R96" s="47" t="str">
        <f>IF($A96&lt;Pensionsjahr,HLOOKUP($C96,Gehaltstabelle_neu!$B$2:$AA$13,Neu_Gehalt!Q96+1,FALSE)*14,IF($A96=Pensionsjahr,(MONTH($E$1)+2*MONTH($E$1)/12)*HLOOKUP($C96,Gehaltstabelle_neu!$B$2:$AA$13,Neu_Gehalt!Q96+1,FALSE),""))</f>
        <v/>
      </c>
      <c r="S96" s="47" t="str">
        <f>IF($A96="","",IF(S95=MAX(Gehaltstabelle_neu!$A$3:$A$56),MAX(Gehaltstabelle_neu!$A$3:$A$56),IF(MOD($B96,2)=0,S95+1,S95)))</f>
        <v/>
      </c>
      <c r="T96" s="47" t="str">
        <f>IF($A96&lt;Pensionsjahr,HLOOKUP($C96,Gehaltstabelle_neu!$B$2:$AA$13,Neu_Gehalt!S96+1,FALSE)*14,IF($A96=Pensionsjahr,(MONTH($E$1)+2*MONTH($E$1)/12)*HLOOKUP($C96,Gehaltstabelle_neu!$B$2:$AA$13,Neu_Gehalt!S96+1,FALSE),""))</f>
        <v/>
      </c>
      <c r="U96" s="47" t="str">
        <f>IF($A96="","",IF(U95=MAX(Gehaltstabelle_neu!$A$3:$A$56),MAX(Gehaltstabelle_neu!$A$3:$A$56),IF(MOD($B96,2)=0,U95+1,U95)))</f>
        <v/>
      </c>
      <c r="V96" s="47" t="str">
        <f>IF($A96&lt;Pensionsjahr,HLOOKUP($C96,Gehaltstabelle_neu!$B$2:$AA$13,Neu_Gehalt!U96+1,FALSE)*14,IF($A96=Pensionsjahr,(MONTH($E$1)+2*MONTH($E$1)/12)*HLOOKUP($C96,Gehaltstabelle_neu!$B$2:$AA$13,Neu_Gehalt!U96+1,FALSE),""))</f>
        <v/>
      </c>
      <c r="W96" s="47" t="str">
        <f>IF($A96="","",IF(W95=MAX(Gehaltstabelle_neu!$A$3:$A$56),MAX(Gehaltstabelle_neu!$A$3:$A$56),IF(MOD($B96,2)=0,W95+1,W95)))</f>
        <v/>
      </c>
      <c r="X96" s="47" t="str">
        <f>IF($A96&lt;Pensionsjahr,HLOOKUP($C96,Gehaltstabelle_neu!$B$2:$AA$13,Neu_Gehalt!W96+1,FALSE)*14,IF($A96=Pensionsjahr,(MONTH($E$1)+2*MONTH($E$1)/12)*HLOOKUP($C96,Gehaltstabelle_neu!$B$2:$AA$13,Neu_Gehalt!W96+1,FALSE),""))</f>
        <v/>
      </c>
      <c r="Y96" s="47" t="str">
        <f>IF($A96="","",IF(Y95=MAX(Gehaltstabelle_neu!$A$3:$A$56),MAX(Gehaltstabelle_neu!$A$3:$A$56),IF(MOD($B96,2)=0,Y95+1,Y95)))</f>
        <v/>
      </c>
      <c r="Z96" s="47" t="str">
        <f>IF($A96&lt;Pensionsjahr,HLOOKUP($C96,Gehaltstabelle_neu!$B$2:$AA$13,Neu_Gehalt!Y96+1,FALSE)*14,IF($A96=Pensionsjahr,(MONTH($E$1)+2*MONTH($E$1)/12)*HLOOKUP($C96,Gehaltstabelle_neu!$B$2:$AA$13,Neu_Gehalt!Y96+1,FALSE),""))</f>
        <v/>
      </c>
      <c r="AA96" s="47" t="str">
        <f>IF($A96="","",IF(AA95=MAX(Gehaltstabelle_neu!$A$3:$A$56),MAX(Gehaltstabelle_neu!$A$3:$A$56),IF(MOD($B96,2)=0,AA95+1,AA95)))</f>
        <v/>
      </c>
      <c r="AB96" s="47" t="str">
        <f>IF($A96&lt;Pensionsjahr,HLOOKUP($C96,Gehaltstabelle_neu!$B$2:$AA$13,Neu_Gehalt!AA96+1,FALSE)*14,IF($A96=Pensionsjahr,(MONTH($E$1)+2*MONTH($E$1)/12)*HLOOKUP($C96,Gehaltstabelle_neu!$B$2:$AA$13,Neu_Gehalt!AA96+1,FALSE),""))</f>
        <v/>
      </c>
      <c r="AC96" s="47" t="str">
        <f>IF($A96="","",IF(AC95=MAX(Gehaltstabelle_neu!$A$3:$A$56),MAX(Gehaltstabelle_neu!$A$3:$A$56),IF(MOD($B96,2)=0,AC95+1,AC95)))</f>
        <v/>
      </c>
      <c r="AD96" s="47" t="str">
        <f>IF($A96&lt;Pensionsjahr,HLOOKUP($C96,Gehaltstabelle_neu!$B$2:$AA$13,Neu_Gehalt!AC96+1,FALSE)*14,IF($A96=Pensionsjahr,(MONTH($E$1)+2*MONTH($E$1)/12)*HLOOKUP($C96,Gehaltstabelle_neu!$B$2:$AA$13,Neu_Gehalt!AC96+1,FALSE),""))</f>
        <v/>
      </c>
      <c r="AE96" s="48"/>
    </row>
    <row r="97" spans="1:31" x14ac:dyDescent="0.25">
      <c r="A97" t="str">
        <f t="shared" si="3"/>
        <v/>
      </c>
      <c r="B97" s="19" t="str">
        <f t="shared" si="2"/>
        <v/>
      </c>
      <c r="C97" s="19" t="str">
        <f>IF(A97="","",IF(C96=MAX(Gehaltstabelle_neu!$B$2:$BO$2),Neu_Gehalt!C96,$H$3+Dienstprüftung!D90))</f>
        <v/>
      </c>
      <c r="D97" t="str">
        <f>IF(A97="","",IF(D96=MAX(Gehaltstabelle_neu!$A$3:A143),MAX(Gehaltstabelle_neu!$A$3:A143),IF(MOD(B97,2)=0,D96+1,D96)))</f>
        <v/>
      </c>
      <c r="E97" s="20" t="str">
        <f>IF(A97&lt;Pensionsjahr,HLOOKUP(C97,Gehaltstabelle_neu!$B$2:$AA$13,Neu_Gehalt!D97+1,FALSE)*14,IF(A97=Pensionsjahr,(MONTH($E$1)-1+2*(MONTH($E$1)-1)/12)*HLOOKUP(C97,Gehaltstabelle_neu!$B$2:$AA$13,Neu_Gehalt!D97+1,FALSE),""))</f>
        <v/>
      </c>
      <c r="G97" s="21"/>
      <c r="I97" s="46" t="str">
        <f>IF(A97="","",IF(I96=MAX(Gehaltstabelle_neu!$A$3:A143),MAX(Gehaltstabelle_neu!$A$3:A143),IF(MOD(B97,2)=0,I96+1,I96)))</f>
        <v/>
      </c>
      <c r="J97" s="47" t="str">
        <f>IF(A97&lt;Pensionsjahr,HLOOKUP(C97,Gehaltstabelle_neu!$B$2:$AA$13,Neu_Gehalt!I97+1,FALSE)*14,IF(A97=Pensionsjahr,(MONTH($E$1)+2*MONTH($E$1)/12)*HLOOKUP(C97,Gehaltstabelle_neu!$B$2:$AA$13,Neu_Gehalt!I97+1,FALSE),""))</f>
        <v/>
      </c>
      <c r="K97" s="47" t="str">
        <f>IF($A97="","",IF(K96=MAX(Gehaltstabelle_neu!$A$3:$A$56),MAX(Gehaltstabelle_neu!$A$3:$A$56),IF(MOD($B97,2)=0,K96+1,K96)))</f>
        <v/>
      </c>
      <c r="L97" s="47" t="str">
        <f>IF($A97&lt;Pensionsjahr,HLOOKUP($C97,Gehaltstabelle_neu!$B$2:$AA$13,Neu_Gehalt!K97+1,FALSE)*14,IF($A97=Pensionsjahr,(MONTH($E$1)+2*MONTH($E$1)/12)*HLOOKUP($C97,Gehaltstabelle_neu!$B$2:$AA$13,Neu_Gehalt!K97+1,FALSE),""))</f>
        <v/>
      </c>
      <c r="M97" s="47" t="str">
        <f>IF($A97="","",IF(M96=MAX(Gehaltstabelle_neu!$A$3:$A$56),MAX(Gehaltstabelle_neu!$A$3:$A$56),IF(MOD($B97,2)=0,M96+1,M96)))</f>
        <v/>
      </c>
      <c r="N97" s="47" t="str">
        <f>IF($A97&lt;Pensionsjahr,HLOOKUP($C97,Gehaltstabelle_neu!$B$2:$AA$13,Neu_Gehalt!M97+1,FALSE)*14,IF($A97=Pensionsjahr,(MONTH($E$1)+2*MONTH($E$1)/12)*HLOOKUP($C97,Gehaltstabelle_neu!$B$2:$AA$13,Neu_Gehalt!M97+1,FALSE),""))</f>
        <v/>
      </c>
      <c r="O97" s="47" t="str">
        <f>IF($A97="","",IF(O96=MAX(Gehaltstabelle_neu!$A$3:$A$56),MAX(Gehaltstabelle_neu!$A$3:$A$56),IF(MOD($B97,2)=0,O96+1,O96)))</f>
        <v/>
      </c>
      <c r="P97" s="47" t="str">
        <f>IF($A97&lt;Pensionsjahr,HLOOKUP($C97,Gehaltstabelle_neu!$B$2:$AA$13,Neu_Gehalt!O97+1,FALSE)*14,IF($A97=Pensionsjahr,(MONTH($E$1)+2*MONTH($E$1)/12)*HLOOKUP($C97,Gehaltstabelle_neu!$B$2:$AA$13,Neu_Gehalt!O97+1,FALSE),""))</f>
        <v/>
      </c>
      <c r="Q97" s="47" t="str">
        <f>IF($A97="","",IF(Q96=MAX(Gehaltstabelle_neu!$A$3:$A$56),MAX(Gehaltstabelle_neu!$A$3:$A$56),IF(MOD($B97,2)=0,Q96+1,Q96)))</f>
        <v/>
      </c>
      <c r="R97" s="47" t="str">
        <f>IF($A97&lt;Pensionsjahr,HLOOKUP($C97,Gehaltstabelle_neu!$B$2:$AA$13,Neu_Gehalt!Q97+1,FALSE)*14,IF($A97=Pensionsjahr,(MONTH($E$1)+2*MONTH($E$1)/12)*HLOOKUP($C97,Gehaltstabelle_neu!$B$2:$AA$13,Neu_Gehalt!Q97+1,FALSE),""))</f>
        <v/>
      </c>
      <c r="S97" s="47" t="str">
        <f>IF($A97="","",IF(S96=MAX(Gehaltstabelle_neu!$A$3:$A$56),MAX(Gehaltstabelle_neu!$A$3:$A$56),IF(MOD($B97,2)=0,S96+1,S96)))</f>
        <v/>
      </c>
      <c r="T97" s="47" t="str">
        <f>IF($A97&lt;Pensionsjahr,HLOOKUP($C97,Gehaltstabelle_neu!$B$2:$AA$13,Neu_Gehalt!S97+1,FALSE)*14,IF($A97=Pensionsjahr,(MONTH($E$1)+2*MONTH($E$1)/12)*HLOOKUP($C97,Gehaltstabelle_neu!$B$2:$AA$13,Neu_Gehalt!S97+1,FALSE),""))</f>
        <v/>
      </c>
      <c r="U97" s="47" t="str">
        <f>IF($A97="","",IF(U96=MAX(Gehaltstabelle_neu!$A$3:$A$56),MAX(Gehaltstabelle_neu!$A$3:$A$56),IF(MOD($B97,2)=0,U96+1,U96)))</f>
        <v/>
      </c>
      <c r="V97" s="47" t="str">
        <f>IF($A97&lt;Pensionsjahr,HLOOKUP($C97,Gehaltstabelle_neu!$B$2:$AA$13,Neu_Gehalt!U97+1,FALSE)*14,IF($A97=Pensionsjahr,(MONTH($E$1)+2*MONTH($E$1)/12)*HLOOKUP($C97,Gehaltstabelle_neu!$B$2:$AA$13,Neu_Gehalt!U97+1,FALSE),""))</f>
        <v/>
      </c>
      <c r="W97" s="47" t="str">
        <f>IF($A97="","",IF(W96=MAX(Gehaltstabelle_neu!$A$3:$A$56),MAX(Gehaltstabelle_neu!$A$3:$A$56),IF(MOD($B97,2)=0,W96+1,W96)))</f>
        <v/>
      </c>
      <c r="X97" s="47" t="str">
        <f>IF($A97&lt;Pensionsjahr,HLOOKUP($C97,Gehaltstabelle_neu!$B$2:$AA$13,Neu_Gehalt!W97+1,FALSE)*14,IF($A97=Pensionsjahr,(MONTH($E$1)+2*MONTH($E$1)/12)*HLOOKUP($C97,Gehaltstabelle_neu!$B$2:$AA$13,Neu_Gehalt!W97+1,FALSE),""))</f>
        <v/>
      </c>
      <c r="Y97" s="47" t="str">
        <f>IF($A97="","",IF(Y96=MAX(Gehaltstabelle_neu!$A$3:$A$56),MAX(Gehaltstabelle_neu!$A$3:$A$56),IF(MOD($B97,2)=0,Y96+1,Y96)))</f>
        <v/>
      </c>
      <c r="Z97" s="47" t="str">
        <f>IF($A97&lt;Pensionsjahr,HLOOKUP($C97,Gehaltstabelle_neu!$B$2:$AA$13,Neu_Gehalt!Y97+1,FALSE)*14,IF($A97=Pensionsjahr,(MONTH($E$1)+2*MONTH($E$1)/12)*HLOOKUP($C97,Gehaltstabelle_neu!$B$2:$AA$13,Neu_Gehalt!Y97+1,FALSE),""))</f>
        <v/>
      </c>
      <c r="AA97" s="47" t="str">
        <f>IF($A97="","",IF(AA96=MAX(Gehaltstabelle_neu!$A$3:$A$56),MAX(Gehaltstabelle_neu!$A$3:$A$56),IF(MOD($B97,2)=0,AA96+1,AA96)))</f>
        <v/>
      </c>
      <c r="AB97" s="47" t="str">
        <f>IF($A97&lt;Pensionsjahr,HLOOKUP($C97,Gehaltstabelle_neu!$B$2:$AA$13,Neu_Gehalt!AA97+1,FALSE)*14,IF($A97=Pensionsjahr,(MONTH($E$1)+2*MONTH($E$1)/12)*HLOOKUP($C97,Gehaltstabelle_neu!$B$2:$AA$13,Neu_Gehalt!AA97+1,FALSE),""))</f>
        <v/>
      </c>
      <c r="AC97" s="47" t="str">
        <f>IF($A97="","",IF(AC96=MAX(Gehaltstabelle_neu!$A$3:$A$56),MAX(Gehaltstabelle_neu!$A$3:$A$56),IF(MOD($B97,2)=0,AC96+1,AC96)))</f>
        <v/>
      </c>
      <c r="AD97" s="47" t="str">
        <f>IF($A97&lt;Pensionsjahr,HLOOKUP($C97,Gehaltstabelle_neu!$B$2:$AA$13,Neu_Gehalt!AC97+1,FALSE)*14,IF($A97=Pensionsjahr,(MONTH($E$1)+2*MONTH($E$1)/12)*HLOOKUP($C97,Gehaltstabelle_neu!$B$2:$AA$13,Neu_Gehalt!AC97+1,FALSE),""))</f>
        <v/>
      </c>
      <c r="AE97" s="48"/>
    </row>
    <row r="98" spans="1:31" x14ac:dyDescent="0.25">
      <c r="A98" t="str">
        <f t="shared" si="3"/>
        <v/>
      </c>
      <c r="B98" s="19" t="str">
        <f t="shared" si="2"/>
        <v/>
      </c>
      <c r="C98" s="19" t="str">
        <f>IF(A98="","",IF(C97=MAX(Gehaltstabelle_neu!$B$2:$BO$2),Neu_Gehalt!C97,$H$3+Dienstprüftung!D91))</f>
        <v/>
      </c>
      <c r="D98" t="str">
        <f>IF(A98="","",IF(D97=MAX(Gehaltstabelle_neu!$A$3:A144),MAX(Gehaltstabelle_neu!$A$3:A144),IF(MOD(B98,2)=0,D97+1,D97)))</f>
        <v/>
      </c>
      <c r="E98" s="20" t="str">
        <f>IF(A98&lt;Pensionsjahr,HLOOKUP(C98,Gehaltstabelle_neu!$B$2:$AA$13,Neu_Gehalt!D98+1,FALSE)*14,IF(A98=Pensionsjahr,(MONTH($E$1)-1+2*(MONTH($E$1)-1)/12)*HLOOKUP(C98,Gehaltstabelle_neu!$B$2:$AA$13,Neu_Gehalt!D98+1,FALSE),""))</f>
        <v/>
      </c>
      <c r="G98" s="21"/>
      <c r="I98" s="46" t="str">
        <f>IF(A98="","",IF(I97=MAX(Gehaltstabelle_neu!$A$3:A144),MAX(Gehaltstabelle_neu!$A$3:A144),IF(MOD(B98,2)=0,I97+1,I97)))</f>
        <v/>
      </c>
      <c r="J98" s="47" t="str">
        <f>IF(A98&lt;Pensionsjahr,HLOOKUP(C98,Gehaltstabelle_neu!$B$2:$AA$13,Neu_Gehalt!I98+1,FALSE)*14,IF(A98=Pensionsjahr,(MONTH($E$1)+2*MONTH($E$1)/12)*HLOOKUP(C98,Gehaltstabelle_neu!$B$2:$AA$13,Neu_Gehalt!I98+1,FALSE),""))</f>
        <v/>
      </c>
      <c r="K98" s="47" t="str">
        <f>IF($A98="","",IF(K97=MAX(Gehaltstabelle_neu!$A$3:$A$56),MAX(Gehaltstabelle_neu!$A$3:$A$56),IF(MOD($B98,2)=0,K97+1,K97)))</f>
        <v/>
      </c>
      <c r="L98" s="47" t="str">
        <f>IF($A98&lt;Pensionsjahr,HLOOKUP($C98,Gehaltstabelle_neu!$B$2:$AA$13,Neu_Gehalt!K98+1,FALSE)*14,IF($A98=Pensionsjahr,(MONTH($E$1)+2*MONTH($E$1)/12)*HLOOKUP($C98,Gehaltstabelle_neu!$B$2:$AA$13,Neu_Gehalt!K98+1,FALSE),""))</f>
        <v/>
      </c>
      <c r="M98" s="47" t="str">
        <f>IF($A98="","",IF(M97=MAX(Gehaltstabelle_neu!$A$3:$A$56),MAX(Gehaltstabelle_neu!$A$3:$A$56),IF(MOD($B98,2)=0,M97+1,M97)))</f>
        <v/>
      </c>
      <c r="N98" s="47" t="str">
        <f>IF($A98&lt;Pensionsjahr,HLOOKUP($C98,Gehaltstabelle_neu!$B$2:$AA$13,Neu_Gehalt!M98+1,FALSE)*14,IF($A98=Pensionsjahr,(MONTH($E$1)+2*MONTH($E$1)/12)*HLOOKUP($C98,Gehaltstabelle_neu!$B$2:$AA$13,Neu_Gehalt!M98+1,FALSE),""))</f>
        <v/>
      </c>
      <c r="O98" s="47" t="str">
        <f>IF($A98="","",IF(O97=MAX(Gehaltstabelle_neu!$A$3:$A$56),MAX(Gehaltstabelle_neu!$A$3:$A$56),IF(MOD($B98,2)=0,O97+1,O97)))</f>
        <v/>
      </c>
      <c r="P98" s="47" t="str">
        <f>IF($A98&lt;Pensionsjahr,HLOOKUP($C98,Gehaltstabelle_neu!$B$2:$AA$13,Neu_Gehalt!O98+1,FALSE)*14,IF($A98=Pensionsjahr,(MONTH($E$1)+2*MONTH($E$1)/12)*HLOOKUP($C98,Gehaltstabelle_neu!$B$2:$AA$13,Neu_Gehalt!O98+1,FALSE),""))</f>
        <v/>
      </c>
      <c r="Q98" s="47" t="str">
        <f>IF($A98="","",IF(Q97=MAX(Gehaltstabelle_neu!$A$3:$A$56),MAX(Gehaltstabelle_neu!$A$3:$A$56),IF(MOD($B98,2)=0,Q97+1,Q97)))</f>
        <v/>
      </c>
      <c r="R98" s="47" t="str">
        <f>IF($A98&lt;Pensionsjahr,HLOOKUP($C98,Gehaltstabelle_neu!$B$2:$AA$13,Neu_Gehalt!Q98+1,FALSE)*14,IF($A98=Pensionsjahr,(MONTH($E$1)+2*MONTH($E$1)/12)*HLOOKUP($C98,Gehaltstabelle_neu!$B$2:$AA$13,Neu_Gehalt!Q98+1,FALSE),""))</f>
        <v/>
      </c>
      <c r="S98" s="47" t="str">
        <f>IF($A98="","",IF(S97=MAX(Gehaltstabelle_neu!$A$3:$A$56),MAX(Gehaltstabelle_neu!$A$3:$A$56),IF(MOD($B98,2)=0,S97+1,S97)))</f>
        <v/>
      </c>
      <c r="T98" s="47" t="str">
        <f>IF($A98&lt;Pensionsjahr,HLOOKUP($C98,Gehaltstabelle_neu!$B$2:$AA$13,Neu_Gehalt!S98+1,FALSE)*14,IF($A98=Pensionsjahr,(MONTH($E$1)+2*MONTH($E$1)/12)*HLOOKUP($C98,Gehaltstabelle_neu!$B$2:$AA$13,Neu_Gehalt!S98+1,FALSE),""))</f>
        <v/>
      </c>
      <c r="U98" s="47" t="str">
        <f>IF($A98="","",IF(U97=MAX(Gehaltstabelle_neu!$A$3:$A$56),MAX(Gehaltstabelle_neu!$A$3:$A$56),IF(MOD($B98,2)=0,U97+1,U97)))</f>
        <v/>
      </c>
      <c r="V98" s="47" t="str">
        <f>IF($A98&lt;Pensionsjahr,HLOOKUP($C98,Gehaltstabelle_neu!$B$2:$AA$13,Neu_Gehalt!U98+1,FALSE)*14,IF($A98=Pensionsjahr,(MONTH($E$1)+2*MONTH($E$1)/12)*HLOOKUP($C98,Gehaltstabelle_neu!$B$2:$AA$13,Neu_Gehalt!U98+1,FALSE),""))</f>
        <v/>
      </c>
      <c r="W98" s="47" t="str">
        <f>IF($A98="","",IF(W97=MAX(Gehaltstabelle_neu!$A$3:$A$56),MAX(Gehaltstabelle_neu!$A$3:$A$56),IF(MOD($B98,2)=0,W97+1,W97)))</f>
        <v/>
      </c>
      <c r="X98" s="47" t="str">
        <f>IF($A98&lt;Pensionsjahr,HLOOKUP($C98,Gehaltstabelle_neu!$B$2:$AA$13,Neu_Gehalt!W98+1,FALSE)*14,IF($A98=Pensionsjahr,(MONTH($E$1)+2*MONTH($E$1)/12)*HLOOKUP($C98,Gehaltstabelle_neu!$B$2:$AA$13,Neu_Gehalt!W98+1,FALSE),""))</f>
        <v/>
      </c>
      <c r="Y98" s="47" t="str">
        <f>IF($A98="","",IF(Y97=MAX(Gehaltstabelle_neu!$A$3:$A$56),MAX(Gehaltstabelle_neu!$A$3:$A$56),IF(MOD($B98,2)=0,Y97+1,Y97)))</f>
        <v/>
      </c>
      <c r="Z98" s="47" t="str">
        <f>IF($A98&lt;Pensionsjahr,HLOOKUP($C98,Gehaltstabelle_neu!$B$2:$AA$13,Neu_Gehalt!Y98+1,FALSE)*14,IF($A98=Pensionsjahr,(MONTH($E$1)+2*MONTH($E$1)/12)*HLOOKUP($C98,Gehaltstabelle_neu!$B$2:$AA$13,Neu_Gehalt!Y98+1,FALSE),""))</f>
        <v/>
      </c>
      <c r="AA98" s="47" t="str">
        <f>IF($A98="","",IF(AA97=MAX(Gehaltstabelle_neu!$A$3:$A$56),MAX(Gehaltstabelle_neu!$A$3:$A$56),IF(MOD($B98,2)=0,AA97+1,AA97)))</f>
        <v/>
      </c>
      <c r="AB98" s="47" t="str">
        <f>IF($A98&lt;Pensionsjahr,HLOOKUP($C98,Gehaltstabelle_neu!$B$2:$AA$13,Neu_Gehalt!AA98+1,FALSE)*14,IF($A98=Pensionsjahr,(MONTH($E$1)+2*MONTH($E$1)/12)*HLOOKUP($C98,Gehaltstabelle_neu!$B$2:$AA$13,Neu_Gehalt!AA98+1,FALSE),""))</f>
        <v/>
      </c>
      <c r="AC98" s="47" t="str">
        <f>IF($A98="","",IF(AC97=MAX(Gehaltstabelle_neu!$A$3:$A$56),MAX(Gehaltstabelle_neu!$A$3:$A$56),IF(MOD($B98,2)=0,AC97+1,AC97)))</f>
        <v/>
      </c>
      <c r="AD98" s="47" t="str">
        <f>IF($A98&lt;Pensionsjahr,HLOOKUP($C98,Gehaltstabelle_neu!$B$2:$AA$13,Neu_Gehalt!AC98+1,FALSE)*14,IF($A98=Pensionsjahr,(MONTH($E$1)+2*MONTH($E$1)/12)*HLOOKUP($C98,Gehaltstabelle_neu!$B$2:$AA$13,Neu_Gehalt!AC98+1,FALSE),""))</f>
        <v/>
      </c>
      <c r="AE98" s="48"/>
    </row>
    <row r="99" spans="1:31" x14ac:dyDescent="0.25">
      <c r="A99" t="str">
        <f t="shared" si="3"/>
        <v/>
      </c>
      <c r="B99" s="19" t="str">
        <f t="shared" si="2"/>
        <v/>
      </c>
      <c r="C99" s="19" t="str">
        <f>IF(A99="","",IF(C98=MAX(Gehaltstabelle_neu!$B$2:$BO$2),Neu_Gehalt!C98,$H$3+Dienstprüftung!D92))</f>
        <v/>
      </c>
      <c r="D99" t="str">
        <f>IF(A99="","",IF(D98=MAX(Gehaltstabelle_neu!$A$3:A145),MAX(Gehaltstabelle_neu!$A$3:A145),IF(MOD(B99,2)=0,D98+1,D98)))</f>
        <v/>
      </c>
      <c r="E99" s="20" t="str">
        <f>IF(A99&lt;Pensionsjahr,HLOOKUP(C99,Gehaltstabelle_neu!$B$2:$AA$13,Neu_Gehalt!D99+1,FALSE)*14,IF(A99=Pensionsjahr,(MONTH($E$1)-1+2*(MONTH($E$1)-1)/12)*HLOOKUP(C99,Gehaltstabelle_neu!$B$2:$AA$13,Neu_Gehalt!D99+1,FALSE),""))</f>
        <v/>
      </c>
      <c r="G99" s="21"/>
      <c r="I99" s="46" t="str">
        <f>IF(A99="","",IF(I98=MAX(Gehaltstabelle_neu!$A$3:A145),MAX(Gehaltstabelle_neu!$A$3:A145),IF(MOD(B99,2)=0,I98+1,I98)))</f>
        <v/>
      </c>
      <c r="J99" s="47" t="str">
        <f>IF(A99&lt;Pensionsjahr,HLOOKUP(C99,Gehaltstabelle_neu!$B$2:$AA$13,Neu_Gehalt!I99+1,FALSE)*14,IF(A99=Pensionsjahr,(MONTH($E$1)+2*MONTH($E$1)/12)*HLOOKUP(C99,Gehaltstabelle_neu!$B$2:$AA$13,Neu_Gehalt!I99+1,FALSE),""))</f>
        <v/>
      </c>
      <c r="K99" s="47" t="str">
        <f>IF($A99="","",IF(K98=MAX(Gehaltstabelle_neu!$A$3:$A$56),MAX(Gehaltstabelle_neu!$A$3:$A$56),IF(MOD($B99,2)=0,K98+1,K98)))</f>
        <v/>
      </c>
      <c r="L99" s="47" t="str">
        <f>IF($A99&lt;Pensionsjahr,HLOOKUP($C99,Gehaltstabelle_neu!$B$2:$AA$13,Neu_Gehalt!K99+1,FALSE)*14,IF($A99=Pensionsjahr,(MONTH($E$1)+2*MONTH($E$1)/12)*HLOOKUP($C99,Gehaltstabelle_neu!$B$2:$AA$13,Neu_Gehalt!K99+1,FALSE),""))</f>
        <v/>
      </c>
      <c r="M99" s="47" t="str">
        <f>IF($A99="","",IF(M98=MAX(Gehaltstabelle_neu!$A$3:$A$56),MAX(Gehaltstabelle_neu!$A$3:$A$56),IF(MOD($B99,2)=0,M98+1,M98)))</f>
        <v/>
      </c>
      <c r="N99" s="47" t="str">
        <f>IF($A99&lt;Pensionsjahr,HLOOKUP($C99,Gehaltstabelle_neu!$B$2:$AA$13,Neu_Gehalt!M99+1,FALSE)*14,IF($A99=Pensionsjahr,(MONTH($E$1)+2*MONTH($E$1)/12)*HLOOKUP($C99,Gehaltstabelle_neu!$B$2:$AA$13,Neu_Gehalt!M99+1,FALSE),""))</f>
        <v/>
      </c>
      <c r="O99" s="47" t="str">
        <f>IF($A99="","",IF(O98=MAX(Gehaltstabelle_neu!$A$3:$A$56),MAX(Gehaltstabelle_neu!$A$3:$A$56),IF(MOD($B99,2)=0,O98+1,O98)))</f>
        <v/>
      </c>
      <c r="P99" s="47" t="str">
        <f>IF($A99&lt;Pensionsjahr,HLOOKUP($C99,Gehaltstabelle_neu!$B$2:$AA$13,Neu_Gehalt!O99+1,FALSE)*14,IF($A99=Pensionsjahr,(MONTH($E$1)+2*MONTH($E$1)/12)*HLOOKUP($C99,Gehaltstabelle_neu!$B$2:$AA$13,Neu_Gehalt!O99+1,FALSE),""))</f>
        <v/>
      </c>
      <c r="Q99" s="47" t="str">
        <f>IF($A99="","",IF(Q98=MAX(Gehaltstabelle_neu!$A$3:$A$56),MAX(Gehaltstabelle_neu!$A$3:$A$56),IF(MOD($B99,2)=0,Q98+1,Q98)))</f>
        <v/>
      </c>
      <c r="R99" s="47" t="str">
        <f>IF($A99&lt;Pensionsjahr,HLOOKUP($C99,Gehaltstabelle_neu!$B$2:$AA$13,Neu_Gehalt!Q99+1,FALSE)*14,IF($A99=Pensionsjahr,(MONTH($E$1)+2*MONTH($E$1)/12)*HLOOKUP($C99,Gehaltstabelle_neu!$B$2:$AA$13,Neu_Gehalt!Q99+1,FALSE),""))</f>
        <v/>
      </c>
      <c r="S99" s="47" t="str">
        <f>IF($A99="","",IF(S98=MAX(Gehaltstabelle_neu!$A$3:$A$56),MAX(Gehaltstabelle_neu!$A$3:$A$56),IF(MOD($B99,2)=0,S98+1,S98)))</f>
        <v/>
      </c>
      <c r="T99" s="47" t="str">
        <f>IF($A99&lt;Pensionsjahr,HLOOKUP($C99,Gehaltstabelle_neu!$B$2:$AA$13,Neu_Gehalt!S99+1,FALSE)*14,IF($A99=Pensionsjahr,(MONTH($E$1)+2*MONTH($E$1)/12)*HLOOKUP($C99,Gehaltstabelle_neu!$B$2:$AA$13,Neu_Gehalt!S99+1,FALSE),""))</f>
        <v/>
      </c>
      <c r="U99" s="47" t="str">
        <f>IF($A99="","",IF(U98=MAX(Gehaltstabelle_neu!$A$3:$A$56),MAX(Gehaltstabelle_neu!$A$3:$A$56),IF(MOD($B99,2)=0,U98+1,U98)))</f>
        <v/>
      </c>
      <c r="V99" s="47" t="str">
        <f>IF($A99&lt;Pensionsjahr,HLOOKUP($C99,Gehaltstabelle_neu!$B$2:$AA$13,Neu_Gehalt!U99+1,FALSE)*14,IF($A99=Pensionsjahr,(MONTH($E$1)+2*MONTH($E$1)/12)*HLOOKUP($C99,Gehaltstabelle_neu!$B$2:$AA$13,Neu_Gehalt!U99+1,FALSE),""))</f>
        <v/>
      </c>
      <c r="W99" s="47" t="str">
        <f>IF($A99="","",IF(W98=MAX(Gehaltstabelle_neu!$A$3:$A$56),MAX(Gehaltstabelle_neu!$A$3:$A$56),IF(MOD($B99,2)=0,W98+1,W98)))</f>
        <v/>
      </c>
      <c r="X99" s="47" t="str">
        <f>IF($A99&lt;Pensionsjahr,HLOOKUP($C99,Gehaltstabelle_neu!$B$2:$AA$13,Neu_Gehalt!W99+1,FALSE)*14,IF($A99=Pensionsjahr,(MONTH($E$1)+2*MONTH($E$1)/12)*HLOOKUP($C99,Gehaltstabelle_neu!$B$2:$AA$13,Neu_Gehalt!W99+1,FALSE),""))</f>
        <v/>
      </c>
      <c r="Y99" s="47" t="str">
        <f>IF($A99="","",IF(Y98=MAX(Gehaltstabelle_neu!$A$3:$A$56),MAX(Gehaltstabelle_neu!$A$3:$A$56),IF(MOD($B99,2)=0,Y98+1,Y98)))</f>
        <v/>
      </c>
      <c r="Z99" s="47" t="str">
        <f>IF($A99&lt;Pensionsjahr,HLOOKUP($C99,Gehaltstabelle_neu!$B$2:$AA$13,Neu_Gehalt!Y99+1,FALSE)*14,IF($A99=Pensionsjahr,(MONTH($E$1)+2*MONTH($E$1)/12)*HLOOKUP($C99,Gehaltstabelle_neu!$B$2:$AA$13,Neu_Gehalt!Y99+1,FALSE),""))</f>
        <v/>
      </c>
      <c r="AA99" s="47" t="str">
        <f>IF($A99="","",IF(AA98=MAX(Gehaltstabelle_neu!$A$3:$A$56),MAX(Gehaltstabelle_neu!$A$3:$A$56),IF(MOD($B99,2)=0,AA98+1,AA98)))</f>
        <v/>
      </c>
      <c r="AB99" s="47" t="str">
        <f>IF($A99&lt;Pensionsjahr,HLOOKUP($C99,Gehaltstabelle_neu!$B$2:$AA$13,Neu_Gehalt!AA99+1,FALSE)*14,IF($A99=Pensionsjahr,(MONTH($E$1)+2*MONTH($E$1)/12)*HLOOKUP($C99,Gehaltstabelle_neu!$B$2:$AA$13,Neu_Gehalt!AA99+1,FALSE),""))</f>
        <v/>
      </c>
      <c r="AC99" s="47" t="str">
        <f>IF($A99="","",IF(AC98=MAX(Gehaltstabelle_neu!$A$3:$A$56),MAX(Gehaltstabelle_neu!$A$3:$A$56),IF(MOD($B99,2)=0,AC98+1,AC98)))</f>
        <v/>
      </c>
      <c r="AD99" s="47" t="str">
        <f>IF($A99&lt;Pensionsjahr,HLOOKUP($C99,Gehaltstabelle_neu!$B$2:$AA$13,Neu_Gehalt!AC99+1,FALSE)*14,IF($A99=Pensionsjahr,(MONTH($E$1)+2*MONTH($E$1)/12)*HLOOKUP($C99,Gehaltstabelle_neu!$B$2:$AA$13,Neu_Gehalt!AC99+1,FALSE),""))</f>
        <v/>
      </c>
      <c r="AE99" s="48"/>
    </row>
    <row r="100" spans="1:31" x14ac:dyDescent="0.25">
      <c r="A100" t="str">
        <f t="shared" si="3"/>
        <v/>
      </c>
      <c r="B100" s="19" t="str">
        <f t="shared" si="2"/>
        <v/>
      </c>
      <c r="C100" s="19" t="str">
        <f>IF(A100="","",IF(C99=MAX(Gehaltstabelle_neu!$B$2:$BO$2),Neu_Gehalt!C99,$H$3+Dienstprüftung!D93))</f>
        <v/>
      </c>
      <c r="D100" t="str">
        <f>IF(A100="","",IF(D99=MAX(Gehaltstabelle_neu!$A$3:A146),MAX(Gehaltstabelle_neu!$A$3:A146),IF(MOD(B100,2)=0,D99+1,D99)))</f>
        <v/>
      </c>
      <c r="E100" s="20" t="str">
        <f>IF(A100&lt;Pensionsjahr,HLOOKUP(C100,Gehaltstabelle_neu!$B$2:$AA$13,Neu_Gehalt!D100+1,FALSE)*14,IF(A100=Pensionsjahr,(MONTH($E$1)-1+2*(MONTH($E$1)-1)/12)*HLOOKUP(C100,Gehaltstabelle_neu!$B$2:$AA$13,Neu_Gehalt!D100+1,FALSE),""))</f>
        <v/>
      </c>
      <c r="G100" s="21"/>
      <c r="I100" s="46" t="str">
        <f>IF(A100="","",IF(I99=MAX(Gehaltstabelle_neu!$A$3:A146),MAX(Gehaltstabelle_neu!$A$3:A146),IF(MOD(B100,2)=0,I99+1,I99)))</f>
        <v/>
      </c>
      <c r="J100" s="47" t="str">
        <f>IF(A100&lt;Pensionsjahr,HLOOKUP(C100,Gehaltstabelle_neu!$B$2:$AA$13,Neu_Gehalt!I100+1,FALSE)*14,IF(A100=Pensionsjahr,(MONTH($E$1)+2*MONTH($E$1)/12)*HLOOKUP(C100,Gehaltstabelle_neu!$B$2:$AA$13,Neu_Gehalt!I100+1,FALSE),""))</f>
        <v/>
      </c>
      <c r="K100" s="47" t="str">
        <f>IF($A100="","",IF(K99=MAX(Gehaltstabelle_neu!$A$3:$A$56),MAX(Gehaltstabelle_neu!$A$3:$A$56),IF(MOD($B100,2)=0,K99+1,K99)))</f>
        <v/>
      </c>
      <c r="L100" s="47" t="str">
        <f>IF($A100&lt;Pensionsjahr,HLOOKUP($C100,Gehaltstabelle_neu!$B$2:$AA$13,Neu_Gehalt!K100+1,FALSE)*14,IF($A100=Pensionsjahr,(MONTH($E$1)+2*MONTH($E$1)/12)*HLOOKUP($C100,Gehaltstabelle_neu!$B$2:$AA$13,Neu_Gehalt!K100+1,FALSE),""))</f>
        <v/>
      </c>
      <c r="M100" s="47" t="str">
        <f>IF($A100="","",IF(M99=MAX(Gehaltstabelle_neu!$A$3:$A$56),MAX(Gehaltstabelle_neu!$A$3:$A$56),IF(MOD($B100,2)=0,M99+1,M99)))</f>
        <v/>
      </c>
      <c r="N100" s="47" t="str">
        <f>IF($A100&lt;Pensionsjahr,HLOOKUP($C100,Gehaltstabelle_neu!$B$2:$AA$13,Neu_Gehalt!M100+1,FALSE)*14,IF($A100=Pensionsjahr,(MONTH($E$1)+2*MONTH($E$1)/12)*HLOOKUP($C100,Gehaltstabelle_neu!$B$2:$AA$13,Neu_Gehalt!M100+1,FALSE),""))</f>
        <v/>
      </c>
      <c r="O100" s="47" t="str">
        <f>IF($A100="","",IF(O99=MAX(Gehaltstabelle_neu!$A$3:$A$56),MAX(Gehaltstabelle_neu!$A$3:$A$56),IF(MOD($B100,2)=0,O99+1,O99)))</f>
        <v/>
      </c>
      <c r="P100" s="47" t="str">
        <f>IF($A100&lt;Pensionsjahr,HLOOKUP($C100,Gehaltstabelle_neu!$B$2:$AA$13,Neu_Gehalt!O100+1,FALSE)*14,IF($A100=Pensionsjahr,(MONTH($E$1)+2*MONTH($E$1)/12)*HLOOKUP($C100,Gehaltstabelle_neu!$B$2:$AA$13,Neu_Gehalt!O100+1,FALSE),""))</f>
        <v/>
      </c>
      <c r="Q100" s="47" t="str">
        <f>IF($A100="","",IF(Q99=MAX(Gehaltstabelle_neu!$A$3:$A$56),MAX(Gehaltstabelle_neu!$A$3:$A$56),IF(MOD($B100,2)=0,Q99+1,Q99)))</f>
        <v/>
      </c>
      <c r="R100" s="47" t="str">
        <f>IF($A100&lt;Pensionsjahr,HLOOKUP($C100,Gehaltstabelle_neu!$B$2:$AA$13,Neu_Gehalt!Q100+1,FALSE)*14,IF($A100=Pensionsjahr,(MONTH($E$1)+2*MONTH($E$1)/12)*HLOOKUP($C100,Gehaltstabelle_neu!$B$2:$AA$13,Neu_Gehalt!Q100+1,FALSE),""))</f>
        <v/>
      </c>
      <c r="S100" s="47" t="str">
        <f>IF($A100="","",IF(S99=MAX(Gehaltstabelle_neu!$A$3:$A$56),MAX(Gehaltstabelle_neu!$A$3:$A$56),IF(MOD($B100,2)=0,S99+1,S99)))</f>
        <v/>
      </c>
      <c r="T100" s="47" t="str">
        <f>IF($A100&lt;Pensionsjahr,HLOOKUP($C100,Gehaltstabelle_neu!$B$2:$AA$13,Neu_Gehalt!S100+1,FALSE)*14,IF($A100=Pensionsjahr,(MONTH($E$1)+2*MONTH($E$1)/12)*HLOOKUP($C100,Gehaltstabelle_neu!$B$2:$AA$13,Neu_Gehalt!S100+1,FALSE),""))</f>
        <v/>
      </c>
      <c r="U100" s="47" t="str">
        <f>IF($A100="","",IF(U99=MAX(Gehaltstabelle_neu!$A$3:$A$56),MAX(Gehaltstabelle_neu!$A$3:$A$56),IF(MOD($B100,2)=0,U99+1,U99)))</f>
        <v/>
      </c>
      <c r="V100" s="47" t="str">
        <f>IF($A100&lt;Pensionsjahr,HLOOKUP($C100,Gehaltstabelle_neu!$B$2:$AA$13,Neu_Gehalt!U100+1,FALSE)*14,IF($A100=Pensionsjahr,(MONTH($E$1)+2*MONTH($E$1)/12)*HLOOKUP($C100,Gehaltstabelle_neu!$B$2:$AA$13,Neu_Gehalt!U100+1,FALSE),""))</f>
        <v/>
      </c>
      <c r="W100" s="47" t="str">
        <f>IF($A100="","",IF(W99=MAX(Gehaltstabelle_neu!$A$3:$A$56),MAX(Gehaltstabelle_neu!$A$3:$A$56),IF(MOD($B100,2)=0,W99+1,W99)))</f>
        <v/>
      </c>
      <c r="X100" s="47" t="str">
        <f>IF($A100&lt;Pensionsjahr,HLOOKUP($C100,Gehaltstabelle_neu!$B$2:$AA$13,Neu_Gehalt!W100+1,FALSE)*14,IF($A100=Pensionsjahr,(MONTH($E$1)+2*MONTH($E$1)/12)*HLOOKUP($C100,Gehaltstabelle_neu!$B$2:$AA$13,Neu_Gehalt!W100+1,FALSE),""))</f>
        <v/>
      </c>
      <c r="Y100" s="47" t="str">
        <f>IF($A100="","",IF(Y99=MAX(Gehaltstabelle_neu!$A$3:$A$56),MAX(Gehaltstabelle_neu!$A$3:$A$56),IF(MOD($B100,2)=0,Y99+1,Y99)))</f>
        <v/>
      </c>
      <c r="Z100" s="47" t="str">
        <f>IF($A100&lt;Pensionsjahr,HLOOKUP($C100,Gehaltstabelle_neu!$B$2:$AA$13,Neu_Gehalt!Y100+1,FALSE)*14,IF($A100=Pensionsjahr,(MONTH($E$1)+2*MONTH($E$1)/12)*HLOOKUP($C100,Gehaltstabelle_neu!$B$2:$AA$13,Neu_Gehalt!Y100+1,FALSE),""))</f>
        <v/>
      </c>
      <c r="AA100" s="47" t="str">
        <f>IF($A100="","",IF(AA99=MAX(Gehaltstabelle_neu!$A$3:$A$56),MAX(Gehaltstabelle_neu!$A$3:$A$56),IF(MOD($B100,2)=0,AA99+1,AA99)))</f>
        <v/>
      </c>
      <c r="AB100" s="47" t="str">
        <f>IF($A100&lt;Pensionsjahr,HLOOKUP($C100,Gehaltstabelle_neu!$B$2:$AA$13,Neu_Gehalt!AA100+1,FALSE)*14,IF($A100=Pensionsjahr,(MONTH($E$1)+2*MONTH($E$1)/12)*HLOOKUP($C100,Gehaltstabelle_neu!$B$2:$AA$13,Neu_Gehalt!AA100+1,FALSE),""))</f>
        <v/>
      </c>
      <c r="AC100" s="47" t="str">
        <f>IF($A100="","",IF(AC99=MAX(Gehaltstabelle_neu!$A$3:$A$56),MAX(Gehaltstabelle_neu!$A$3:$A$56),IF(MOD($B100,2)=0,AC99+1,AC99)))</f>
        <v/>
      </c>
      <c r="AD100" s="47" t="str">
        <f>IF($A100&lt;Pensionsjahr,HLOOKUP($C100,Gehaltstabelle_neu!$B$2:$AA$13,Neu_Gehalt!AC100+1,FALSE)*14,IF($A100=Pensionsjahr,(MONTH($E$1)+2*MONTH($E$1)/12)*HLOOKUP($C100,Gehaltstabelle_neu!$B$2:$AA$13,Neu_Gehalt!AC100+1,FALSE),""))</f>
        <v/>
      </c>
      <c r="AE100" s="48"/>
    </row>
    <row r="101" spans="1:31" x14ac:dyDescent="0.25">
      <c r="A101" t="str">
        <f t="shared" si="3"/>
        <v/>
      </c>
      <c r="B101" s="19" t="str">
        <f t="shared" si="2"/>
        <v/>
      </c>
      <c r="C101" s="19" t="str">
        <f>IF(A101="","",IF(C100=MAX(Gehaltstabelle_neu!$B$2:$BO$2),Neu_Gehalt!C100,$H$3+Dienstprüftung!D94))</f>
        <v/>
      </c>
      <c r="D101" t="str">
        <f>IF(A101="","",IF(D100=MAX(Gehaltstabelle_neu!$A$3:A147),MAX(Gehaltstabelle_neu!$A$3:A147),IF(MOD(B101,2)=0,D100+1,D100)))</f>
        <v/>
      </c>
      <c r="E101" s="20" t="str">
        <f>IF(A101&lt;Pensionsjahr,HLOOKUP(C101,Gehaltstabelle_neu!$B$2:$AA$13,Neu_Gehalt!D101+1,FALSE)*14,IF(A101=Pensionsjahr,(MONTH($E$1)-1+2*(MONTH($E$1)-1)/12)*HLOOKUP(C101,Gehaltstabelle_neu!$B$2:$AA$13,Neu_Gehalt!D101+1,FALSE),""))</f>
        <v/>
      </c>
      <c r="G101" s="21"/>
      <c r="I101" s="46" t="str">
        <f>IF(A101="","",IF(I100=MAX(Gehaltstabelle_neu!$A$3:A147),MAX(Gehaltstabelle_neu!$A$3:A147),IF(MOD(B101,2)=0,I100+1,I100)))</f>
        <v/>
      </c>
      <c r="J101" s="47" t="str">
        <f>IF(A101&lt;Pensionsjahr,HLOOKUP(C101,Gehaltstabelle_neu!$B$2:$AA$13,Neu_Gehalt!I101+1,FALSE)*14,IF(A101=Pensionsjahr,(MONTH($E$1)+2*MONTH($E$1)/12)*HLOOKUP(C101,Gehaltstabelle_neu!$B$2:$AA$13,Neu_Gehalt!I101+1,FALSE),""))</f>
        <v/>
      </c>
      <c r="K101" s="47" t="str">
        <f>IF($A101="","",IF(K100=MAX(Gehaltstabelle_neu!$A$3:$A$56),MAX(Gehaltstabelle_neu!$A$3:$A$56),IF(MOD($B101,2)=0,K100+1,K100)))</f>
        <v/>
      </c>
      <c r="L101" s="47" t="str">
        <f>IF($A101&lt;Pensionsjahr,HLOOKUP($C101,Gehaltstabelle_neu!$B$2:$AA$13,Neu_Gehalt!K101+1,FALSE)*14,IF($A101=Pensionsjahr,(MONTH($E$1)+2*MONTH($E$1)/12)*HLOOKUP($C101,Gehaltstabelle_neu!$B$2:$AA$13,Neu_Gehalt!K101+1,FALSE),""))</f>
        <v/>
      </c>
      <c r="M101" s="47" t="str">
        <f>IF($A101="","",IF(M100=MAX(Gehaltstabelle_neu!$A$3:$A$56),MAX(Gehaltstabelle_neu!$A$3:$A$56),IF(MOD($B101,2)=0,M100+1,M100)))</f>
        <v/>
      </c>
      <c r="N101" s="47" t="str">
        <f>IF($A101&lt;Pensionsjahr,HLOOKUP($C101,Gehaltstabelle_neu!$B$2:$AA$13,Neu_Gehalt!M101+1,FALSE)*14,IF($A101=Pensionsjahr,(MONTH($E$1)+2*MONTH($E$1)/12)*HLOOKUP($C101,Gehaltstabelle_neu!$B$2:$AA$13,Neu_Gehalt!M101+1,FALSE),""))</f>
        <v/>
      </c>
      <c r="O101" s="47" t="str">
        <f>IF($A101="","",IF(O100=MAX(Gehaltstabelle_neu!$A$3:$A$56),MAX(Gehaltstabelle_neu!$A$3:$A$56),IF(MOD($B101,2)=0,O100+1,O100)))</f>
        <v/>
      </c>
      <c r="P101" s="47" t="str">
        <f>IF($A101&lt;Pensionsjahr,HLOOKUP($C101,Gehaltstabelle_neu!$B$2:$AA$13,Neu_Gehalt!O101+1,FALSE)*14,IF($A101=Pensionsjahr,(MONTH($E$1)+2*MONTH($E$1)/12)*HLOOKUP($C101,Gehaltstabelle_neu!$B$2:$AA$13,Neu_Gehalt!O101+1,FALSE),""))</f>
        <v/>
      </c>
      <c r="Q101" s="47" t="str">
        <f>IF($A101="","",IF(Q100=MAX(Gehaltstabelle_neu!$A$3:$A$56),MAX(Gehaltstabelle_neu!$A$3:$A$56),IF(MOD($B101,2)=0,Q100+1,Q100)))</f>
        <v/>
      </c>
      <c r="R101" s="47" t="str">
        <f>IF($A101&lt;Pensionsjahr,HLOOKUP($C101,Gehaltstabelle_neu!$B$2:$AA$13,Neu_Gehalt!Q101+1,FALSE)*14,IF($A101=Pensionsjahr,(MONTH($E$1)+2*MONTH($E$1)/12)*HLOOKUP($C101,Gehaltstabelle_neu!$B$2:$AA$13,Neu_Gehalt!Q101+1,FALSE),""))</f>
        <v/>
      </c>
      <c r="S101" s="47" t="str">
        <f>IF($A101="","",IF(S100=MAX(Gehaltstabelle_neu!$A$3:$A$56),MAX(Gehaltstabelle_neu!$A$3:$A$56),IF(MOD($B101,2)=0,S100+1,S100)))</f>
        <v/>
      </c>
      <c r="T101" s="47" t="str">
        <f>IF($A101&lt;Pensionsjahr,HLOOKUP($C101,Gehaltstabelle_neu!$B$2:$AA$13,Neu_Gehalt!S101+1,FALSE)*14,IF($A101=Pensionsjahr,(MONTH($E$1)+2*MONTH($E$1)/12)*HLOOKUP($C101,Gehaltstabelle_neu!$B$2:$AA$13,Neu_Gehalt!S101+1,FALSE),""))</f>
        <v/>
      </c>
      <c r="U101" s="47" t="str">
        <f>IF($A101="","",IF(U100=MAX(Gehaltstabelle_neu!$A$3:$A$56),MAX(Gehaltstabelle_neu!$A$3:$A$56),IF(MOD($B101,2)=0,U100+1,U100)))</f>
        <v/>
      </c>
      <c r="V101" s="47" t="str">
        <f>IF($A101&lt;Pensionsjahr,HLOOKUP($C101,Gehaltstabelle_neu!$B$2:$AA$13,Neu_Gehalt!U101+1,FALSE)*14,IF($A101=Pensionsjahr,(MONTH($E$1)+2*MONTH($E$1)/12)*HLOOKUP($C101,Gehaltstabelle_neu!$B$2:$AA$13,Neu_Gehalt!U101+1,FALSE),""))</f>
        <v/>
      </c>
      <c r="W101" s="47" t="str">
        <f>IF($A101="","",IF(W100=MAX(Gehaltstabelle_neu!$A$3:$A$56),MAX(Gehaltstabelle_neu!$A$3:$A$56),IF(MOD($B101,2)=0,W100+1,W100)))</f>
        <v/>
      </c>
      <c r="X101" s="47" t="str">
        <f>IF($A101&lt;Pensionsjahr,HLOOKUP($C101,Gehaltstabelle_neu!$B$2:$AA$13,Neu_Gehalt!W101+1,FALSE)*14,IF($A101=Pensionsjahr,(MONTH($E$1)+2*MONTH($E$1)/12)*HLOOKUP($C101,Gehaltstabelle_neu!$B$2:$AA$13,Neu_Gehalt!W101+1,FALSE),""))</f>
        <v/>
      </c>
      <c r="Y101" s="47" t="str">
        <f>IF($A101="","",IF(Y100=MAX(Gehaltstabelle_neu!$A$3:$A$56),MAX(Gehaltstabelle_neu!$A$3:$A$56),IF(MOD($B101,2)=0,Y100+1,Y100)))</f>
        <v/>
      </c>
      <c r="Z101" s="47" t="str">
        <f>IF($A101&lt;Pensionsjahr,HLOOKUP($C101,Gehaltstabelle_neu!$B$2:$AA$13,Neu_Gehalt!Y101+1,FALSE)*14,IF($A101=Pensionsjahr,(MONTH($E$1)+2*MONTH($E$1)/12)*HLOOKUP($C101,Gehaltstabelle_neu!$B$2:$AA$13,Neu_Gehalt!Y101+1,FALSE),""))</f>
        <v/>
      </c>
      <c r="AA101" s="47" t="str">
        <f>IF($A101="","",IF(AA100=MAX(Gehaltstabelle_neu!$A$3:$A$56),MAX(Gehaltstabelle_neu!$A$3:$A$56),IF(MOD($B101,2)=0,AA100+1,AA100)))</f>
        <v/>
      </c>
      <c r="AB101" s="47" t="str">
        <f>IF($A101&lt;Pensionsjahr,HLOOKUP($C101,Gehaltstabelle_neu!$B$2:$AA$13,Neu_Gehalt!AA101+1,FALSE)*14,IF($A101=Pensionsjahr,(MONTH($E$1)+2*MONTH($E$1)/12)*HLOOKUP($C101,Gehaltstabelle_neu!$B$2:$AA$13,Neu_Gehalt!AA101+1,FALSE),""))</f>
        <v/>
      </c>
      <c r="AC101" s="47" t="str">
        <f>IF($A101="","",IF(AC100=MAX(Gehaltstabelle_neu!$A$3:$A$56),MAX(Gehaltstabelle_neu!$A$3:$A$56),IF(MOD($B101,2)=0,AC100+1,AC100)))</f>
        <v/>
      </c>
      <c r="AD101" s="47" t="str">
        <f>IF($A101&lt;Pensionsjahr,HLOOKUP($C101,Gehaltstabelle_neu!$B$2:$AA$13,Neu_Gehalt!AC101+1,FALSE)*14,IF($A101=Pensionsjahr,(MONTH($E$1)+2*MONTH($E$1)/12)*HLOOKUP($C101,Gehaltstabelle_neu!$B$2:$AA$13,Neu_Gehalt!AC101+1,FALSE),""))</f>
        <v/>
      </c>
      <c r="AE101" s="48"/>
    </row>
    <row r="102" spans="1:31" x14ac:dyDescent="0.25">
      <c r="A102" t="str">
        <f t="shared" si="3"/>
        <v/>
      </c>
      <c r="B102" s="19" t="str">
        <f t="shared" si="2"/>
        <v/>
      </c>
      <c r="C102" s="19" t="str">
        <f>IF(A102="","",IF(C101=MAX(Gehaltstabelle_neu!$B$2:$BO$2),Neu_Gehalt!C101,$H$3+Dienstprüftung!D95))</f>
        <v/>
      </c>
      <c r="D102" t="str">
        <f>IF(A102="","",IF(D101=MAX(Gehaltstabelle_neu!$A$3:A148),MAX(Gehaltstabelle_neu!$A$3:A148),IF(MOD(B102,2)=0,D101+1,D101)))</f>
        <v/>
      </c>
      <c r="E102" s="20" t="str">
        <f>IF(A102&lt;Pensionsjahr,HLOOKUP(C102,Gehaltstabelle_neu!$B$2:$AA$13,Neu_Gehalt!D102+1,FALSE)*14,IF(A102=Pensionsjahr,(MONTH($E$1)-1+2*(MONTH($E$1)-1)/12)*HLOOKUP(C102,Gehaltstabelle_neu!$B$2:$AA$13,Neu_Gehalt!D102+1,FALSE),""))</f>
        <v/>
      </c>
      <c r="G102" s="21"/>
      <c r="I102" s="46" t="str">
        <f>IF(A102="","",IF(I101=MAX(Gehaltstabelle_neu!$A$3:A148),MAX(Gehaltstabelle_neu!$A$3:A148),IF(MOD(B102,2)=0,I101+1,I101)))</f>
        <v/>
      </c>
      <c r="J102" s="47" t="str">
        <f>IF(A102&lt;Pensionsjahr,HLOOKUP(C102,Gehaltstabelle_neu!$B$2:$AA$13,Neu_Gehalt!I102+1,FALSE)*14,IF(A102=Pensionsjahr,(MONTH($E$1)+2*MONTH($E$1)/12)*HLOOKUP(C102,Gehaltstabelle_neu!$B$2:$AA$13,Neu_Gehalt!I102+1,FALSE),""))</f>
        <v/>
      </c>
      <c r="K102" s="47" t="str">
        <f>IF($A102="","",IF(K101=MAX(Gehaltstabelle_neu!$A$3:$A$56),MAX(Gehaltstabelle_neu!$A$3:$A$56),IF(MOD($B102,2)=0,K101+1,K101)))</f>
        <v/>
      </c>
      <c r="L102" s="47" t="str">
        <f>IF($A102&lt;Pensionsjahr,HLOOKUP($C102,Gehaltstabelle_neu!$B$2:$AA$13,Neu_Gehalt!K102+1,FALSE)*14,IF($A102=Pensionsjahr,(MONTH($E$1)+2*MONTH($E$1)/12)*HLOOKUP($C102,Gehaltstabelle_neu!$B$2:$AA$13,Neu_Gehalt!K102+1,FALSE),""))</f>
        <v/>
      </c>
      <c r="M102" s="47" t="str">
        <f>IF($A102="","",IF(M101=MAX(Gehaltstabelle_neu!$A$3:$A$56),MAX(Gehaltstabelle_neu!$A$3:$A$56),IF(MOD($B102,2)=0,M101+1,M101)))</f>
        <v/>
      </c>
      <c r="N102" s="47" t="str">
        <f>IF($A102&lt;Pensionsjahr,HLOOKUP($C102,Gehaltstabelle_neu!$B$2:$AA$13,Neu_Gehalt!M102+1,FALSE)*14,IF($A102=Pensionsjahr,(MONTH($E$1)+2*MONTH($E$1)/12)*HLOOKUP($C102,Gehaltstabelle_neu!$B$2:$AA$13,Neu_Gehalt!M102+1,FALSE),""))</f>
        <v/>
      </c>
      <c r="O102" s="47" t="str">
        <f>IF($A102="","",IF(O101=MAX(Gehaltstabelle_neu!$A$3:$A$56),MAX(Gehaltstabelle_neu!$A$3:$A$56),IF(MOD($B102,2)=0,O101+1,O101)))</f>
        <v/>
      </c>
      <c r="P102" s="47" t="str">
        <f>IF($A102&lt;Pensionsjahr,HLOOKUP($C102,Gehaltstabelle_neu!$B$2:$AA$13,Neu_Gehalt!O102+1,FALSE)*14,IF($A102=Pensionsjahr,(MONTH($E$1)+2*MONTH($E$1)/12)*HLOOKUP($C102,Gehaltstabelle_neu!$B$2:$AA$13,Neu_Gehalt!O102+1,FALSE),""))</f>
        <v/>
      </c>
      <c r="Q102" s="47" t="str">
        <f>IF($A102="","",IF(Q101=MAX(Gehaltstabelle_neu!$A$3:$A$56),MAX(Gehaltstabelle_neu!$A$3:$A$56),IF(MOD($B102,2)=0,Q101+1,Q101)))</f>
        <v/>
      </c>
      <c r="R102" s="47" t="str">
        <f>IF($A102&lt;Pensionsjahr,HLOOKUP($C102,Gehaltstabelle_neu!$B$2:$AA$13,Neu_Gehalt!Q102+1,FALSE)*14,IF($A102=Pensionsjahr,(MONTH($E$1)+2*MONTH($E$1)/12)*HLOOKUP($C102,Gehaltstabelle_neu!$B$2:$AA$13,Neu_Gehalt!Q102+1,FALSE),""))</f>
        <v/>
      </c>
      <c r="S102" s="47" t="str">
        <f>IF($A102="","",IF(S101=MAX(Gehaltstabelle_neu!$A$3:$A$56),MAX(Gehaltstabelle_neu!$A$3:$A$56),IF(MOD($B102,2)=0,S101+1,S101)))</f>
        <v/>
      </c>
      <c r="T102" s="47" t="str">
        <f>IF($A102&lt;Pensionsjahr,HLOOKUP($C102,Gehaltstabelle_neu!$B$2:$AA$13,Neu_Gehalt!S102+1,FALSE)*14,IF($A102=Pensionsjahr,(MONTH($E$1)+2*MONTH($E$1)/12)*HLOOKUP($C102,Gehaltstabelle_neu!$B$2:$AA$13,Neu_Gehalt!S102+1,FALSE),""))</f>
        <v/>
      </c>
      <c r="U102" s="47" t="str">
        <f>IF($A102="","",IF(U101=MAX(Gehaltstabelle_neu!$A$3:$A$56),MAX(Gehaltstabelle_neu!$A$3:$A$56),IF(MOD($B102,2)=0,U101+1,U101)))</f>
        <v/>
      </c>
      <c r="V102" s="47" t="str">
        <f>IF($A102&lt;Pensionsjahr,HLOOKUP($C102,Gehaltstabelle_neu!$B$2:$AA$13,Neu_Gehalt!U102+1,FALSE)*14,IF($A102=Pensionsjahr,(MONTH($E$1)+2*MONTH($E$1)/12)*HLOOKUP($C102,Gehaltstabelle_neu!$B$2:$AA$13,Neu_Gehalt!U102+1,FALSE),""))</f>
        <v/>
      </c>
      <c r="W102" s="47" t="str">
        <f>IF($A102="","",IF(W101=MAX(Gehaltstabelle_neu!$A$3:$A$56),MAX(Gehaltstabelle_neu!$A$3:$A$56),IF(MOD($B102,2)=0,W101+1,W101)))</f>
        <v/>
      </c>
      <c r="X102" s="47" t="str">
        <f>IF($A102&lt;Pensionsjahr,HLOOKUP($C102,Gehaltstabelle_neu!$B$2:$AA$13,Neu_Gehalt!W102+1,FALSE)*14,IF($A102=Pensionsjahr,(MONTH($E$1)+2*MONTH($E$1)/12)*HLOOKUP($C102,Gehaltstabelle_neu!$B$2:$AA$13,Neu_Gehalt!W102+1,FALSE),""))</f>
        <v/>
      </c>
      <c r="Y102" s="47" t="str">
        <f>IF($A102="","",IF(Y101=MAX(Gehaltstabelle_neu!$A$3:$A$56),MAX(Gehaltstabelle_neu!$A$3:$A$56),IF(MOD($B102,2)=0,Y101+1,Y101)))</f>
        <v/>
      </c>
      <c r="Z102" s="47" t="str">
        <f>IF($A102&lt;Pensionsjahr,HLOOKUP($C102,Gehaltstabelle_neu!$B$2:$AA$13,Neu_Gehalt!Y102+1,FALSE)*14,IF($A102=Pensionsjahr,(MONTH($E$1)+2*MONTH($E$1)/12)*HLOOKUP($C102,Gehaltstabelle_neu!$B$2:$AA$13,Neu_Gehalt!Y102+1,FALSE),""))</f>
        <v/>
      </c>
      <c r="AA102" s="47" t="str">
        <f>IF($A102="","",IF(AA101=MAX(Gehaltstabelle_neu!$A$3:$A$56),MAX(Gehaltstabelle_neu!$A$3:$A$56),IF(MOD($B102,2)=0,AA101+1,AA101)))</f>
        <v/>
      </c>
      <c r="AB102" s="47" t="str">
        <f>IF($A102&lt;Pensionsjahr,HLOOKUP($C102,Gehaltstabelle_neu!$B$2:$AA$13,Neu_Gehalt!AA102+1,FALSE)*14,IF($A102=Pensionsjahr,(MONTH($E$1)+2*MONTH($E$1)/12)*HLOOKUP($C102,Gehaltstabelle_neu!$B$2:$AA$13,Neu_Gehalt!AA102+1,FALSE),""))</f>
        <v/>
      </c>
      <c r="AC102" s="47" t="str">
        <f>IF($A102="","",IF(AC101=MAX(Gehaltstabelle_neu!$A$3:$A$56),MAX(Gehaltstabelle_neu!$A$3:$A$56),IF(MOD($B102,2)=0,AC101+1,AC101)))</f>
        <v/>
      </c>
      <c r="AD102" s="47" t="str">
        <f>IF($A102&lt;Pensionsjahr,HLOOKUP($C102,Gehaltstabelle_neu!$B$2:$AA$13,Neu_Gehalt!AC102+1,FALSE)*14,IF($A102=Pensionsjahr,(MONTH($E$1)+2*MONTH($E$1)/12)*HLOOKUP($C102,Gehaltstabelle_neu!$B$2:$AA$13,Neu_Gehalt!AC102+1,FALSE),""))</f>
        <v/>
      </c>
      <c r="AE102" s="48"/>
    </row>
    <row r="103" spans="1:31" x14ac:dyDescent="0.25">
      <c r="A103" t="str">
        <f t="shared" si="3"/>
        <v/>
      </c>
      <c r="B103" s="19" t="str">
        <f t="shared" si="2"/>
        <v/>
      </c>
      <c r="C103" s="19" t="str">
        <f>IF(A103="","",IF(C102=MAX(Gehaltstabelle_neu!$B$2:$BO$2),Neu_Gehalt!C102,$H$3+Dienstprüftung!D96))</f>
        <v/>
      </c>
      <c r="D103" t="str">
        <f>IF(A103="","",IF(D102=MAX(Gehaltstabelle_neu!$A$3:A149),MAX(Gehaltstabelle_neu!$A$3:A149),IF(MOD(B103,2)=0,D102+1,D102)))</f>
        <v/>
      </c>
      <c r="E103" s="20" t="str">
        <f>IF(A103&lt;Pensionsjahr,HLOOKUP(C103,Gehaltstabelle_neu!$B$2:$AA$13,Neu_Gehalt!D103+1,FALSE)*14,IF(A103=Pensionsjahr,(MONTH($E$1)-1+2*(MONTH($E$1)-1)/12)*HLOOKUP(C103,Gehaltstabelle_neu!$B$2:$AA$13,Neu_Gehalt!D103+1,FALSE),""))</f>
        <v/>
      </c>
      <c r="G103" s="21"/>
      <c r="I103" s="46" t="str">
        <f>IF(A103="","",IF(I102=MAX(Gehaltstabelle_neu!$A$3:A149),MAX(Gehaltstabelle_neu!$A$3:A149),IF(MOD(B103,2)=0,I102+1,I102)))</f>
        <v/>
      </c>
      <c r="J103" s="47" t="str">
        <f>IF(A103&lt;Pensionsjahr,HLOOKUP(C103,Gehaltstabelle_neu!$B$2:$AA$13,Neu_Gehalt!I103+1,FALSE)*14,IF(A103=Pensionsjahr,(MONTH($E$1)+2*MONTH($E$1)/12)*HLOOKUP(C103,Gehaltstabelle_neu!$B$2:$AA$13,Neu_Gehalt!I103+1,FALSE),""))</f>
        <v/>
      </c>
      <c r="K103" s="47" t="str">
        <f>IF($A103="","",IF(K102=MAX(Gehaltstabelle_neu!$A$3:$A$56),MAX(Gehaltstabelle_neu!$A$3:$A$56),IF(MOD($B103,2)=0,K102+1,K102)))</f>
        <v/>
      </c>
      <c r="L103" s="47" t="str">
        <f>IF($A103&lt;Pensionsjahr,HLOOKUP($C103,Gehaltstabelle_neu!$B$2:$AA$13,Neu_Gehalt!K103+1,FALSE)*14,IF($A103=Pensionsjahr,(MONTH($E$1)+2*MONTH($E$1)/12)*HLOOKUP($C103,Gehaltstabelle_neu!$B$2:$AA$13,Neu_Gehalt!K103+1,FALSE),""))</f>
        <v/>
      </c>
      <c r="M103" s="47" t="str">
        <f>IF($A103="","",IF(M102=MAX(Gehaltstabelle_neu!$A$3:$A$56),MAX(Gehaltstabelle_neu!$A$3:$A$56),IF(MOD($B103,2)=0,M102+1,M102)))</f>
        <v/>
      </c>
      <c r="N103" s="47" t="str">
        <f>IF($A103&lt;Pensionsjahr,HLOOKUP($C103,Gehaltstabelle_neu!$B$2:$AA$13,Neu_Gehalt!M103+1,FALSE)*14,IF($A103=Pensionsjahr,(MONTH($E$1)+2*MONTH($E$1)/12)*HLOOKUP($C103,Gehaltstabelle_neu!$B$2:$AA$13,Neu_Gehalt!M103+1,FALSE),""))</f>
        <v/>
      </c>
      <c r="O103" s="47" t="str">
        <f>IF($A103="","",IF(O102=MAX(Gehaltstabelle_neu!$A$3:$A$56),MAX(Gehaltstabelle_neu!$A$3:$A$56),IF(MOD($B103,2)=0,O102+1,O102)))</f>
        <v/>
      </c>
      <c r="P103" s="47" t="str">
        <f>IF($A103&lt;Pensionsjahr,HLOOKUP($C103,Gehaltstabelle_neu!$B$2:$AA$13,Neu_Gehalt!O103+1,FALSE)*14,IF($A103=Pensionsjahr,(MONTH($E$1)+2*MONTH($E$1)/12)*HLOOKUP($C103,Gehaltstabelle_neu!$B$2:$AA$13,Neu_Gehalt!O103+1,FALSE),""))</f>
        <v/>
      </c>
      <c r="Q103" s="47" t="str">
        <f>IF($A103="","",IF(Q102=MAX(Gehaltstabelle_neu!$A$3:$A$56),MAX(Gehaltstabelle_neu!$A$3:$A$56),IF(MOD($B103,2)=0,Q102+1,Q102)))</f>
        <v/>
      </c>
      <c r="R103" s="47" t="str">
        <f>IF($A103&lt;Pensionsjahr,HLOOKUP($C103,Gehaltstabelle_neu!$B$2:$AA$13,Neu_Gehalt!Q103+1,FALSE)*14,IF($A103=Pensionsjahr,(MONTH($E$1)+2*MONTH($E$1)/12)*HLOOKUP($C103,Gehaltstabelle_neu!$B$2:$AA$13,Neu_Gehalt!Q103+1,FALSE),""))</f>
        <v/>
      </c>
      <c r="S103" s="47" t="str">
        <f>IF($A103="","",IF(S102=MAX(Gehaltstabelle_neu!$A$3:$A$56),MAX(Gehaltstabelle_neu!$A$3:$A$56),IF(MOD($B103,2)=0,S102+1,S102)))</f>
        <v/>
      </c>
      <c r="T103" s="47" t="str">
        <f>IF($A103&lt;Pensionsjahr,HLOOKUP($C103,Gehaltstabelle_neu!$B$2:$AA$13,Neu_Gehalt!S103+1,FALSE)*14,IF($A103=Pensionsjahr,(MONTH($E$1)+2*MONTH($E$1)/12)*HLOOKUP($C103,Gehaltstabelle_neu!$B$2:$AA$13,Neu_Gehalt!S103+1,FALSE),""))</f>
        <v/>
      </c>
      <c r="U103" s="47" t="str">
        <f>IF($A103="","",IF(U102=MAX(Gehaltstabelle_neu!$A$3:$A$56),MAX(Gehaltstabelle_neu!$A$3:$A$56),IF(MOD($B103,2)=0,U102+1,U102)))</f>
        <v/>
      </c>
      <c r="V103" s="47" t="str">
        <f>IF($A103&lt;Pensionsjahr,HLOOKUP($C103,Gehaltstabelle_neu!$B$2:$AA$13,Neu_Gehalt!U103+1,FALSE)*14,IF($A103=Pensionsjahr,(MONTH($E$1)+2*MONTH($E$1)/12)*HLOOKUP($C103,Gehaltstabelle_neu!$B$2:$AA$13,Neu_Gehalt!U103+1,FALSE),""))</f>
        <v/>
      </c>
      <c r="W103" s="47" t="str">
        <f>IF($A103="","",IF(W102=MAX(Gehaltstabelle_neu!$A$3:$A$56),MAX(Gehaltstabelle_neu!$A$3:$A$56),IF(MOD($B103,2)=0,W102+1,W102)))</f>
        <v/>
      </c>
      <c r="X103" s="47" t="str">
        <f>IF($A103&lt;Pensionsjahr,HLOOKUP($C103,Gehaltstabelle_neu!$B$2:$AA$13,Neu_Gehalt!W103+1,FALSE)*14,IF($A103=Pensionsjahr,(MONTH($E$1)+2*MONTH($E$1)/12)*HLOOKUP($C103,Gehaltstabelle_neu!$B$2:$AA$13,Neu_Gehalt!W103+1,FALSE),""))</f>
        <v/>
      </c>
      <c r="Y103" s="47" t="str">
        <f>IF($A103="","",IF(Y102=MAX(Gehaltstabelle_neu!$A$3:$A$56),MAX(Gehaltstabelle_neu!$A$3:$A$56),IF(MOD($B103,2)=0,Y102+1,Y102)))</f>
        <v/>
      </c>
      <c r="Z103" s="47" t="str">
        <f>IF($A103&lt;Pensionsjahr,HLOOKUP($C103,Gehaltstabelle_neu!$B$2:$AA$13,Neu_Gehalt!Y103+1,FALSE)*14,IF($A103=Pensionsjahr,(MONTH($E$1)+2*MONTH($E$1)/12)*HLOOKUP($C103,Gehaltstabelle_neu!$B$2:$AA$13,Neu_Gehalt!Y103+1,FALSE),""))</f>
        <v/>
      </c>
      <c r="AA103" s="47" t="str">
        <f>IF($A103="","",IF(AA102=MAX(Gehaltstabelle_neu!$A$3:$A$56),MAX(Gehaltstabelle_neu!$A$3:$A$56),IF(MOD($B103,2)=0,AA102+1,AA102)))</f>
        <v/>
      </c>
      <c r="AB103" s="47" t="str">
        <f>IF($A103&lt;Pensionsjahr,HLOOKUP($C103,Gehaltstabelle_neu!$B$2:$AA$13,Neu_Gehalt!AA103+1,FALSE)*14,IF($A103=Pensionsjahr,(MONTH($E$1)+2*MONTH($E$1)/12)*HLOOKUP($C103,Gehaltstabelle_neu!$B$2:$AA$13,Neu_Gehalt!AA103+1,FALSE),""))</f>
        <v/>
      </c>
      <c r="AC103" s="47" t="str">
        <f>IF($A103="","",IF(AC102=MAX(Gehaltstabelle_neu!$A$3:$A$56),MAX(Gehaltstabelle_neu!$A$3:$A$56),IF(MOD($B103,2)=0,AC102+1,AC102)))</f>
        <v/>
      </c>
      <c r="AD103" s="47" t="str">
        <f>IF($A103&lt;Pensionsjahr,HLOOKUP($C103,Gehaltstabelle_neu!$B$2:$AA$13,Neu_Gehalt!AC103+1,FALSE)*14,IF($A103=Pensionsjahr,(MONTH($E$1)+2*MONTH($E$1)/12)*HLOOKUP($C103,Gehaltstabelle_neu!$B$2:$AA$13,Neu_Gehalt!AC103+1,FALSE),""))</f>
        <v/>
      </c>
      <c r="AE103" s="48"/>
    </row>
    <row r="104" spans="1:31" x14ac:dyDescent="0.25">
      <c r="A104" t="str">
        <f t="shared" si="3"/>
        <v/>
      </c>
      <c r="B104" s="19" t="str">
        <f t="shared" si="2"/>
        <v/>
      </c>
      <c r="C104" s="19" t="str">
        <f>IF(A104="","",IF(C103=MAX(Gehaltstabelle_neu!$B$2:$BO$2),Neu_Gehalt!C103,$H$3+Dienstprüftung!D97))</f>
        <v/>
      </c>
      <c r="D104" t="str">
        <f>IF(A104="","",IF(D103=MAX(Gehaltstabelle_neu!$A$3:A150),MAX(Gehaltstabelle_neu!$A$3:A150),IF(MOD(B104,2)=0,D103+1,D103)))</f>
        <v/>
      </c>
      <c r="E104" s="20" t="str">
        <f>IF(A104&lt;Pensionsjahr,HLOOKUP(C104,Gehaltstabelle_neu!$B$2:$AA$13,Neu_Gehalt!D104+1,FALSE)*14,IF(A104=Pensionsjahr,(MONTH($E$1)-1+2*(MONTH($E$1)-1)/12)*HLOOKUP(C104,Gehaltstabelle_neu!$B$2:$AA$13,Neu_Gehalt!D104+1,FALSE),""))</f>
        <v/>
      </c>
      <c r="G104" s="21"/>
      <c r="I104" s="46" t="str">
        <f>IF(A104="","",IF(I103=MAX(Gehaltstabelle_neu!$A$3:A150),MAX(Gehaltstabelle_neu!$A$3:A150),IF(MOD(B104,2)=0,I103+1,I103)))</f>
        <v/>
      </c>
      <c r="J104" s="47" t="str">
        <f>IF(A104&lt;Pensionsjahr,HLOOKUP(C104,Gehaltstabelle_neu!$B$2:$AA$13,Neu_Gehalt!I104+1,FALSE)*14,IF(A104=Pensionsjahr,(MONTH($E$1)+2*MONTH($E$1)/12)*HLOOKUP(C104,Gehaltstabelle_neu!$B$2:$AA$13,Neu_Gehalt!I104+1,FALSE),""))</f>
        <v/>
      </c>
      <c r="K104" s="47" t="str">
        <f>IF($A104="","",IF(K103=MAX(Gehaltstabelle_neu!$A$3:$A$56),MAX(Gehaltstabelle_neu!$A$3:$A$56),IF(MOD($B104,2)=0,K103+1,K103)))</f>
        <v/>
      </c>
      <c r="L104" s="47" t="str">
        <f>IF($A104&lt;Pensionsjahr,HLOOKUP($C104,Gehaltstabelle_neu!$B$2:$AA$13,Neu_Gehalt!K104+1,FALSE)*14,IF($A104=Pensionsjahr,(MONTH($E$1)+2*MONTH($E$1)/12)*HLOOKUP($C104,Gehaltstabelle_neu!$B$2:$AA$13,Neu_Gehalt!K104+1,FALSE),""))</f>
        <v/>
      </c>
      <c r="M104" s="47" t="str">
        <f>IF($A104="","",IF(M103=MAX(Gehaltstabelle_neu!$A$3:$A$56),MAX(Gehaltstabelle_neu!$A$3:$A$56),IF(MOD($B104,2)=0,M103+1,M103)))</f>
        <v/>
      </c>
      <c r="N104" s="47" t="str">
        <f>IF($A104&lt;Pensionsjahr,HLOOKUP($C104,Gehaltstabelle_neu!$B$2:$AA$13,Neu_Gehalt!M104+1,FALSE)*14,IF($A104=Pensionsjahr,(MONTH($E$1)+2*MONTH($E$1)/12)*HLOOKUP($C104,Gehaltstabelle_neu!$B$2:$AA$13,Neu_Gehalt!M104+1,FALSE),""))</f>
        <v/>
      </c>
      <c r="O104" s="47" t="str">
        <f>IF($A104="","",IF(O103=MAX(Gehaltstabelle_neu!$A$3:$A$56),MAX(Gehaltstabelle_neu!$A$3:$A$56),IF(MOD($B104,2)=0,O103+1,O103)))</f>
        <v/>
      </c>
      <c r="P104" s="47" t="str">
        <f>IF($A104&lt;Pensionsjahr,HLOOKUP($C104,Gehaltstabelle_neu!$B$2:$AA$13,Neu_Gehalt!O104+1,FALSE)*14,IF($A104=Pensionsjahr,(MONTH($E$1)+2*MONTH($E$1)/12)*HLOOKUP($C104,Gehaltstabelle_neu!$B$2:$AA$13,Neu_Gehalt!O104+1,FALSE),""))</f>
        <v/>
      </c>
      <c r="Q104" s="47" t="str">
        <f>IF($A104="","",IF(Q103=MAX(Gehaltstabelle_neu!$A$3:$A$56),MAX(Gehaltstabelle_neu!$A$3:$A$56),IF(MOD($B104,2)=0,Q103+1,Q103)))</f>
        <v/>
      </c>
      <c r="R104" s="47" t="str">
        <f>IF($A104&lt;Pensionsjahr,HLOOKUP($C104,Gehaltstabelle_neu!$B$2:$AA$13,Neu_Gehalt!Q104+1,FALSE)*14,IF($A104=Pensionsjahr,(MONTH($E$1)+2*MONTH($E$1)/12)*HLOOKUP($C104,Gehaltstabelle_neu!$B$2:$AA$13,Neu_Gehalt!Q104+1,FALSE),""))</f>
        <v/>
      </c>
      <c r="S104" s="47" t="str">
        <f>IF($A104="","",IF(S103=MAX(Gehaltstabelle_neu!$A$3:$A$56),MAX(Gehaltstabelle_neu!$A$3:$A$56),IF(MOD($B104,2)=0,S103+1,S103)))</f>
        <v/>
      </c>
      <c r="T104" s="47" t="str">
        <f>IF($A104&lt;Pensionsjahr,HLOOKUP($C104,Gehaltstabelle_neu!$B$2:$AA$13,Neu_Gehalt!S104+1,FALSE)*14,IF($A104=Pensionsjahr,(MONTH($E$1)+2*MONTH($E$1)/12)*HLOOKUP($C104,Gehaltstabelle_neu!$B$2:$AA$13,Neu_Gehalt!S104+1,FALSE),""))</f>
        <v/>
      </c>
      <c r="U104" s="47" t="str">
        <f>IF($A104="","",IF(U103=MAX(Gehaltstabelle_neu!$A$3:$A$56),MAX(Gehaltstabelle_neu!$A$3:$A$56),IF(MOD($B104,2)=0,U103+1,U103)))</f>
        <v/>
      </c>
      <c r="V104" s="47" t="str">
        <f>IF($A104&lt;Pensionsjahr,HLOOKUP($C104,Gehaltstabelle_neu!$B$2:$AA$13,Neu_Gehalt!U104+1,FALSE)*14,IF($A104=Pensionsjahr,(MONTH($E$1)+2*MONTH($E$1)/12)*HLOOKUP($C104,Gehaltstabelle_neu!$B$2:$AA$13,Neu_Gehalt!U104+1,FALSE),""))</f>
        <v/>
      </c>
      <c r="W104" s="47" t="str">
        <f>IF($A104="","",IF(W103=MAX(Gehaltstabelle_neu!$A$3:$A$56),MAX(Gehaltstabelle_neu!$A$3:$A$56),IF(MOD($B104,2)=0,W103+1,W103)))</f>
        <v/>
      </c>
      <c r="X104" s="47" t="str">
        <f>IF($A104&lt;Pensionsjahr,HLOOKUP($C104,Gehaltstabelle_neu!$B$2:$AA$13,Neu_Gehalt!W104+1,FALSE)*14,IF($A104=Pensionsjahr,(MONTH($E$1)+2*MONTH($E$1)/12)*HLOOKUP($C104,Gehaltstabelle_neu!$B$2:$AA$13,Neu_Gehalt!W104+1,FALSE),""))</f>
        <v/>
      </c>
      <c r="Y104" s="47" t="str">
        <f>IF($A104="","",IF(Y103=MAX(Gehaltstabelle_neu!$A$3:$A$56),MAX(Gehaltstabelle_neu!$A$3:$A$56),IF(MOD($B104,2)=0,Y103+1,Y103)))</f>
        <v/>
      </c>
      <c r="Z104" s="47" t="str">
        <f>IF($A104&lt;Pensionsjahr,HLOOKUP($C104,Gehaltstabelle_neu!$B$2:$AA$13,Neu_Gehalt!Y104+1,FALSE)*14,IF($A104=Pensionsjahr,(MONTH($E$1)+2*MONTH($E$1)/12)*HLOOKUP($C104,Gehaltstabelle_neu!$B$2:$AA$13,Neu_Gehalt!Y104+1,FALSE),""))</f>
        <v/>
      </c>
      <c r="AA104" s="47" t="str">
        <f>IF($A104="","",IF(AA103=MAX(Gehaltstabelle_neu!$A$3:$A$56),MAX(Gehaltstabelle_neu!$A$3:$A$56),IF(MOD($B104,2)=0,AA103+1,AA103)))</f>
        <v/>
      </c>
      <c r="AB104" s="47" t="str">
        <f>IF($A104&lt;Pensionsjahr,HLOOKUP($C104,Gehaltstabelle_neu!$B$2:$AA$13,Neu_Gehalt!AA104+1,FALSE)*14,IF($A104=Pensionsjahr,(MONTH($E$1)+2*MONTH($E$1)/12)*HLOOKUP($C104,Gehaltstabelle_neu!$B$2:$AA$13,Neu_Gehalt!AA104+1,FALSE),""))</f>
        <v/>
      </c>
      <c r="AC104" s="47" t="str">
        <f>IF($A104="","",IF(AC103=MAX(Gehaltstabelle_neu!$A$3:$A$56),MAX(Gehaltstabelle_neu!$A$3:$A$56),IF(MOD($B104,2)=0,AC103+1,AC103)))</f>
        <v/>
      </c>
      <c r="AD104" s="47" t="str">
        <f>IF($A104&lt;Pensionsjahr,HLOOKUP($C104,Gehaltstabelle_neu!$B$2:$AA$13,Neu_Gehalt!AC104+1,FALSE)*14,IF($A104=Pensionsjahr,(MONTH($E$1)+2*MONTH($E$1)/12)*HLOOKUP($C104,Gehaltstabelle_neu!$B$2:$AA$13,Neu_Gehalt!AC104+1,FALSE),""))</f>
        <v/>
      </c>
      <c r="AE104" s="48"/>
    </row>
    <row r="105" spans="1:31" x14ac:dyDescent="0.25">
      <c r="A105" t="str">
        <f t="shared" si="3"/>
        <v/>
      </c>
      <c r="B105" s="19" t="str">
        <f t="shared" si="2"/>
        <v/>
      </c>
      <c r="C105" s="19" t="str">
        <f>IF(A105="","",IF(C104=MAX(Gehaltstabelle_neu!$B$2:$BO$2),Neu_Gehalt!C104,$H$3+Dienstprüftung!D98))</f>
        <v/>
      </c>
      <c r="D105" t="str">
        <f>IF(A105="","",IF(D104=MAX(Gehaltstabelle_neu!$A$3:A151),MAX(Gehaltstabelle_neu!$A$3:A151),IF(MOD(B105,2)=0,D104+1,D104)))</f>
        <v/>
      </c>
      <c r="E105" s="20" t="str">
        <f>IF(A105&lt;Pensionsjahr,HLOOKUP(C105,Gehaltstabelle_neu!$B$2:$AA$13,Neu_Gehalt!D105+1,FALSE)*14,IF(A105=Pensionsjahr,(MONTH($E$1)-1+2*(MONTH($E$1)-1)/12)*HLOOKUP(C105,Gehaltstabelle_neu!$B$2:$AA$13,Neu_Gehalt!D105+1,FALSE),""))</f>
        <v/>
      </c>
      <c r="G105" s="21"/>
      <c r="I105" s="46" t="str">
        <f>IF(A105="","",IF(I104=MAX(Gehaltstabelle_neu!$A$3:A151),MAX(Gehaltstabelle_neu!$A$3:A151),IF(MOD(B105,2)=0,I104+1,I104)))</f>
        <v/>
      </c>
      <c r="J105" s="47" t="str">
        <f>IF(A105&lt;Pensionsjahr,HLOOKUP(C105,Gehaltstabelle_neu!$B$2:$AA$13,Neu_Gehalt!I105+1,FALSE)*14,IF(A105=Pensionsjahr,(MONTH($E$1)+2*MONTH($E$1)/12)*HLOOKUP(C105,Gehaltstabelle_neu!$B$2:$AA$13,Neu_Gehalt!I105+1,FALSE),""))</f>
        <v/>
      </c>
      <c r="K105" s="47" t="str">
        <f>IF($A105="","",IF(K104=MAX(Gehaltstabelle_neu!$A$3:$A$56),MAX(Gehaltstabelle_neu!$A$3:$A$56),IF(MOD($B105,2)=0,K104+1,K104)))</f>
        <v/>
      </c>
      <c r="L105" s="47" t="str">
        <f>IF($A105&lt;Pensionsjahr,HLOOKUP($C105,Gehaltstabelle_neu!$B$2:$AA$13,Neu_Gehalt!K105+1,FALSE)*14,IF($A105=Pensionsjahr,(MONTH($E$1)+2*MONTH($E$1)/12)*HLOOKUP($C105,Gehaltstabelle_neu!$B$2:$AA$13,Neu_Gehalt!K105+1,FALSE),""))</f>
        <v/>
      </c>
      <c r="M105" s="47" t="str">
        <f>IF($A105="","",IF(M104=MAX(Gehaltstabelle_neu!$A$3:$A$56),MAX(Gehaltstabelle_neu!$A$3:$A$56),IF(MOD($B105,2)=0,M104+1,M104)))</f>
        <v/>
      </c>
      <c r="N105" s="47" t="str">
        <f>IF($A105&lt;Pensionsjahr,HLOOKUP($C105,Gehaltstabelle_neu!$B$2:$AA$13,Neu_Gehalt!M105+1,FALSE)*14,IF($A105=Pensionsjahr,(MONTH($E$1)+2*MONTH($E$1)/12)*HLOOKUP($C105,Gehaltstabelle_neu!$B$2:$AA$13,Neu_Gehalt!M105+1,FALSE),""))</f>
        <v/>
      </c>
      <c r="O105" s="47" t="str">
        <f>IF($A105="","",IF(O104=MAX(Gehaltstabelle_neu!$A$3:$A$56),MAX(Gehaltstabelle_neu!$A$3:$A$56),IF(MOD($B105,2)=0,O104+1,O104)))</f>
        <v/>
      </c>
      <c r="P105" s="47" t="str">
        <f>IF($A105&lt;Pensionsjahr,HLOOKUP($C105,Gehaltstabelle_neu!$B$2:$AA$13,Neu_Gehalt!O105+1,FALSE)*14,IF($A105=Pensionsjahr,(MONTH($E$1)+2*MONTH($E$1)/12)*HLOOKUP($C105,Gehaltstabelle_neu!$B$2:$AA$13,Neu_Gehalt!O105+1,FALSE),""))</f>
        <v/>
      </c>
      <c r="Q105" s="47" t="str">
        <f>IF($A105="","",IF(Q104=MAX(Gehaltstabelle_neu!$A$3:$A$56),MAX(Gehaltstabelle_neu!$A$3:$A$56),IF(MOD($B105,2)=0,Q104+1,Q104)))</f>
        <v/>
      </c>
      <c r="R105" s="47" t="str">
        <f>IF($A105&lt;Pensionsjahr,HLOOKUP($C105,Gehaltstabelle_neu!$B$2:$AA$13,Neu_Gehalt!Q105+1,FALSE)*14,IF($A105=Pensionsjahr,(MONTH($E$1)+2*MONTH($E$1)/12)*HLOOKUP($C105,Gehaltstabelle_neu!$B$2:$AA$13,Neu_Gehalt!Q105+1,FALSE),""))</f>
        <v/>
      </c>
      <c r="S105" s="47" t="str">
        <f>IF($A105="","",IF(S104=MAX(Gehaltstabelle_neu!$A$3:$A$56),MAX(Gehaltstabelle_neu!$A$3:$A$56),IF(MOD($B105,2)=0,S104+1,S104)))</f>
        <v/>
      </c>
      <c r="T105" s="47" t="str">
        <f>IF($A105&lt;Pensionsjahr,HLOOKUP($C105,Gehaltstabelle_neu!$B$2:$AA$13,Neu_Gehalt!S105+1,FALSE)*14,IF($A105=Pensionsjahr,(MONTH($E$1)+2*MONTH($E$1)/12)*HLOOKUP($C105,Gehaltstabelle_neu!$B$2:$AA$13,Neu_Gehalt!S105+1,FALSE),""))</f>
        <v/>
      </c>
      <c r="U105" s="47" t="str">
        <f>IF($A105="","",IF(U104=MAX(Gehaltstabelle_neu!$A$3:$A$56),MAX(Gehaltstabelle_neu!$A$3:$A$56),IF(MOD($B105,2)=0,U104+1,U104)))</f>
        <v/>
      </c>
      <c r="V105" s="47" t="str">
        <f>IF($A105&lt;Pensionsjahr,HLOOKUP($C105,Gehaltstabelle_neu!$B$2:$AA$13,Neu_Gehalt!U105+1,FALSE)*14,IF($A105=Pensionsjahr,(MONTH($E$1)+2*MONTH($E$1)/12)*HLOOKUP($C105,Gehaltstabelle_neu!$B$2:$AA$13,Neu_Gehalt!U105+1,FALSE),""))</f>
        <v/>
      </c>
      <c r="W105" s="47" t="str">
        <f>IF($A105="","",IF(W104=MAX(Gehaltstabelle_neu!$A$3:$A$56),MAX(Gehaltstabelle_neu!$A$3:$A$56),IF(MOD($B105,2)=0,W104+1,W104)))</f>
        <v/>
      </c>
      <c r="X105" s="47" t="str">
        <f>IF($A105&lt;Pensionsjahr,HLOOKUP($C105,Gehaltstabelle_neu!$B$2:$AA$13,Neu_Gehalt!W105+1,FALSE)*14,IF($A105=Pensionsjahr,(MONTH($E$1)+2*MONTH($E$1)/12)*HLOOKUP($C105,Gehaltstabelle_neu!$B$2:$AA$13,Neu_Gehalt!W105+1,FALSE),""))</f>
        <v/>
      </c>
      <c r="Y105" s="47" t="str">
        <f>IF($A105="","",IF(Y104=MAX(Gehaltstabelle_neu!$A$3:$A$56),MAX(Gehaltstabelle_neu!$A$3:$A$56),IF(MOD($B105,2)=0,Y104+1,Y104)))</f>
        <v/>
      </c>
      <c r="Z105" s="47" t="str">
        <f>IF($A105&lt;Pensionsjahr,HLOOKUP($C105,Gehaltstabelle_neu!$B$2:$AA$13,Neu_Gehalt!Y105+1,FALSE)*14,IF($A105=Pensionsjahr,(MONTH($E$1)+2*MONTH($E$1)/12)*HLOOKUP($C105,Gehaltstabelle_neu!$B$2:$AA$13,Neu_Gehalt!Y105+1,FALSE),""))</f>
        <v/>
      </c>
      <c r="AA105" s="47" t="str">
        <f>IF($A105="","",IF(AA104=MAX(Gehaltstabelle_neu!$A$3:$A$56),MAX(Gehaltstabelle_neu!$A$3:$A$56),IF(MOD($B105,2)=0,AA104+1,AA104)))</f>
        <v/>
      </c>
      <c r="AB105" s="47" t="str">
        <f>IF($A105&lt;Pensionsjahr,HLOOKUP($C105,Gehaltstabelle_neu!$B$2:$AA$13,Neu_Gehalt!AA105+1,FALSE)*14,IF($A105=Pensionsjahr,(MONTH($E$1)+2*MONTH($E$1)/12)*HLOOKUP($C105,Gehaltstabelle_neu!$B$2:$AA$13,Neu_Gehalt!AA105+1,FALSE),""))</f>
        <v/>
      </c>
      <c r="AC105" s="47" t="str">
        <f>IF($A105="","",IF(AC104=MAX(Gehaltstabelle_neu!$A$3:$A$56),MAX(Gehaltstabelle_neu!$A$3:$A$56),IF(MOD($B105,2)=0,AC104+1,AC104)))</f>
        <v/>
      </c>
      <c r="AD105" s="47" t="str">
        <f>IF($A105&lt;Pensionsjahr,HLOOKUP($C105,Gehaltstabelle_neu!$B$2:$AA$13,Neu_Gehalt!AC105+1,FALSE)*14,IF($A105=Pensionsjahr,(MONTH($E$1)+2*MONTH($E$1)/12)*HLOOKUP($C105,Gehaltstabelle_neu!$B$2:$AA$13,Neu_Gehalt!AC105+1,FALSE),""))</f>
        <v/>
      </c>
      <c r="AE105" s="48"/>
    </row>
    <row r="106" spans="1:31" x14ac:dyDescent="0.25">
      <c r="A106" t="str">
        <f t="shared" si="3"/>
        <v/>
      </c>
      <c r="B106" s="19" t="str">
        <f t="shared" si="2"/>
        <v/>
      </c>
      <c r="C106" s="19" t="str">
        <f>IF(A106="","",IF(C105=MAX(Gehaltstabelle_neu!$B$2:$BO$2),Neu_Gehalt!C105,$H$3+Dienstprüftung!D99))</f>
        <v/>
      </c>
      <c r="D106" t="str">
        <f>IF(A106="","",IF(D105=MAX(Gehaltstabelle_neu!$A$3:A152),MAX(Gehaltstabelle_neu!$A$3:A152),IF(MOD(B106,2)=0,D105+1,D105)))</f>
        <v/>
      </c>
      <c r="E106" s="20" t="str">
        <f>IF(A106&lt;Pensionsjahr,HLOOKUP(C106,Gehaltstabelle_neu!$B$2:$AA$13,Neu_Gehalt!D106+1,FALSE)*14,IF(A106=Pensionsjahr,(MONTH($E$1)-1+2*(MONTH($E$1)-1)/12)*HLOOKUP(C106,Gehaltstabelle_neu!$B$2:$AA$13,Neu_Gehalt!D106+1,FALSE),""))</f>
        <v/>
      </c>
      <c r="G106" s="21"/>
      <c r="I106" s="46" t="str">
        <f>IF(A106="","",IF(I105=MAX(Gehaltstabelle_neu!$A$3:A152),MAX(Gehaltstabelle_neu!$A$3:A152),IF(MOD(B106,2)=0,I105+1,I105)))</f>
        <v/>
      </c>
      <c r="J106" s="47" t="str">
        <f>IF(A106&lt;Pensionsjahr,HLOOKUP(C106,Gehaltstabelle_neu!$B$2:$AA$13,Neu_Gehalt!I106+1,FALSE)*14,IF(A106=Pensionsjahr,(MONTH($E$1)+2*MONTH($E$1)/12)*HLOOKUP(C106,Gehaltstabelle_neu!$B$2:$AA$13,Neu_Gehalt!I106+1,FALSE),""))</f>
        <v/>
      </c>
      <c r="K106" s="47" t="str">
        <f>IF($A106="","",IF(K105=MAX(Gehaltstabelle_neu!$A$3:$A$56),MAX(Gehaltstabelle_neu!$A$3:$A$56),IF(MOD($B106,2)=0,K105+1,K105)))</f>
        <v/>
      </c>
      <c r="L106" s="47" t="str">
        <f>IF($A106&lt;Pensionsjahr,HLOOKUP($C106,Gehaltstabelle_neu!$B$2:$AA$13,Neu_Gehalt!K106+1,FALSE)*14,IF($A106=Pensionsjahr,(MONTH($E$1)+2*MONTH($E$1)/12)*HLOOKUP($C106,Gehaltstabelle_neu!$B$2:$AA$13,Neu_Gehalt!K106+1,FALSE),""))</f>
        <v/>
      </c>
      <c r="M106" s="47" t="str">
        <f>IF($A106="","",IF(M105=MAX(Gehaltstabelle_neu!$A$3:$A$56),MAX(Gehaltstabelle_neu!$A$3:$A$56),IF(MOD($B106,2)=0,M105+1,M105)))</f>
        <v/>
      </c>
      <c r="N106" s="47" t="str">
        <f>IF($A106&lt;Pensionsjahr,HLOOKUP($C106,Gehaltstabelle_neu!$B$2:$AA$13,Neu_Gehalt!M106+1,FALSE)*14,IF($A106=Pensionsjahr,(MONTH($E$1)+2*MONTH($E$1)/12)*HLOOKUP($C106,Gehaltstabelle_neu!$B$2:$AA$13,Neu_Gehalt!M106+1,FALSE),""))</f>
        <v/>
      </c>
      <c r="O106" s="47" t="str">
        <f>IF($A106="","",IF(O105=MAX(Gehaltstabelle_neu!$A$3:$A$56),MAX(Gehaltstabelle_neu!$A$3:$A$56),IF(MOD($B106,2)=0,O105+1,O105)))</f>
        <v/>
      </c>
      <c r="P106" s="47" t="str">
        <f>IF($A106&lt;Pensionsjahr,HLOOKUP($C106,Gehaltstabelle_neu!$B$2:$AA$13,Neu_Gehalt!O106+1,FALSE)*14,IF($A106=Pensionsjahr,(MONTH($E$1)+2*MONTH($E$1)/12)*HLOOKUP($C106,Gehaltstabelle_neu!$B$2:$AA$13,Neu_Gehalt!O106+1,FALSE),""))</f>
        <v/>
      </c>
      <c r="Q106" s="47" t="str">
        <f>IF($A106="","",IF(Q105=MAX(Gehaltstabelle_neu!$A$3:$A$56),MAX(Gehaltstabelle_neu!$A$3:$A$56),IF(MOD($B106,2)=0,Q105+1,Q105)))</f>
        <v/>
      </c>
      <c r="R106" s="47" t="str">
        <f>IF($A106&lt;Pensionsjahr,HLOOKUP($C106,Gehaltstabelle_neu!$B$2:$AA$13,Neu_Gehalt!Q106+1,FALSE)*14,IF($A106=Pensionsjahr,(MONTH($E$1)+2*MONTH($E$1)/12)*HLOOKUP($C106,Gehaltstabelle_neu!$B$2:$AA$13,Neu_Gehalt!Q106+1,FALSE),""))</f>
        <v/>
      </c>
      <c r="S106" s="47" t="str">
        <f>IF($A106="","",IF(S105=MAX(Gehaltstabelle_neu!$A$3:$A$56),MAX(Gehaltstabelle_neu!$A$3:$A$56),IF(MOD($B106,2)=0,S105+1,S105)))</f>
        <v/>
      </c>
      <c r="T106" s="47" t="str">
        <f>IF($A106&lt;Pensionsjahr,HLOOKUP($C106,Gehaltstabelle_neu!$B$2:$AA$13,Neu_Gehalt!S106+1,FALSE)*14,IF($A106=Pensionsjahr,(MONTH($E$1)+2*MONTH($E$1)/12)*HLOOKUP($C106,Gehaltstabelle_neu!$B$2:$AA$13,Neu_Gehalt!S106+1,FALSE),""))</f>
        <v/>
      </c>
      <c r="U106" s="47" t="str">
        <f>IF($A106="","",IF(U105=MAX(Gehaltstabelle_neu!$A$3:$A$56),MAX(Gehaltstabelle_neu!$A$3:$A$56),IF(MOD($B106,2)=0,U105+1,U105)))</f>
        <v/>
      </c>
      <c r="V106" s="47" t="str">
        <f>IF($A106&lt;Pensionsjahr,HLOOKUP($C106,Gehaltstabelle_neu!$B$2:$AA$13,Neu_Gehalt!U106+1,FALSE)*14,IF($A106=Pensionsjahr,(MONTH($E$1)+2*MONTH($E$1)/12)*HLOOKUP($C106,Gehaltstabelle_neu!$B$2:$AA$13,Neu_Gehalt!U106+1,FALSE),""))</f>
        <v/>
      </c>
      <c r="W106" s="47" t="str">
        <f>IF($A106="","",IF(W105=MAX(Gehaltstabelle_neu!$A$3:$A$56),MAX(Gehaltstabelle_neu!$A$3:$A$56),IF(MOD($B106,2)=0,W105+1,W105)))</f>
        <v/>
      </c>
      <c r="X106" s="47" t="str">
        <f>IF($A106&lt;Pensionsjahr,HLOOKUP($C106,Gehaltstabelle_neu!$B$2:$AA$13,Neu_Gehalt!W106+1,FALSE)*14,IF($A106=Pensionsjahr,(MONTH($E$1)+2*MONTH($E$1)/12)*HLOOKUP($C106,Gehaltstabelle_neu!$B$2:$AA$13,Neu_Gehalt!W106+1,FALSE),""))</f>
        <v/>
      </c>
      <c r="Y106" s="47" t="str">
        <f>IF($A106="","",IF(Y105=MAX(Gehaltstabelle_neu!$A$3:$A$56),MAX(Gehaltstabelle_neu!$A$3:$A$56),IF(MOD($B106,2)=0,Y105+1,Y105)))</f>
        <v/>
      </c>
      <c r="Z106" s="47" t="str">
        <f>IF($A106&lt;Pensionsjahr,HLOOKUP($C106,Gehaltstabelle_neu!$B$2:$AA$13,Neu_Gehalt!Y106+1,FALSE)*14,IF($A106=Pensionsjahr,(MONTH($E$1)+2*MONTH($E$1)/12)*HLOOKUP($C106,Gehaltstabelle_neu!$B$2:$AA$13,Neu_Gehalt!Y106+1,FALSE),""))</f>
        <v/>
      </c>
      <c r="AA106" s="47" t="str">
        <f>IF($A106="","",IF(AA105=MAX(Gehaltstabelle_neu!$A$3:$A$56),MAX(Gehaltstabelle_neu!$A$3:$A$56),IF(MOD($B106,2)=0,AA105+1,AA105)))</f>
        <v/>
      </c>
      <c r="AB106" s="47" t="str">
        <f>IF($A106&lt;Pensionsjahr,HLOOKUP($C106,Gehaltstabelle_neu!$B$2:$AA$13,Neu_Gehalt!AA106+1,FALSE)*14,IF($A106=Pensionsjahr,(MONTH($E$1)+2*MONTH($E$1)/12)*HLOOKUP($C106,Gehaltstabelle_neu!$B$2:$AA$13,Neu_Gehalt!AA106+1,FALSE),""))</f>
        <v/>
      </c>
      <c r="AC106" s="47" t="str">
        <f>IF($A106="","",IF(AC105=MAX(Gehaltstabelle_neu!$A$3:$A$56),MAX(Gehaltstabelle_neu!$A$3:$A$56),IF(MOD($B106,2)=0,AC105+1,AC105)))</f>
        <v/>
      </c>
      <c r="AD106" s="47" t="str">
        <f>IF($A106&lt;Pensionsjahr,HLOOKUP($C106,Gehaltstabelle_neu!$B$2:$AA$13,Neu_Gehalt!AC106+1,FALSE)*14,IF($A106=Pensionsjahr,(MONTH($E$1)+2*MONTH($E$1)/12)*HLOOKUP($C106,Gehaltstabelle_neu!$B$2:$AA$13,Neu_Gehalt!AC106+1,FALSE),""))</f>
        <v/>
      </c>
      <c r="AE106" s="48"/>
    </row>
    <row r="107" spans="1:31" x14ac:dyDescent="0.25">
      <c r="A107" t="str">
        <f t="shared" si="3"/>
        <v/>
      </c>
      <c r="B107" s="19" t="str">
        <f t="shared" si="2"/>
        <v/>
      </c>
      <c r="C107" s="19" t="str">
        <f>IF(A107="","",IF(C106=MAX(Gehaltstabelle_neu!$B$2:$BO$2),Neu_Gehalt!C106,$H$3+Dienstprüftung!D100))</f>
        <v/>
      </c>
      <c r="D107" t="str">
        <f>IF(A107="","",IF(D106=MAX(Gehaltstabelle_neu!$A$3:A153),MAX(Gehaltstabelle_neu!$A$3:A153),IF(MOD(B107,2)=0,D106+1,D106)))</f>
        <v/>
      </c>
      <c r="E107" s="20" t="str">
        <f>IF(A107&lt;Pensionsjahr,HLOOKUP(C107,Gehaltstabelle_neu!$B$2:$AA$13,Neu_Gehalt!D107+1,FALSE)*14,IF(A107=Pensionsjahr,(MONTH($E$1)-1+2*(MONTH($E$1)-1)/12)*HLOOKUP(C107,Gehaltstabelle_neu!$B$2:$AA$13,Neu_Gehalt!D107+1,FALSE),""))</f>
        <v/>
      </c>
      <c r="G107" s="21"/>
      <c r="I107" s="46" t="str">
        <f>IF(A107="","",IF(I106=MAX(Gehaltstabelle_neu!$A$3:A153),MAX(Gehaltstabelle_neu!$A$3:A153),IF(MOD(B107,2)=0,I106+1,I106)))</f>
        <v/>
      </c>
      <c r="J107" s="47" t="str">
        <f>IF(A107&lt;Pensionsjahr,HLOOKUP(C107,Gehaltstabelle_neu!$B$2:$AA$13,Neu_Gehalt!I107+1,FALSE)*14,IF(A107=Pensionsjahr,(MONTH($E$1)+2*MONTH($E$1)/12)*HLOOKUP(C107,Gehaltstabelle_neu!$B$2:$AA$13,Neu_Gehalt!I107+1,FALSE),""))</f>
        <v/>
      </c>
      <c r="K107" s="47" t="str">
        <f>IF($A107="","",IF(K106=MAX(Gehaltstabelle_neu!$A$3:$A$56),MAX(Gehaltstabelle_neu!$A$3:$A$56),IF(MOD($B107,2)=0,K106+1,K106)))</f>
        <v/>
      </c>
      <c r="L107" s="47" t="str">
        <f>IF($A107&lt;Pensionsjahr,HLOOKUP($C107,Gehaltstabelle_neu!$B$2:$AA$13,Neu_Gehalt!K107+1,FALSE)*14,IF($A107=Pensionsjahr,(MONTH($E$1)+2*MONTH($E$1)/12)*HLOOKUP($C107,Gehaltstabelle_neu!$B$2:$AA$13,Neu_Gehalt!K107+1,FALSE),""))</f>
        <v/>
      </c>
      <c r="M107" s="47" t="str">
        <f>IF($A107="","",IF(M106=MAX(Gehaltstabelle_neu!$A$3:$A$56),MAX(Gehaltstabelle_neu!$A$3:$A$56),IF(MOD($B107,2)=0,M106+1,M106)))</f>
        <v/>
      </c>
      <c r="N107" s="47" t="str">
        <f>IF($A107&lt;Pensionsjahr,HLOOKUP($C107,Gehaltstabelle_neu!$B$2:$AA$13,Neu_Gehalt!M107+1,FALSE)*14,IF($A107=Pensionsjahr,(MONTH($E$1)+2*MONTH($E$1)/12)*HLOOKUP($C107,Gehaltstabelle_neu!$B$2:$AA$13,Neu_Gehalt!M107+1,FALSE),""))</f>
        <v/>
      </c>
      <c r="O107" s="47" t="str">
        <f>IF($A107="","",IF(O106=MAX(Gehaltstabelle_neu!$A$3:$A$56),MAX(Gehaltstabelle_neu!$A$3:$A$56),IF(MOD($B107,2)=0,O106+1,O106)))</f>
        <v/>
      </c>
      <c r="P107" s="47" t="str">
        <f>IF($A107&lt;Pensionsjahr,HLOOKUP($C107,Gehaltstabelle_neu!$B$2:$AA$13,Neu_Gehalt!O107+1,FALSE)*14,IF($A107=Pensionsjahr,(MONTH($E$1)+2*MONTH($E$1)/12)*HLOOKUP($C107,Gehaltstabelle_neu!$B$2:$AA$13,Neu_Gehalt!O107+1,FALSE),""))</f>
        <v/>
      </c>
      <c r="Q107" s="47" t="str">
        <f>IF($A107="","",IF(Q106=MAX(Gehaltstabelle_neu!$A$3:$A$56),MAX(Gehaltstabelle_neu!$A$3:$A$56),IF(MOD($B107,2)=0,Q106+1,Q106)))</f>
        <v/>
      </c>
      <c r="R107" s="47" t="str">
        <f>IF($A107&lt;Pensionsjahr,HLOOKUP($C107,Gehaltstabelle_neu!$B$2:$AA$13,Neu_Gehalt!Q107+1,FALSE)*14,IF($A107=Pensionsjahr,(MONTH($E$1)+2*MONTH($E$1)/12)*HLOOKUP($C107,Gehaltstabelle_neu!$B$2:$AA$13,Neu_Gehalt!Q107+1,FALSE),""))</f>
        <v/>
      </c>
      <c r="S107" s="47" t="str">
        <f>IF($A107="","",IF(S106=MAX(Gehaltstabelle_neu!$A$3:$A$56),MAX(Gehaltstabelle_neu!$A$3:$A$56),IF(MOD($B107,2)=0,S106+1,S106)))</f>
        <v/>
      </c>
      <c r="T107" s="47" t="str">
        <f>IF($A107&lt;Pensionsjahr,HLOOKUP($C107,Gehaltstabelle_neu!$B$2:$AA$13,Neu_Gehalt!S107+1,FALSE)*14,IF($A107=Pensionsjahr,(MONTH($E$1)+2*MONTH($E$1)/12)*HLOOKUP($C107,Gehaltstabelle_neu!$B$2:$AA$13,Neu_Gehalt!S107+1,FALSE),""))</f>
        <v/>
      </c>
      <c r="U107" s="47" t="str">
        <f>IF($A107="","",IF(U106=MAX(Gehaltstabelle_neu!$A$3:$A$56),MAX(Gehaltstabelle_neu!$A$3:$A$56),IF(MOD($B107,2)=0,U106+1,U106)))</f>
        <v/>
      </c>
      <c r="V107" s="47" t="str">
        <f>IF($A107&lt;Pensionsjahr,HLOOKUP($C107,Gehaltstabelle_neu!$B$2:$AA$13,Neu_Gehalt!U107+1,FALSE)*14,IF($A107=Pensionsjahr,(MONTH($E$1)+2*MONTH($E$1)/12)*HLOOKUP($C107,Gehaltstabelle_neu!$B$2:$AA$13,Neu_Gehalt!U107+1,FALSE),""))</f>
        <v/>
      </c>
      <c r="W107" s="47" t="str">
        <f>IF($A107="","",IF(W106=MAX(Gehaltstabelle_neu!$A$3:$A$56),MAX(Gehaltstabelle_neu!$A$3:$A$56),IF(MOD($B107,2)=0,W106+1,W106)))</f>
        <v/>
      </c>
      <c r="X107" s="47" t="str">
        <f>IF($A107&lt;Pensionsjahr,HLOOKUP($C107,Gehaltstabelle_neu!$B$2:$AA$13,Neu_Gehalt!W107+1,FALSE)*14,IF($A107=Pensionsjahr,(MONTH($E$1)+2*MONTH($E$1)/12)*HLOOKUP($C107,Gehaltstabelle_neu!$B$2:$AA$13,Neu_Gehalt!W107+1,FALSE),""))</f>
        <v/>
      </c>
      <c r="Y107" s="47" t="str">
        <f>IF($A107="","",IF(Y106=MAX(Gehaltstabelle_neu!$A$3:$A$56),MAX(Gehaltstabelle_neu!$A$3:$A$56),IF(MOD($B107,2)=0,Y106+1,Y106)))</f>
        <v/>
      </c>
      <c r="Z107" s="47" t="str">
        <f>IF($A107&lt;Pensionsjahr,HLOOKUP($C107,Gehaltstabelle_neu!$B$2:$AA$13,Neu_Gehalt!Y107+1,FALSE)*14,IF($A107=Pensionsjahr,(MONTH($E$1)+2*MONTH($E$1)/12)*HLOOKUP($C107,Gehaltstabelle_neu!$B$2:$AA$13,Neu_Gehalt!Y107+1,FALSE),""))</f>
        <v/>
      </c>
      <c r="AA107" s="47" t="str">
        <f>IF($A107="","",IF(AA106=MAX(Gehaltstabelle_neu!$A$3:$A$56),MAX(Gehaltstabelle_neu!$A$3:$A$56),IF(MOD($B107,2)=0,AA106+1,AA106)))</f>
        <v/>
      </c>
      <c r="AB107" s="47" t="str">
        <f>IF($A107&lt;Pensionsjahr,HLOOKUP($C107,Gehaltstabelle_neu!$B$2:$AA$13,Neu_Gehalt!AA107+1,FALSE)*14,IF($A107=Pensionsjahr,(MONTH($E$1)+2*MONTH($E$1)/12)*HLOOKUP($C107,Gehaltstabelle_neu!$B$2:$AA$13,Neu_Gehalt!AA107+1,FALSE),""))</f>
        <v/>
      </c>
      <c r="AC107" s="47" t="str">
        <f>IF($A107="","",IF(AC106=MAX(Gehaltstabelle_neu!$A$3:$A$56),MAX(Gehaltstabelle_neu!$A$3:$A$56),IF(MOD($B107,2)=0,AC106+1,AC106)))</f>
        <v/>
      </c>
      <c r="AD107" s="47" t="str">
        <f>IF($A107&lt;Pensionsjahr,HLOOKUP($C107,Gehaltstabelle_neu!$B$2:$AA$13,Neu_Gehalt!AC107+1,FALSE)*14,IF($A107=Pensionsjahr,(MONTH($E$1)+2*MONTH($E$1)/12)*HLOOKUP($C107,Gehaltstabelle_neu!$B$2:$AA$13,Neu_Gehalt!AC107+1,FALSE),""))</f>
        <v/>
      </c>
      <c r="AE107" s="48"/>
    </row>
    <row r="108" spans="1:31" x14ac:dyDescent="0.25">
      <c r="A108" t="str">
        <f t="shared" si="3"/>
        <v/>
      </c>
      <c r="B108" s="19" t="str">
        <f t="shared" si="2"/>
        <v/>
      </c>
      <c r="C108" s="19" t="str">
        <f>IF(A108="","",IF(C107=MAX(Gehaltstabelle_neu!$B$2:$BO$2),Neu_Gehalt!C107,$H$3+Dienstprüftung!D101))</f>
        <v/>
      </c>
      <c r="D108" t="str">
        <f>IF(A108="","",IF(D107=MAX(Gehaltstabelle_neu!$A$3:A154),MAX(Gehaltstabelle_neu!$A$3:A154),IF(MOD(B108,2)=0,D107+1,D107)))</f>
        <v/>
      </c>
      <c r="E108" s="20" t="str">
        <f>IF(A108&lt;Pensionsjahr,HLOOKUP(C108,Gehaltstabelle_neu!$B$2:$AA$13,Neu_Gehalt!D108+1,FALSE)*14,IF(A108=Pensionsjahr,(MONTH($E$1)-1+2*(MONTH($E$1)-1)/12)*HLOOKUP(C108,Gehaltstabelle_neu!$B$2:$AA$13,Neu_Gehalt!D108+1,FALSE),""))</f>
        <v/>
      </c>
      <c r="G108" s="21"/>
      <c r="I108" s="46" t="str">
        <f>IF(A108="","",IF(I107=MAX(Gehaltstabelle_neu!$A$3:A154),MAX(Gehaltstabelle_neu!$A$3:A154),IF(MOD(B108,2)=0,I107+1,I107)))</f>
        <v/>
      </c>
      <c r="J108" s="47" t="str">
        <f>IF(A108&lt;Pensionsjahr,HLOOKUP(C108,Gehaltstabelle_neu!$B$2:$AA$13,Neu_Gehalt!I108+1,FALSE)*14,IF(A108=Pensionsjahr,(MONTH($E$1)+2*MONTH($E$1)/12)*HLOOKUP(C108,Gehaltstabelle_neu!$B$2:$AA$13,Neu_Gehalt!I108+1,FALSE),""))</f>
        <v/>
      </c>
      <c r="K108" s="47" t="str">
        <f>IF($A108="","",IF(K107=MAX(Gehaltstabelle_neu!$A$3:$A$56),MAX(Gehaltstabelle_neu!$A$3:$A$56),IF(MOD($B108,2)=0,K107+1,K107)))</f>
        <v/>
      </c>
      <c r="L108" s="47" t="str">
        <f>IF($A108&lt;Pensionsjahr,HLOOKUP($C108,Gehaltstabelle_neu!$B$2:$AA$13,Neu_Gehalt!K108+1,FALSE)*14,IF($A108=Pensionsjahr,(MONTH($E$1)+2*MONTH($E$1)/12)*HLOOKUP($C108,Gehaltstabelle_neu!$B$2:$AA$13,Neu_Gehalt!K108+1,FALSE),""))</f>
        <v/>
      </c>
      <c r="M108" s="47" t="str">
        <f>IF($A108="","",IF(M107=MAX(Gehaltstabelle_neu!$A$3:$A$56),MAX(Gehaltstabelle_neu!$A$3:$A$56),IF(MOD($B108,2)=0,M107+1,M107)))</f>
        <v/>
      </c>
      <c r="N108" s="47" t="str">
        <f>IF($A108&lt;Pensionsjahr,HLOOKUP($C108,Gehaltstabelle_neu!$B$2:$AA$13,Neu_Gehalt!M108+1,FALSE)*14,IF($A108=Pensionsjahr,(MONTH($E$1)+2*MONTH($E$1)/12)*HLOOKUP($C108,Gehaltstabelle_neu!$B$2:$AA$13,Neu_Gehalt!M108+1,FALSE),""))</f>
        <v/>
      </c>
      <c r="O108" s="47" t="str">
        <f>IF($A108="","",IF(O107=MAX(Gehaltstabelle_neu!$A$3:$A$56),MAX(Gehaltstabelle_neu!$A$3:$A$56),IF(MOD($B108,2)=0,O107+1,O107)))</f>
        <v/>
      </c>
      <c r="P108" s="47" t="str">
        <f>IF($A108&lt;Pensionsjahr,HLOOKUP($C108,Gehaltstabelle_neu!$B$2:$AA$13,Neu_Gehalt!O108+1,FALSE)*14,IF($A108=Pensionsjahr,(MONTH($E$1)+2*MONTH($E$1)/12)*HLOOKUP($C108,Gehaltstabelle_neu!$B$2:$AA$13,Neu_Gehalt!O108+1,FALSE),""))</f>
        <v/>
      </c>
      <c r="Q108" s="47" t="str">
        <f>IF($A108="","",IF(Q107=MAX(Gehaltstabelle_neu!$A$3:$A$56),MAX(Gehaltstabelle_neu!$A$3:$A$56),IF(MOD($B108,2)=0,Q107+1,Q107)))</f>
        <v/>
      </c>
      <c r="R108" s="47" t="str">
        <f>IF($A108&lt;Pensionsjahr,HLOOKUP($C108,Gehaltstabelle_neu!$B$2:$AA$13,Neu_Gehalt!Q108+1,FALSE)*14,IF($A108=Pensionsjahr,(MONTH($E$1)+2*MONTH($E$1)/12)*HLOOKUP($C108,Gehaltstabelle_neu!$B$2:$AA$13,Neu_Gehalt!Q108+1,FALSE),""))</f>
        <v/>
      </c>
      <c r="S108" s="47" t="str">
        <f>IF($A108="","",IF(S107=MAX(Gehaltstabelle_neu!$A$3:$A$56),MAX(Gehaltstabelle_neu!$A$3:$A$56),IF(MOD($B108,2)=0,S107+1,S107)))</f>
        <v/>
      </c>
      <c r="T108" s="47" t="str">
        <f>IF($A108&lt;Pensionsjahr,HLOOKUP($C108,Gehaltstabelle_neu!$B$2:$AA$13,Neu_Gehalt!S108+1,FALSE)*14,IF($A108=Pensionsjahr,(MONTH($E$1)+2*MONTH($E$1)/12)*HLOOKUP($C108,Gehaltstabelle_neu!$B$2:$AA$13,Neu_Gehalt!S108+1,FALSE),""))</f>
        <v/>
      </c>
      <c r="U108" s="47" t="str">
        <f>IF($A108="","",IF(U107=MAX(Gehaltstabelle_neu!$A$3:$A$56),MAX(Gehaltstabelle_neu!$A$3:$A$56),IF(MOD($B108,2)=0,U107+1,U107)))</f>
        <v/>
      </c>
      <c r="V108" s="47" t="str">
        <f>IF($A108&lt;Pensionsjahr,HLOOKUP($C108,Gehaltstabelle_neu!$B$2:$AA$13,Neu_Gehalt!U108+1,FALSE)*14,IF($A108=Pensionsjahr,(MONTH($E$1)+2*MONTH($E$1)/12)*HLOOKUP($C108,Gehaltstabelle_neu!$B$2:$AA$13,Neu_Gehalt!U108+1,FALSE),""))</f>
        <v/>
      </c>
      <c r="W108" s="47" t="str">
        <f>IF($A108="","",IF(W107=MAX(Gehaltstabelle_neu!$A$3:$A$56),MAX(Gehaltstabelle_neu!$A$3:$A$56),IF(MOD($B108,2)=0,W107+1,W107)))</f>
        <v/>
      </c>
      <c r="X108" s="47" t="str">
        <f>IF($A108&lt;Pensionsjahr,HLOOKUP($C108,Gehaltstabelle_neu!$B$2:$AA$13,Neu_Gehalt!W108+1,FALSE)*14,IF($A108=Pensionsjahr,(MONTH($E$1)+2*MONTH($E$1)/12)*HLOOKUP($C108,Gehaltstabelle_neu!$B$2:$AA$13,Neu_Gehalt!W108+1,FALSE),""))</f>
        <v/>
      </c>
      <c r="Y108" s="47" t="str">
        <f>IF($A108="","",IF(Y107=MAX(Gehaltstabelle_neu!$A$3:$A$56),MAX(Gehaltstabelle_neu!$A$3:$A$56),IF(MOD($B108,2)=0,Y107+1,Y107)))</f>
        <v/>
      </c>
      <c r="Z108" s="47" t="str">
        <f>IF($A108&lt;Pensionsjahr,HLOOKUP($C108,Gehaltstabelle_neu!$B$2:$AA$13,Neu_Gehalt!Y108+1,FALSE)*14,IF($A108=Pensionsjahr,(MONTH($E$1)+2*MONTH($E$1)/12)*HLOOKUP($C108,Gehaltstabelle_neu!$B$2:$AA$13,Neu_Gehalt!Y108+1,FALSE),""))</f>
        <v/>
      </c>
      <c r="AA108" s="47" t="str">
        <f>IF($A108="","",IF(AA107=MAX(Gehaltstabelle_neu!$A$3:$A$56),MAX(Gehaltstabelle_neu!$A$3:$A$56),IF(MOD($B108,2)=0,AA107+1,AA107)))</f>
        <v/>
      </c>
      <c r="AB108" s="47" t="str">
        <f>IF($A108&lt;Pensionsjahr,HLOOKUP($C108,Gehaltstabelle_neu!$B$2:$AA$13,Neu_Gehalt!AA108+1,FALSE)*14,IF($A108=Pensionsjahr,(MONTH($E$1)+2*MONTH($E$1)/12)*HLOOKUP($C108,Gehaltstabelle_neu!$B$2:$AA$13,Neu_Gehalt!AA108+1,FALSE),""))</f>
        <v/>
      </c>
      <c r="AC108" s="47" t="str">
        <f>IF($A108="","",IF(AC107=MAX(Gehaltstabelle_neu!$A$3:$A$56),MAX(Gehaltstabelle_neu!$A$3:$A$56),IF(MOD($B108,2)=0,AC107+1,AC107)))</f>
        <v/>
      </c>
      <c r="AD108" s="47" t="str">
        <f>IF($A108&lt;Pensionsjahr,HLOOKUP($C108,Gehaltstabelle_neu!$B$2:$AA$13,Neu_Gehalt!AC108+1,FALSE)*14,IF($A108=Pensionsjahr,(MONTH($E$1)+2*MONTH($E$1)/12)*HLOOKUP($C108,Gehaltstabelle_neu!$B$2:$AA$13,Neu_Gehalt!AC108+1,FALSE),""))</f>
        <v/>
      </c>
      <c r="AE108" s="48"/>
    </row>
    <row r="109" spans="1:31" x14ac:dyDescent="0.25">
      <c r="A109" t="str">
        <f t="shared" si="3"/>
        <v/>
      </c>
      <c r="B109" s="19" t="str">
        <f t="shared" si="2"/>
        <v/>
      </c>
      <c r="C109" s="19" t="str">
        <f>IF(A109="","",IF(C108=MAX(Gehaltstabelle_neu!$B$2:$BO$2),Neu_Gehalt!C108,$H$3+Dienstprüftung!D102))</f>
        <v/>
      </c>
      <c r="D109" t="str">
        <f>IF(A109="","",IF(D108=MAX(Gehaltstabelle_neu!$A$3:A155),MAX(Gehaltstabelle_neu!$A$3:A155),IF(MOD(B109,2)=0,D108+1,D108)))</f>
        <v/>
      </c>
      <c r="E109" s="20" t="str">
        <f>IF(A109&lt;Pensionsjahr,HLOOKUP(C109,Gehaltstabelle_neu!$B$2:$AA$13,Neu_Gehalt!D109+1,FALSE)*14,IF(A109=Pensionsjahr,(MONTH($E$1)-1+2*(MONTH($E$1)-1)/12)*HLOOKUP(C109,Gehaltstabelle_neu!$B$2:$AA$13,Neu_Gehalt!D109+1,FALSE),""))</f>
        <v/>
      </c>
      <c r="G109" s="21"/>
      <c r="I109" s="46" t="str">
        <f>IF(A109="","",IF(I108=MAX(Gehaltstabelle_neu!$A$3:A155),MAX(Gehaltstabelle_neu!$A$3:A155),IF(MOD(B109,2)=0,I108+1,I108)))</f>
        <v/>
      </c>
      <c r="J109" s="47" t="str">
        <f>IF(A109&lt;Pensionsjahr,HLOOKUP(C109,Gehaltstabelle_neu!$B$2:$AA$13,Neu_Gehalt!I109+1,FALSE)*14,IF(A109=Pensionsjahr,(MONTH($E$1)+2*MONTH($E$1)/12)*HLOOKUP(C109,Gehaltstabelle_neu!$B$2:$AA$13,Neu_Gehalt!I109+1,FALSE),""))</f>
        <v/>
      </c>
      <c r="K109" s="47" t="str">
        <f>IF($A109="","",IF(K108=MAX(Gehaltstabelle_neu!$A$3:$A$56),MAX(Gehaltstabelle_neu!$A$3:$A$56),IF(MOD($B109,2)=0,K108+1,K108)))</f>
        <v/>
      </c>
      <c r="L109" s="47" t="str">
        <f>IF($A109&lt;Pensionsjahr,HLOOKUP($C109,Gehaltstabelle_neu!$B$2:$AA$13,Neu_Gehalt!K109+1,FALSE)*14,IF($A109=Pensionsjahr,(MONTH($E$1)+2*MONTH($E$1)/12)*HLOOKUP($C109,Gehaltstabelle_neu!$B$2:$AA$13,Neu_Gehalt!K109+1,FALSE),""))</f>
        <v/>
      </c>
      <c r="M109" s="47" t="str">
        <f>IF($A109="","",IF(M108=MAX(Gehaltstabelle_neu!$A$3:$A$56),MAX(Gehaltstabelle_neu!$A$3:$A$56),IF(MOD($B109,2)=0,M108+1,M108)))</f>
        <v/>
      </c>
      <c r="N109" s="47" t="str">
        <f>IF($A109&lt;Pensionsjahr,HLOOKUP($C109,Gehaltstabelle_neu!$B$2:$AA$13,Neu_Gehalt!M109+1,FALSE)*14,IF($A109=Pensionsjahr,(MONTH($E$1)+2*MONTH($E$1)/12)*HLOOKUP($C109,Gehaltstabelle_neu!$B$2:$AA$13,Neu_Gehalt!M109+1,FALSE),""))</f>
        <v/>
      </c>
      <c r="O109" s="47" t="str">
        <f>IF($A109="","",IF(O108=MAX(Gehaltstabelle_neu!$A$3:$A$56),MAX(Gehaltstabelle_neu!$A$3:$A$56),IF(MOD($B109,2)=0,O108+1,O108)))</f>
        <v/>
      </c>
      <c r="P109" s="47" t="str">
        <f>IF($A109&lt;Pensionsjahr,HLOOKUP($C109,Gehaltstabelle_neu!$B$2:$AA$13,Neu_Gehalt!O109+1,FALSE)*14,IF($A109=Pensionsjahr,(MONTH($E$1)+2*MONTH($E$1)/12)*HLOOKUP($C109,Gehaltstabelle_neu!$B$2:$AA$13,Neu_Gehalt!O109+1,FALSE),""))</f>
        <v/>
      </c>
      <c r="Q109" s="47" t="str">
        <f>IF($A109="","",IF(Q108=MAX(Gehaltstabelle_neu!$A$3:$A$56),MAX(Gehaltstabelle_neu!$A$3:$A$56),IF(MOD($B109,2)=0,Q108+1,Q108)))</f>
        <v/>
      </c>
      <c r="R109" s="47" t="str">
        <f>IF($A109&lt;Pensionsjahr,HLOOKUP($C109,Gehaltstabelle_neu!$B$2:$AA$13,Neu_Gehalt!Q109+1,FALSE)*14,IF($A109=Pensionsjahr,(MONTH($E$1)+2*MONTH($E$1)/12)*HLOOKUP($C109,Gehaltstabelle_neu!$B$2:$AA$13,Neu_Gehalt!Q109+1,FALSE),""))</f>
        <v/>
      </c>
      <c r="S109" s="47" t="str">
        <f>IF($A109="","",IF(S108=MAX(Gehaltstabelle_neu!$A$3:$A$56),MAX(Gehaltstabelle_neu!$A$3:$A$56),IF(MOD($B109,2)=0,S108+1,S108)))</f>
        <v/>
      </c>
      <c r="T109" s="47" t="str">
        <f>IF($A109&lt;Pensionsjahr,HLOOKUP($C109,Gehaltstabelle_neu!$B$2:$AA$13,Neu_Gehalt!S109+1,FALSE)*14,IF($A109=Pensionsjahr,(MONTH($E$1)+2*MONTH($E$1)/12)*HLOOKUP($C109,Gehaltstabelle_neu!$B$2:$AA$13,Neu_Gehalt!S109+1,FALSE),""))</f>
        <v/>
      </c>
      <c r="U109" s="47" t="str">
        <f>IF($A109="","",IF(U108=MAX(Gehaltstabelle_neu!$A$3:$A$56),MAX(Gehaltstabelle_neu!$A$3:$A$56),IF(MOD($B109,2)=0,U108+1,U108)))</f>
        <v/>
      </c>
      <c r="V109" s="47" t="str">
        <f>IF($A109&lt;Pensionsjahr,HLOOKUP($C109,Gehaltstabelle_neu!$B$2:$AA$13,Neu_Gehalt!U109+1,FALSE)*14,IF($A109=Pensionsjahr,(MONTH($E$1)+2*MONTH($E$1)/12)*HLOOKUP($C109,Gehaltstabelle_neu!$B$2:$AA$13,Neu_Gehalt!U109+1,FALSE),""))</f>
        <v/>
      </c>
      <c r="W109" s="47" t="str">
        <f>IF($A109="","",IF(W108=MAX(Gehaltstabelle_neu!$A$3:$A$56),MAX(Gehaltstabelle_neu!$A$3:$A$56),IF(MOD($B109,2)=0,W108+1,W108)))</f>
        <v/>
      </c>
      <c r="X109" s="47" t="str">
        <f>IF($A109&lt;Pensionsjahr,HLOOKUP($C109,Gehaltstabelle_neu!$B$2:$AA$13,Neu_Gehalt!W109+1,FALSE)*14,IF($A109=Pensionsjahr,(MONTH($E$1)+2*MONTH($E$1)/12)*HLOOKUP($C109,Gehaltstabelle_neu!$B$2:$AA$13,Neu_Gehalt!W109+1,FALSE),""))</f>
        <v/>
      </c>
      <c r="Y109" s="47" t="str">
        <f>IF($A109="","",IF(Y108=MAX(Gehaltstabelle_neu!$A$3:$A$56),MAX(Gehaltstabelle_neu!$A$3:$A$56),IF(MOD($B109,2)=0,Y108+1,Y108)))</f>
        <v/>
      </c>
      <c r="Z109" s="47" t="str">
        <f>IF($A109&lt;Pensionsjahr,HLOOKUP($C109,Gehaltstabelle_neu!$B$2:$AA$13,Neu_Gehalt!Y109+1,FALSE)*14,IF($A109=Pensionsjahr,(MONTH($E$1)+2*MONTH($E$1)/12)*HLOOKUP($C109,Gehaltstabelle_neu!$B$2:$AA$13,Neu_Gehalt!Y109+1,FALSE),""))</f>
        <v/>
      </c>
      <c r="AA109" s="47" t="str">
        <f>IF($A109="","",IF(AA108=MAX(Gehaltstabelle_neu!$A$3:$A$56),MAX(Gehaltstabelle_neu!$A$3:$A$56),IF(MOD($B109,2)=0,AA108+1,AA108)))</f>
        <v/>
      </c>
      <c r="AB109" s="47" t="str">
        <f>IF($A109&lt;Pensionsjahr,HLOOKUP($C109,Gehaltstabelle_neu!$B$2:$AA$13,Neu_Gehalt!AA109+1,FALSE)*14,IF($A109=Pensionsjahr,(MONTH($E$1)+2*MONTH($E$1)/12)*HLOOKUP($C109,Gehaltstabelle_neu!$B$2:$AA$13,Neu_Gehalt!AA109+1,FALSE),""))</f>
        <v/>
      </c>
      <c r="AC109" s="47" t="str">
        <f>IF($A109="","",IF(AC108=MAX(Gehaltstabelle_neu!$A$3:$A$56),MAX(Gehaltstabelle_neu!$A$3:$A$56),IF(MOD($B109,2)=0,AC108+1,AC108)))</f>
        <v/>
      </c>
      <c r="AD109" s="47" t="str">
        <f>IF($A109&lt;Pensionsjahr,HLOOKUP($C109,Gehaltstabelle_neu!$B$2:$AA$13,Neu_Gehalt!AC109+1,FALSE)*14,IF($A109=Pensionsjahr,(MONTH($E$1)+2*MONTH($E$1)/12)*HLOOKUP($C109,Gehaltstabelle_neu!$B$2:$AA$13,Neu_Gehalt!AC109+1,FALSE),""))</f>
        <v/>
      </c>
      <c r="AE109" s="48"/>
    </row>
    <row r="110" spans="1:31" x14ac:dyDescent="0.25">
      <c r="A110" t="str">
        <f t="shared" si="3"/>
        <v/>
      </c>
      <c r="B110" s="19" t="str">
        <f t="shared" si="2"/>
        <v/>
      </c>
      <c r="C110" s="19" t="str">
        <f>IF(A110="","",IF(C109=MAX(Gehaltstabelle_neu!$B$2:$BO$2),Neu_Gehalt!C109,$H$3+Dienstprüftung!D103))</f>
        <v/>
      </c>
      <c r="D110" t="str">
        <f>IF(A110="","",IF(D109=MAX(Gehaltstabelle_neu!$A$3:A156),MAX(Gehaltstabelle_neu!$A$3:A156),IF(MOD(B110,2)=0,D109+1,D109)))</f>
        <v/>
      </c>
      <c r="E110" s="20" t="str">
        <f>IF(A110&lt;Pensionsjahr,HLOOKUP(C110,Gehaltstabelle_neu!$B$2:$AA$13,Neu_Gehalt!D110+1,FALSE)*14,IF(A110=Pensionsjahr,(MONTH($E$1)-1+2*(MONTH($E$1)-1)/12)*HLOOKUP(C110,Gehaltstabelle_neu!$B$2:$AA$13,Neu_Gehalt!D110+1,FALSE),""))</f>
        <v/>
      </c>
      <c r="G110" s="21"/>
      <c r="I110" s="46" t="str">
        <f>IF(A110="","",IF(I109=MAX(Gehaltstabelle_neu!$A$3:A156),MAX(Gehaltstabelle_neu!$A$3:A156),IF(MOD(B110,2)=0,I109+1,I109)))</f>
        <v/>
      </c>
      <c r="J110" s="47" t="str">
        <f>IF(A110&lt;Pensionsjahr,HLOOKUP(C110,Gehaltstabelle_neu!$B$2:$AA$13,Neu_Gehalt!I110+1,FALSE)*14,IF(A110=Pensionsjahr,(MONTH($E$1)+2*MONTH($E$1)/12)*HLOOKUP(C110,Gehaltstabelle_neu!$B$2:$AA$13,Neu_Gehalt!I110+1,FALSE),""))</f>
        <v/>
      </c>
      <c r="K110" s="47" t="str">
        <f>IF($A110="","",IF(K109=MAX(Gehaltstabelle_neu!$A$3:$A$56),MAX(Gehaltstabelle_neu!$A$3:$A$56),IF(MOD($B110,2)=0,K109+1,K109)))</f>
        <v/>
      </c>
      <c r="L110" s="47" t="str">
        <f>IF($A110&lt;Pensionsjahr,HLOOKUP($C110,Gehaltstabelle_neu!$B$2:$AA$13,Neu_Gehalt!K110+1,FALSE)*14,IF($A110=Pensionsjahr,(MONTH($E$1)+2*MONTH($E$1)/12)*HLOOKUP($C110,Gehaltstabelle_neu!$B$2:$AA$13,Neu_Gehalt!K110+1,FALSE),""))</f>
        <v/>
      </c>
      <c r="M110" s="47" t="str">
        <f>IF($A110="","",IF(M109=MAX(Gehaltstabelle_neu!$A$3:$A$56),MAX(Gehaltstabelle_neu!$A$3:$A$56),IF(MOD($B110,2)=0,M109+1,M109)))</f>
        <v/>
      </c>
      <c r="N110" s="47" t="str">
        <f>IF($A110&lt;Pensionsjahr,HLOOKUP($C110,Gehaltstabelle_neu!$B$2:$AA$13,Neu_Gehalt!M110+1,FALSE)*14,IF($A110=Pensionsjahr,(MONTH($E$1)+2*MONTH($E$1)/12)*HLOOKUP($C110,Gehaltstabelle_neu!$B$2:$AA$13,Neu_Gehalt!M110+1,FALSE),""))</f>
        <v/>
      </c>
      <c r="O110" s="47" t="str">
        <f>IF($A110="","",IF(O109=MAX(Gehaltstabelle_neu!$A$3:$A$56),MAX(Gehaltstabelle_neu!$A$3:$A$56),IF(MOD($B110,2)=0,O109+1,O109)))</f>
        <v/>
      </c>
      <c r="P110" s="47" t="str">
        <f>IF($A110&lt;Pensionsjahr,HLOOKUP($C110,Gehaltstabelle_neu!$B$2:$AA$13,Neu_Gehalt!O110+1,FALSE)*14,IF($A110=Pensionsjahr,(MONTH($E$1)+2*MONTH($E$1)/12)*HLOOKUP($C110,Gehaltstabelle_neu!$B$2:$AA$13,Neu_Gehalt!O110+1,FALSE),""))</f>
        <v/>
      </c>
      <c r="Q110" s="47" t="str">
        <f>IF($A110="","",IF(Q109=MAX(Gehaltstabelle_neu!$A$3:$A$56),MAX(Gehaltstabelle_neu!$A$3:$A$56),IF(MOD($B110,2)=0,Q109+1,Q109)))</f>
        <v/>
      </c>
      <c r="R110" s="47" t="str">
        <f>IF($A110&lt;Pensionsjahr,HLOOKUP($C110,Gehaltstabelle_neu!$B$2:$AA$13,Neu_Gehalt!Q110+1,FALSE)*14,IF($A110=Pensionsjahr,(MONTH($E$1)+2*MONTH($E$1)/12)*HLOOKUP($C110,Gehaltstabelle_neu!$B$2:$AA$13,Neu_Gehalt!Q110+1,FALSE),""))</f>
        <v/>
      </c>
      <c r="S110" s="47" t="str">
        <f>IF($A110="","",IF(S109=MAX(Gehaltstabelle_neu!$A$3:$A$56),MAX(Gehaltstabelle_neu!$A$3:$A$56),IF(MOD($B110,2)=0,S109+1,S109)))</f>
        <v/>
      </c>
      <c r="T110" s="47" t="str">
        <f>IF($A110&lt;Pensionsjahr,HLOOKUP($C110,Gehaltstabelle_neu!$B$2:$AA$13,Neu_Gehalt!S110+1,FALSE)*14,IF($A110=Pensionsjahr,(MONTH($E$1)+2*MONTH($E$1)/12)*HLOOKUP($C110,Gehaltstabelle_neu!$B$2:$AA$13,Neu_Gehalt!S110+1,FALSE),""))</f>
        <v/>
      </c>
      <c r="U110" s="47" t="str">
        <f>IF($A110="","",IF(U109=MAX(Gehaltstabelle_neu!$A$3:$A$56),MAX(Gehaltstabelle_neu!$A$3:$A$56),IF(MOD($B110,2)=0,U109+1,U109)))</f>
        <v/>
      </c>
      <c r="V110" s="47" t="str">
        <f>IF($A110&lt;Pensionsjahr,HLOOKUP($C110,Gehaltstabelle_neu!$B$2:$AA$13,Neu_Gehalt!U110+1,FALSE)*14,IF($A110=Pensionsjahr,(MONTH($E$1)+2*MONTH($E$1)/12)*HLOOKUP($C110,Gehaltstabelle_neu!$B$2:$AA$13,Neu_Gehalt!U110+1,FALSE),""))</f>
        <v/>
      </c>
      <c r="W110" s="47" t="str">
        <f>IF($A110="","",IF(W109=MAX(Gehaltstabelle_neu!$A$3:$A$56),MAX(Gehaltstabelle_neu!$A$3:$A$56),IF(MOD($B110,2)=0,W109+1,W109)))</f>
        <v/>
      </c>
      <c r="X110" s="47" t="str">
        <f>IF($A110&lt;Pensionsjahr,HLOOKUP($C110,Gehaltstabelle_neu!$B$2:$AA$13,Neu_Gehalt!W110+1,FALSE)*14,IF($A110=Pensionsjahr,(MONTH($E$1)+2*MONTH($E$1)/12)*HLOOKUP($C110,Gehaltstabelle_neu!$B$2:$AA$13,Neu_Gehalt!W110+1,FALSE),""))</f>
        <v/>
      </c>
      <c r="Y110" s="47" t="str">
        <f>IF($A110="","",IF(Y109=MAX(Gehaltstabelle_neu!$A$3:$A$56),MAX(Gehaltstabelle_neu!$A$3:$A$56),IF(MOD($B110,2)=0,Y109+1,Y109)))</f>
        <v/>
      </c>
      <c r="Z110" s="47" t="str">
        <f>IF($A110&lt;Pensionsjahr,HLOOKUP($C110,Gehaltstabelle_neu!$B$2:$AA$13,Neu_Gehalt!Y110+1,FALSE)*14,IF($A110=Pensionsjahr,(MONTH($E$1)+2*MONTH($E$1)/12)*HLOOKUP($C110,Gehaltstabelle_neu!$B$2:$AA$13,Neu_Gehalt!Y110+1,FALSE),""))</f>
        <v/>
      </c>
      <c r="AA110" s="47" t="str">
        <f>IF($A110="","",IF(AA109=MAX(Gehaltstabelle_neu!$A$3:$A$56),MAX(Gehaltstabelle_neu!$A$3:$A$56),IF(MOD($B110,2)=0,AA109+1,AA109)))</f>
        <v/>
      </c>
      <c r="AB110" s="47" t="str">
        <f>IF($A110&lt;Pensionsjahr,HLOOKUP($C110,Gehaltstabelle_neu!$B$2:$AA$13,Neu_Gehalt!AA110+1,FALSE)*14,IF($A110=Pensionsjahr,(MONTH($E$1)+2*MONTH($E$1)/12)*HLOOKUP($C110,Gehaltstabelle_neu!$B$2:$AA$13,Neu_Gehalt!AA110+1,FALSE),""))</f>
        <v/>
      </c>
      <c r="AC110" s="47" t="str">
        <f>IF($A110="","",IF(AC109=MAX(Gehaltstabelle_neu!$A$3:$A$56),MAX(Gehaltstabelle_neu!$A$3:$A$56),IF(MOD($B110,2)=0,AC109+1,AC109)))</f>
        <v/>
      </c>
      <c r="AD110" s="47" t="str">
        <f>IF($A110&lt;Pensionsjahr,HLOOKUP($C110,Gehaltstabelle_neu!$B$2:$AA$13,Neu_Gehalt!AC110+1,FALSE)*14,IF($A110=Pensionsjahr,(MONTH($E$1)+2*MONTH($E$1)/12)*HLOOKUP($C110,Gehaltstabelle_neu!$B$2:$AA$13,Neu_Gehalt!AC110+1,FALSE),""))</f>
        <v/>
      </c>
      <c r="AE110" s="48"/>
    </row>
    <row r="111" spans="1:31" x14ac:dyDescent="0.25">
      <c r="A111" t="str">
        <f t="shared" si="3"/>
        <v/>
      </c>
      <c r="B111" s="19" t="str">
        <f t="shared" si="2"/>
        <v/>
      </c>
      <c r="C111" s="19" t="str">
        <f>IF(A111="","",IF(C110=MAX(Gehaltstabelle_neu!$B$2:$BO$2),Neu_Gehalt!C110,$H$3+Dienstprüftung!D104))</f>
        <v/>
      </c>
      <c r="D111" t="str">
        <f>IF(A111="","",IF(D110=MAX(Gehaltstabelle_neu!$A$3:A157),MAX(Gehaltstabelle_neu!$A$3:A157),IF(MOD(B111,2)=0,D110+1,D110)))</f>
        <v/>
      </c>
      <c r="E111" s="20" t="str">
        <f>IF(A111&lt;Pensionsjahr,HLOOKUP(C111,Gehaltstabelle_neu!$B$2:$AA$13,Neu_Gehalt!D111+1,FALSE)*14,IF(A111=Pensionsjahr,(MONTH($E$1)-1+2*(MONTH($E$1)-1)/12)*HLOOKUP(C111,Gehaltstabelle_neu!$B$2:$AA$13,Neu_Gehalt!D111+1,FALSE),""))</f>
        <v/>
      </c>
      <c r="G111" s="21"/>
      <c r="I111" s="46" t="str">
        <f>IF(A111="","",IF(I110=MAX(Gehaltstabelle_neu!$A$3:A157),MAX(Gehaltstabelle_neu!$A$3:A157),IF(MOD(B111,2)=0,I110+1,I110)))</f>
        <v/>
      </c>
      <c r="J111" s="47" t="str">
        <f>IF(A111&lt;Pensionsjahr,HLOOKUP(C111,Gehaltstabelle_neu!$B$2:$AA$13,Neu_Gehalt!I111+1,FALSE)*14,IF(A111=Pensionsjahr,(MONTH($E$1)+2*MONTH($E$1)/12)*HLOOKUP(C111,Gehaltstabelle_neu!$B$2:$AA$13,Neu_Gehalt!I111+1,FALSE),""))</f>
        <v/>
      </c>
      <c r="K111" s="47" t="str">
        <f>IF($A111="","",IF(K110=MAX(Gehaltstabelle_neu!$A$3:$A$56),MAX(Gehaltstabelle_neu!$A$3:$A$56),IF(MOD($B111,2)=0,K110+1,K110)))</f>
        <v/>
      </c>
      <c r="L111" s="47" t="str">
        <f>IF($A111&lt;Pensionsjahr,HLOOKUP($C111,Gehaltstabelle_neu!$B$2:$AA$13,Neu_Gehalt!K111+1,FALSE)*14,IF($A111=Pensionsjahr,(MONTH($E$1)+2*MONTH($E$1)/12)*HLOOKUP($C111,Gehaltstabelle_neu!$B$2:$AA$13,Neu_Gehalt!K111+1,FALSE),""))</f>
        <v/>
      </c>
      <c r="M111" s="47" t="str">
        <f>IF($A111="","",IF(M110=MAX(Gehaltstabelle_neu!$A$3:$A$56),MAX(Gehaltstabelle_neu!$A$3:$A$56),IF(MOD($B111,2)=0,M110+1,M110)))</f>
        <v/>
      </c>
      <c r="N111" s="47" t="str">
        <f>IF($A111&lt;Pensionsjahr,HLOOKUP($C111,Gehaltstabelle_neu!$B$2:$AA$13,Neu_Gehalt!M111+1,FALSE)*14,IF($A111=Pensionsjahr,(MONTH($E$1)+2*MONTH($E$1)/12)*HLOOKUP($C111,Gehaltstabelle_neu!$B$2:$AA$13,Neu_Gehalt!M111+1,FALSE),""))</f>
        <v/>
      </c>
      <c r="O111" s="47" t="str">
        <f>IF($A111="","",IF(O110=MAX(Gehaltstabelle_neu!$A$3:$A$56),MAX(Gehaltstabelle_neu!$A$3:$A$56),IF(MOD($B111,2)=0,O110+1,O110)))</f>
        <v/>
      </c>
      <c r="P111" s="47" t="str">
        <f>IF($A111&lt;Pensionsjahr,HLOOKUP($C111,Gehaltstabelle_neu!$B$2:$AA$13,Neu_Gehalt!O111+1,FALSE)*14,IF($A111=Pensionsjahr,(MONTH($E$1)+2*MONTH($E$1)/12)*HLOOKUP($C111,Gehaltstabelle_neu!$B$2:$AA$13,Neu_Gehalt!O111+1,FALSE),""))</f>
        <v/>
      </c>
      <c r="Q111" s="47" t="str">
        <f>IF($A111="","",IF(Q110=MAX(Gehaltstabelle_neu!$A$3:$A$56),MAX(Gehaltstabelle_neu!$A$3:$A$56),IF(MOD($B111,2)=0,Q110+1,Q110)))</f>
        <v/>
      </c>
      <c r="R111" s="47" t="str">
        <f>IF($A111&lt;Pensionsjahr,HLOOKUP($C111,Gehaltstabelle_neu!$B$2:$AA$13,Neu_Gehalt!Q111+1,FALSE)*14,IF($A111=Pensionsjahr,(MONTH($E$1)+2*MONTH($E$1)/12)*HLOOKUP($C111,Gehaltstabelle_neu!$B$2:$AA$13,Neu_Gehalt!Q111+1,FALSE),""))</f>
        <v/>
      </c>
      <c r="S111" s="47" t="str">
        <f>IF($A111="","",IF(S110=MAX(Gehaltstabelle_neu!$A$3:$A$56),MAX(Gehaltstabelle_neu!$A$3:$A$56),IF(MOD($B111,2)=0,S110+1,S110)))</f>
        <v/>
      </c>
      <c r="T111" s="47" t="str">
        <f>IF($A111&lt;Pensionsjahr,HLOOKUP($C111,Gehaltstabelle_neu!$B$2:$AA$13,Neu_Gehalt!S111+1,FALSE)*14,IF($A111=Pensionsjahr,(MONTH($E$1)+2*MONTH($E$1)/12)*HLOOKUP($C111,Gehaltstabelle_neu!$B$2:$AA$13,Neu_Gehalt!S111+1,FALSE),""))</f>
        <v/>
      </c>
      <c r="U111" s="47" t="str">
        <f>IF($A111="","",IF(U110=MAX(Gehaltstabelle_neu!$A$3:$A$56),MAX(Gehaltstabelle_neu!$A$3:$A$56),IF(MOD($B111,2)=0,U110+1,U110)))</f>
        <v/>
      </c>
      <c r="V111" s="47" t="str">
        <f>IF($A111&lt;Pensionsjahr,HLOOKUP($C111,Gehaltstabelle_neu!$B$2:$AA$13,Neu_Gehalt!U111+1,FALSE)*14,IF($A111=Pensionsjahr,(MONTH($E$1)+2*MONTH($E$1)/12)*HLOOKUP($C111,Gehaltstabelle_neu!$B$2:$AA$13,Neu_Gehalt!U111+1,FALSE),""))</f>
        <v/>
      </c>
      <c r="W111" s="47" t="str">
        <f>IF($A111="","",IF(W110=MAX(Gehaltstabelle_neu!$A$3:$A$56),MAX(Gehaltstabelle_neu!$A$3:$A$56),IF(MOD($B111,2)=0,W110+1,W110)))</f>
        <v/>
      </c>
      <c r="X111" s="47" t="str">
        <f>IF($A111&lt;Pensionsjahr,HLOOKUP($C111,Gehaltstabelle_neu!$B$2:$AA$13,Neu_Gehalt!W111+1,FALSE)*14,IF($A111=Pensionsjahr,(MONTH($E$1)+2*MONTH($E$1)/12)*HLOOKUP($C111,Gehaltstabelle_neu!$B$2:$AA$13,Neu_Gehalt!W111+1,FALSE),""))</f>
        <v/>
      </c>
      <c r="Y111" s="47" t="str">
        <f>IF($A111="","",IF(Y110=MAX(Gehaltstabelle_neu!$A$3:$A$56),MAX(Gehaltstabelle_neu!$A$3:$A$56),IF(MOD($B111,2)=0,Y110+1,Y110)))</f>
        <v/>
      </c>
      <c r="Z111" s="47" t="str">
        <f>IF($A111&lt;Pensionsjahr,HLOOKUP($C111,Gehaltstabelle_neu!$B$2:$AA$13,Neu_Gehalt!Y111+1,FALSE)*14,IF($A111=Pensionsjahr,(MONTH($E$1)+2*MONTH($E$1)/12)*HLOOKUP($C111,Gehaltstabelle_neu!$B$2:$AA$13,Neu_Gehalt!Y111+1,FALSE),""))</f>
        <v/>
      </c>
      <c r="AA111" s="47" t="str">
        <f>IF($A111="","",IF(AA110=MAX(Gehaltstabelle_neu!$A$3:$A$56),MAX(Gehaltstabelle_neu!$A$3:$A$56),IF(MOD($B111,2)=0,AA110+1,AA110)))</f>
        <v/>
      </c>
      <c r="AB111" s="47" t="str">
        <f>IF($A111&lt;Pensionsjahr,HLOOKUP($C111,Gehaltstabelle_neu!$B$2:$AA$13,Neu_Gehalt!AA111+1,FALSE)*14,IF($A111=Pensionsjahr,(MONTH($E$1)+2*MONTH($E$1)/12)*HLOOKUP($C111,Gehaltstabelle_neu!$B$2:$AA$13,Neu_Gehalt!AA111+1,FALSE),""))</f>
        <v/>
      </c>
      <c r="AC111" s="47" t="str">
        <f>IF($A111="","",IF(AC110=MAX(Gehaltstabelle_neu!$A$3:$A$56),MAX(Gehaltstabelle_neu!$A$3:$A$56),IF(MOD($B111,2)=0,AC110+1,AC110)))</f>
        <v/>
      </c>
      <c r="AD111" s="47" t="str">
        <f>IF($A111&lt;Pensionsjahr,HLOOKUP($C111,Gehaltstabelle_neu!$B$2:$AA$13,Neu_Gehalt!AC111+1,FALSE)*14,IF($A111=Pensionsjahr,(MONTH($E$1)+2*MONTH($E$1)/12)*HLOOKUP($C111,Gehaltstabelle_neu!$B$2:$AA$13,Neu_Gehalt!AC111+1,FALSE),""))</f>
        <v/>
      </c>
      <c r="AE111" s="48"/>
    </row>
    <row r="112" spans="1:31" x14ac:dyDescent="0.25">
      <c r="A112" t="str">
        <f t="shared" si="3"/>
        <v/>
      </c>
      <c r="B112" s="19" t="str">
        <f t="shared" si="2"/>
        <v/>
      </c>
      <c r="C112" s="19" t="str">
        <f>IF(A112="","",IF(C111=MAX(Gehaltstabelle_neu!$B$2:$BO$2),Neu_Gehalt!C111,$H$3+Dienstprüftung!D105))</f>
        <v/>
      </c>
      <c r="D112" t="str">
        <f>IF(A112="","",IF(D111=MAX(Gehaltstabelle_neu!$A$3:A158),MAX(Gehaltstabelle_neu!$A$3:A158),IF(MOD(B112,2)=0,D111+1,D111)))</f>
        <v/>
      </c>
      <c r="E112" s="20" t="str">
        <f>IF(A112&lt;Pensionsjahr,HLOOKUP(C112,Gehaltstabelle_neu!$B$2:$AA$13,Neu_Gehalt!D112+1,FALSE)*14,IF(A112=Pensionsjahr,(MONTH($E$1)-1+2*(MONTH($E$1)-1)/12)*HLOOKUP(C112,Gehaltstabelle_neu!$B$2:$AA$13,Neu_Gehalt!D112+1,FALSE),""))</f>
        <v/>
      </c>
      <c r="G112" s="21"/>
      <c r="I112" s="46" t="str">
        <f>IF(A112="","",IF(I111=MAX(Gehaltstabelle_neu!$A$3:A158),MAX(Gehaltstabelle_neu!$A$3:A158),IF(MOD(B112,2)=0,I111+1,I111)))</f>
        <v/>
      </c>
      <c r="J112" s="47" t="str">
        <f>IF(A112&lt;Pensionsjahr,HLOOKUP(C112,Gehaltstabelle_neu!$B$2:$AA$13,Neu_Gehalt!I112+1,FALSE)*14,IF(A112=Pensionsjahr,(MONTH($E$1)+2*MONTH($E$1)/12)*HLOOKUP(C112,Gehaltstabelle_neu!$B$2:$AA$13,Neu_Gehalt!I112+1,FALSE),""))</f>
        <v/>
      </c>
      <c r="K112" s="47" t="str">
        <f>IF($A112="","",IF(K111=MAX(Gehaltstabelle_neu!$A$3:$A$56),MAX(Gehaltstabelle_neu!$A$3:$A$56),IF(MOD($B112,2)=0,K111+1,K111)))</f>
        <v/>
      </c>
      <c r="L112" s="47" t="str">
        <f>IF($A112&lt;Pensionsjahr,HLOOKUP($C112,Gehaltstabelle_neu!$B$2:$AA$13,Neu_Gehalt!K112+1,FALSE)*14,IF($A112=Pensionsjahr,(MONTH($E$1)+2*MONTH($E$1)/12)*HLOOKUP($C112,Gehaltstabelle_neu!$B$2:$AA$13,Neu_Gehalt!K112+1,FALSE),""))</f>
        <v/>
      </c>
      <c r="M112" s="47" t="str">
        <f>IF($A112="","",IF(M111=MAX(Gehaltstabelle_neu!$A$3:$A$56),MAX(Gehaltstabelle_neu!$A$3:$A$56),IF(MOD($B112,2)=0,M111+1,M111)))</f>
        <v/>
      </c>
      <c r="N112" s="47" t="str">
        <f>IF($A112&lt;Pensionsjahr,HLOOKUP($C112,Gehaltstabelle_neu!$B$2:$AA$13,Neu_Gehalt!M112+1,FALSE)*14,IF($A112=Pensionsjahr,(MONTH($E$1)+2*MONTH($E$1)/12)*HLOOKUP($C112,Gehaltstabelle_neu!$B$2:$AA$13,Neu_Gehalt!M112+1,FALSE),""))</f>
        <v/>
      </c>
      <c r="O112" s="47" t="str">
        <f>IF($A112="","",IF(O111=MAX(Gehaltstabelle_neu!$A$3:$A$56),MAX(Gehaltstabelle_neu!$A$3:$A$56),IF(MOD($B112,2)=0,O111+1,O111)))</f>
        <v/>
      </c>
      <c r="P112" s="47" t="str">
        <f>IF($A112&lt;Pensionsjahr,HLOOKUP($C112,Gehaltstabelle_neu!$B$2:$AA$13,Neu_Gehalt!O112+1,FALSE)*14,IF($A112=Pensionsjahr,(MONTH($E$1)+2*MONTH($E$1)/12)*HLOOKUP($C112,Gehaltstabelle_neu!$B$2:$AA$13,Neu_Gehalt!O112+1,FALSE),""))</f>
        <v/>
      </c>
      <c r="Q112" s="47" t="str">
        <f>IF($A112="","",IF(Q111=MAX(Gehaltstabelle_neu!$A$3:$A$56),MAX(Gehaltstabelle_neu!$A$3:$A$56),IF(MOD($B112,2)=0,Q111+1,Q111)))</f>
        <v/>
      </c>
      <c r="R112" s="47" t="str">
        <f>IF($A112&lt;Pensionsjahr,HLOOKUP($C112,Gehaltstabelle_neu!$B$2:$AA$13,Neu_Gehalt!Q112+1,FALSE)*14,IF($A112=Pensionsjahr,(MONTH($E$1)+2*MONTH($E$1)/12)*HLOOKUP($C112,Gehaltstabelle_neu!$B$2:$AA$13,Neu_Gehalt!Q112+1,FALSE),""))</f>
        <v/>
      </c>
      <c r="S112" s="47" t="str">
        <f>IF($A112="","",IF(S111=MAX(Gehaltstabelle_neu!$A$3:$A$56),MAX(Gehaltstabelle_neu!$A$3:$A$56),IF(MOD($B112,2)=0,S111+1,S111)))</f>
        <v/>
      </c>
      <c r="T112" s="47" t="str">
        <f>IF($A112&lt;Pensionsjahr,HLOOKUP($C112,Gehaltstabelle_neu!$B$2:$AA$13,Neu_Gehalt!S112+1,FALSE)*14,IF($A112=Pensionsjahr,(MONTH($E$1)+2*MONTH($E$1)/12)*HLOOKUP($C112,Gehaltstabelle_neu!$B$2:$AA$13,Neu_Gehalt!S112+1,FALSE),""))</f>
        <v/>
      </c>
      <c r="U112" s="47" t="str">
        <f>IF($A112="","",IF(U111=MAX(Gehaltstabelle_neu!$A$3:$A$56),MAX(Gehaltstabelle_neu!$A$3:$A$56),IF(MOD($B112,2)=0,U111+1,U111)))</f>
        <v/>
      </c>
      <c r="V112" s="47" t="str">
        <f>IF($A112&lt;Pensionsjahr,HLOOKUP($C112,Gehaltstabelle_neu!$B$2:$AA$13,Neu_Gehalt!U112+1,FALSE)*14,IF($A112=Pensionsjahr,(MONTH($E$1)+2*MONTH($E$1)/12)*HLOOKUP($C112,Gehaltstabelle_neu!$B$2:$AA$13,Neu_Gehalt!U112+1,FALSE),""))</f>
        <v/>
      </c>
      <c r="W112" s="47" t="str">
        <f>IF($A112="","",IF(W111=MAX(Gehaltstabelle_neu!$A$3:$A$56),MAX(Gehaltstabelle_neu!$A$3:$A$56),IF(MOD($B112,2)=0,W111+1,W111)))</f>
        <v/>
      </c>
      <c r="X112" s="47" t="str">
        <f>IF($A112&lt;Pensionsjahr,HLOOKUP($C112,Gehaltstabelle_neu!$B$2:$AA$13,Neu_Gehalt!W112+1,FALSE)*14,IF($A112=Pensionsjahr,(MONTH($E$1)+2*MONTH($E$1)/12)*HLOOKUP($C112,Gehaltstabelle_neu!$B$2:$AA$13,Neu_Gehalt!W112+1,FALSE),""))</f>
        <v/>
      </c>
      <c r="Y112" s="47" t="str">
        <f>IF($A112="","",IF(Y111=MAX(Gehaltstabelle_neu!$A$3:$A$56),MAX(Gehaltstabelle_neu!$A$3:$A$56),IF(MOD($B112,2)=0,Y111+1,Y111)))</f>
        <v/>
      </c>
      <c r="Z112" s="47" t="str">
        <f>IF($A112&lt;Pensionsjahr,HLOOKUP($C112,Gehaltstabelle_neu!$B$2:$AA$13,Neu_Gehalt!Y112+1,FALSE)*14,IF($A112=Pensionsjahr,(MONTH($E$1)+2*MONTH($E$1)/12)*HLOOKUP($C112,Gehaltstabelle_neu!$B$2:$AA$13,Neu_Gehalt!Y112+1,FALSE),""))</f>
        <v/>
      </c>
      <c r="AA112" s="47" t="str">
        <f>IF($A112="","",IF(AA111=MAX(Gehaltstabelle_neu!$A$3:$A$56),MAX(Gehaltstabelle_neu!$A$3:$A$56),IF(MOD($B112,2)=0,AA111+1,AA111)))</f>
        <v/>
      </c>
      <c r="AB112" s="47" t="str">
        <f>IF($A112&lt;Pensionsjahr,HLOOKUP($C112,Gehaltstabelle_neu!$B$2:$AA$13,Neu_Gehalt!AA112+1,FALSE)*14,IF($A112=Pensionsjahr,(MONTH($E$1)+2*MONTH($E$1)/12)*HLOOKUP($C112,Gehaltstabelle_neu!$B$2:$AA$13,Neu_Gehalt!AA112+1,FALSE),""))</f>
        <v/>
      </c>
      <c r="AC112" s="47" t="str">
        <f>IF($A112="","",IF(AC111=MAX(Gehaltstabelle_neu!$A$3:$A$56),MAX(Gehaltstabelle_neu!$A$3:$A$56),IF(MOD($B112,2)=0,AC111+1,AC111)))</f>
        <v/>
      </c>
      <c r="AD112" s="47" t="str">
        <f>IF($A112&lt;Pensionsjahr,HLOOKUP($C112,Gehaltstabelle_neu!$B$2:$AA$13,Neu_Gehalt!AC112+1,FALSE)*14,IF($A112=Pensionsjahr,(MONTH($E$1)+2*MONTH($E$1)/12)*HLOOKUP($C112,Gehaltstabelle_neu!$B$2:$AA$13,Neu_Gehalt!AC112+1,FALSE),""))</f>
        <v/>
      </c>
      <c r="AE112" s="48"/>
    </row>
    <row r="113" spans="1:31" x14ac:dyDescent="0.25">
      <c r="A113" t="str">
        <f t="shared" si="3"/>
        <v/>
      </c>
      <c r="B113" s="19" t="str">
        <f t="shared" si="2"/>
        <v/>
      </c>
      <c r="C113" s="19" t="str">
        <f>IF(A113="","",IF(C112=MAX(Gehaltstabelle_neu!$B$2:$BO$2),Neu_Gehalt!C112,$H$3+Dienstprüftung!D106))</f>
        <v/>
      </c>
      <c r="D113" t="str">
        <f>IF(A113="","",IF(D112=MAX(Gehaltstabelle_neu!$A$3:A159),MAX(Gehaltstabelle_neu!$A$3:A159),IF(MOD(B113,2)=0,D112+1,D112)))</f>
        <v/>
      </c>
      <c r="E113" s="20" t="str">
        <f>IF(A113&lt;Pensionsjahr,HLOOKUP(C113,Gehaltstabelle_neu!$B$2:$AA$13,Neu_Gehalt!D113+1,FALSE)*14,IF(A113=Pensionsjahr,(MONTH($E$1)-1+2*(MONTH($E$1)-1)/12)*HLOOKUP(C113,Gehaltstabelle_neu!$B$2:$AA$13,Neu_Gehalt!D113+1,FALSE),""))</f>
        <v/>
      </c>
      <c r="G113" s="21"/>
      <c r="I113" s="46" t="str">
        <f>IF(A113="","",IF(I112=MAX(Gehaltstabelle_neu!$A$3:A159),MAX(Gehaltstabelle_neu!$A$3:A159),IF(MOD(B113,2)=0,I112+1,I112)))</f>
        <v/>
      </c>
      <c r="J113" s="47" t="str">
        <f>IF(A113&lt;Pensionsjahr,HLOOKUP(C113,Gehaltstabelle_neu!$B$2:$AA$13,Neu_Gehalt!I113+1,FALSE)*14,IF(A113=Pensionsjahr,(MONTH($E$1)+2*MONTH($E$1)/12)*HLOOKUP(C113,Gehaltstabelle_neu!$B$2:$AA$13,Neu_Gehalt!I113+1,FALSE),""))</f>
        <v/>
      </c>
      <c r="K113" s="47" t="str">
        <f>IF($A113="","",IF(K112=MAX(Gehaltstabelle_neu!$A$3:$A$56),MAX(Gehaltstabelle_neu!$A$3:$A$56),IF(MOD($B113,2)=0,K112+1,K112)))</f>
        <v/>
      </c>
      <c r="L113" s="47" t="str">
        <f>IF($A113&lt;Pensionsjahr,HLOOKUP($C113,Gehaltstabelle_neu!$B$2:$AA$13,Neu_Gehalt!K113+1,FALSE)*14,IF($A113=Pensionsjahr,(MONTH($E$1)+2*MONTH($E$1)/12)*HLOOKUP($C113,Gehaltstabelle_neu!$B$2:$AA$13,Neu_Gehalt!K113+1,FALSE),""))</f>
        <v/>
      </c>
      <c r="M113" s="47" t="str">
        <f>IF($A113="","",IF(M112=MAX(Gehaltstabelle_neu!$A$3:$A$56),MAX(Gehaltstabelle_neu!$A$3:$A$56),IF(MOD($B113,2)=0,M112+1,M112)))</f>
        <v/>
      </c>
      <c r="N113" s="47" t="str">
        <f>IF($A113&lt;Pensionsjahr,HLOOKUP($C113,Gehaltstabelle_neu!$B$2:$AA$13,Neu_Gehalt!M113+1,FALSE)*14,IF($A113=Pensionsjahr,(MONTH($E$1)+2*MONTH($E$1)/12)*HLOOKUP($C113,Gehaltstabelle_neu!$B$2:$AA$13,Neu_Gehalt!M113+1,FALSE),""))</f>
        <v/>
      </c>
      <c r="O113" s="47" t="str">
        <f>IF($A113="","",IF(O112=MAX(Gehaltstabelle_neu!$A$3:$A$56),MAX(Gehaltstabelle_neu!$A$3:$A$56),IF(MOD($B113,2)=0,O112+1,O112)))</f>
        <v/>
      </c>
      <c r="P113" s="47" t="str">
        <f>IF($A113&lt;Pensionsjahr,HLOOKUP($C113,Gehaltstabelle_neu!$B$2:$AA$13,Neu_Gehalt!O113+1,FALSE)*14,IF($A113=Pensionsjahr,(MONTH($E$1)+2*MONTH($E$1)/12)*HLOOKUP($C113,Gehaltstabelle_neu!$B$2:$AA$13,Neu_Gehalt!O113+1,FALSE),""))</f>
        <v/>
      </c>
      <c r="Q113" s="47" t="str">
        <f>IF($A113="","",IF(Q112=MAX(Gehaltstabelle_neu!$A$3:$A$56),MAX(Gehaltstabelle_neu!$A$3:$A$56),IF(MOD($B113,2)=0,Q112+1,Q112)))</f>
        <v/>
      </c>
      <c r="R113" s="47" t="str">
        <f>IF($A113&lt;Pensionsjahr,HLOOKUP($C113,Gehaltstabelle_neu!$B$2:$AA$13,Neu_Gehalt!Q113+1,FALSE)*14,IF($A113=Pensionsjahr,(MONTH($E$1)+2*MONTH($E$1)/12)*HLOOKUP($C113,Gehaltstabelle_neu!$B$2:$AA$13,Neu_Gehalt!Q113+1,FALSE),""))</f>
        <v/>
      </c>
      <c r="S113" s="47" t="str">
        <f>IF($A113="","",IF(S112=MAX(Gehaltstabelle_neu!$A$3:$A$56),MAX(Gehaltstabelle_neu!$A$3:$A$56),IF(MOD($B113,2)=0,S112+1,S112)))</f>
        <v/>
      </c>
      <c r="T113" s="47" t="str">
        <f>IF($A113&lt;Pensionsjahr,HLOOKUP($C113,Gehaltstabelle_neu!$B$2:$AA$13,Neu_Gehalt!S113+1,FALSE)*14,IF($A113=Pensionsjahr,(MONTH($E$1)+2*MONTH($E$1)/12)*HLOOKUP($C113,Gehaltstabelle_neu!$B$2:$AA$13,Neu_Gehalt!S113+1,FALSE),""))</f>
        <v/>
      </c>
      <c r="U113" s="47" t="str">
        <f>IF($A113="","",IF(U112=MAX(Gehaltstabelle_neu!$A$3:$A$56),MAX(Gehaltstabelle_neu!$A$3:$A$56),IF(MOD($B113,2)=0,U112+1,U112)))</f>
        <v/>
      </c>
      <c r="V113" s="47" t="str">
        <f>IF($A113&lt;Pensionsjahr,HLOOKUP($C113,Gehaltstabelle_neu!$B$2:$AA$13,Neu_Gehalt!U113+1,FALSE)*14,IF($A113=Pensionsjahr,(MONTH($E$1)+2*MONTH($E$1)/12)*HLOOKUP($C113,Gehaltstabelle_neu!$B$2:$AA$13,Neu_Gehalt!U113+1,FALSE),""))</f>
        <v/>
      </c>
      <c r="W113" s="47" t="str">
        <f>IF($A113="","",IF(W112=MAX(Gehaltstabelle_neu!$A$3:$A$56),MAX(Gehaltstabelle_neu!$A$3:$A$56),IF(MOD($B113,2)=0,W112+1,W112)))</f>
        <v/>
      </c>
      <c r="X113" s="47" t="str">
        <f>IF($A113&lt;Pensionsjahr,HLOOKUP($C113,Gehaltstabelle_neu!$B$2:$AA$13,Neu_Gehalt!W113+1,FALSE)*14,IF($A113=Pensionsjahr,(MONTH($E$1)+2*MONTH($E$1)/12)*HLOOKUP($C113,Gehaltstabelle_neu!$B$2:$AA$13,Neu_Gehalt!W113+1,FALSE),""))</f>
        <v/>
      </c>
      <c r="Y113" s="47" t="str">
        <f>IF($A113="","",IF(Y112=MAX(Gehaltstabelle_neu!$A$3:$A$56),MAX(Gehaltstabelle_neu!$A$3:$A$56),IF(MOD($B113,2)=0,Y112+1,Y112)))</f>
        <v/>
      </c>
      <c r="Z113" s="47" t="str">
        <f>IF($A113&lt;Pensionsjahr,HLOOKUP($C113,Gehaltstabelle_neu!$B$2:$AA$13,Neu_Gehalt!Y113+1,FALSE)*14,IF($A113=Pensionsjahr,(MONTH($E$1)+2*MONTH($E$1)/12)*HLOOKUP($C113,Gehaltstabelle_neu!$B$2:$AA$13,Neu_Gehalt!Y113+1,FALSE),""))</f>
        <v/>
      </c>
      <c r="AA113" s="47" t="str">
        <f>IF($A113="","",IF(AA112=MAX(Gehaltstabelle_neu!$A$3:$A$56),MAX(Gehaltstabelle_neu!$A$3:$A$56),IF(MOD($B113,2)=0,AA112+1,AA112)))</f>
        <v/>
      </c>
      <c r="AB113" s="47" t="str">
        <f>IF($A113&lt;Pensionsjahr,HLOOKUP($C113,Gehaltstabelle_neu!$B$2:$AA$13,Neu_Gehalt!AA113+1,FALSE)*14,IF($A113=Pensionsjahr,(MONTH($E$1)+2*MONTH($E$1)/12)*HLOOKUP($C113,Gehaltstabelle_neu!$B$2:$AA$13,Neu_Gehalt!AA113+1,FALSE),""))</f>
        <v/>
      </c>
      <c r="AC113" s="47" t="str">
        <f>IF($A113="","",IF(AC112=MAX(Gehaltstabelle_neu!$A$3:$A$56),MAX(Gehaltstabelle_neu!$A$3:$A$56),IF(MOD($B113,2)=0,AC112+1,AC112)))</f>
        <v/>
      </c>
      <c r="AD113" s="47" t="str">
        <f>IF($A113&lt;Pensionsjahr,HLOOKUP($C113,Gehaltstabelle_neu!$B$2:$AA$13,Neu_Gehalt!AC113+1,FALSE)*14,IF($A113=Pensionsjahr,(MONTH($E$1)+2*MONTH($E$1)/12)*HLOOKUP($C113,Gehaltstabelle_neu!$B$2:$AA$13,Neu_Gehalt!AC113+1,FALSE),""))</f>
        <v/>
      </c>
      <c r="AE113" s="48"/>
    </row>
    <row r="114" spans="1:31" x14ac:dyDescent="0.25">
      <c r="A114" t="str">
        <f t="shared" si="3"/>
        <v/>
      </c>
      <c r="B114" s="19" t="str">
        <f t="shared" si="2"/>
        <v/>
      </c>
      <c r="C114" s="19" t="str">
        <f>IF(A114="","",IF(C113=MAX(Gehaltstabelle_neu!$B$2:$BO$2),Neu_Gehalt!C113,$H$3+Dienstprüftung!D107))</f>
        <v/>
      </c>
      <c r="D114" t="str">
        <f>IF(A114="","",IF(D113=MAX(Gehaltstabelle_neu!$A$3:A160),MAX(Gehaltstabelle_neu!$A$3:A160),IF(MOD(B114,2)=0,D113+1,D113)))</f>
        <v/>
      </c>
      <c r="E114" s="20" t="str">
        <f>IF(A114&lt;Pensionsjahr,HLOOKUP(C114,Gehaltstabelle_neu!$B$2:$AA$13,Neu_Gehalt!D114+1,FALSE)*14,IF(A114=Pensionsjahr,(MONTH($E$1)-1+2*(MONTH($E$1)-1)/12)*HLOOKUP(C114,Gehaltstabelle_neu!$B$2:$AA$13,Neu_Gehalt!D114+1,FALSE),""))</f>
        <v/>
      </c>
      <c r="G114" s="21"/>
      <c r="I114" s="46" t="str">
        <f>IF(A114="","",IF(I113=MAX(Gehaltstabelle_neu!$A$3:A160),MAX(Gehaltstabelle_neu!$A$3:A160),IF(MOD(B114,2)=0,I113+1,I113)))</f>
        <v/>
      </c>
      <c r="J114" s="47" t="str">
        <f>IF(A114&lt;Pensionsjahr,HLOOKUP(C114,Gehaltstabelle_neu!$B$2:$AA$13,Neu_Gehalt!I114+1,FALSE)*14,IF(A114=Pensionsjahr,(MONTH($E$1)+2*MONTH($E$1)/12)*HLOOKUP(C114,Gehaltstabelle_neu!$B$2:$AA$13,Neu_Gehalt!I114+1,FALSE),""))</f>
        <v/>
      </c>
      <c r="K114" s="47" t="str">
        <f>IF($A114="","",IF(K113=MAX(Gehaltstabelle_neu!$A$3:$A$56),MAX(Gehaltstabelle_neu!$A$3:$A$56),IF(MOD($B114,2)=0,K113+1,K113)))</f>
        <v/>
      </c>
      <c r="L114" s="47" t="str">
        <f>IF($A114&lt;Pensionsjahr,HLOOKUP($C114,Gehaltstabelle_neu!$B$2:$AA$13,Neu_Gehalt!K114+1,FALSE)*14,IF($A114=Pensionsjahr,(MONTH($E$1)+2*MONTH($E$1)/12)*HLOOKUP($C114,Gehaltstabelle_neu!$B$2:$AA$13,Neu_Gehalt!K114+1,FALSE),""))</f>
        <v/>
      </c>
      <c r="M114" s="47" t="str">
        <f>IF($A114="","",IF(M113=MAX(Gehaltstabelle_neu!$A$3:$A$56),MAX(Gehaltstabelle_neu!$A$3:$A$56),IF(MOD($B114,2)=0,M113+1,M113)))</f>
        <v/>
      </c>
      <c r="N114" s="47" t="str">
        <f>IF($A114&lt;Pensionsjahr,HLOOKUP($C114,Gehaltstabelle_neu!$B$2:$AA$13,Neu_Gehalt!M114+1,FALSE)*14,IF($A114=Pensionsjahr,(MONTH($E$1)+2*MONTH($E$1)/12)*HLOOKUP($C114,Gehaltstabelle_neu!$B$2:$AA$13,Neu_Gehalt!M114+1,FALSE),""))</f>
        <v/>
      </c>
      <c r="O114" s="47" t="str">
        <f>IF($A114="","",IF(O113=MAX(Gehaltstabelle_neu!$A$3:$A$56),MAX(Gehaltstabelle_neu!$A$3:$A$56),IF(MOD($B114,2)=0,O113+1,O113)))</f>
        <v/>
      </c>
      <c r="P114" s="47" t="str">
        <f>IF($A114&lt;Pensionsjahr,HLOOKUP($C114,Gehaltstabelle_neu!$B$2:$AA$13,Neu_Gehalt!O114+1,FALSE)*14,IF($A114=Pensionsjahr,(MONTH($E$1)+2*MONTH($E$1)/12)*HLOOKUP($C114,Gehaltstabelle_neu!$B$2:$AA$13,Neu_Gehalt!O114+1,FALSE),""))</f>
        <v/>
      </c>
      <c r="Q114" s="47" t="str">
        <f>IF($A114="","",IF(Q113=MAX(Gehaltstabelle_neu!$A$3:$A$56),MAX(Gehaltstabelle_neu!$A$3:$A$56),IF(MOD($B114,2)=0,Q113+1,Q113)))</f>
        <v/>
      </c>
      <c r="R114" s="47" t="str">
        <f>IF($A114&lt;Pensionsjahr,HLOOKUP($C114,Gehaltstabelle_neu!$B$2:$AA$13,Neu_Gehalt!Q114+1,FALSE)*14,IF($A114=Pensionsjahr,(MONTH($E$1)+2*MONTH($E$1)/12)*HLOOKUP($C114,Gehaltstabelle_neu!$B$2:$AA$13,Neu_Gehalt!Q114+1,FALSE),""))</f>
        <v/>
      </c>
      <c r="S114" s="47" t="str">
        <f>IF($A114="","",IF(S113=MAX(Gehaltstabelle_neu!$A$3:$A$56),MAX(Gehaltstabelle_neu!$A$3:$A$56),IF(MOD($B114,2)=0,S113+1,S113)))</f>
        <v/>
      </c>
      <c r="T114" s="47" t="str">
        <f>IF($A114&lt;Pensionsjahr,HLOOKUP($C114,Gehaltstabelle_neu!$B$2:$AA$13,Neu_Gehalt!S114+1,FALSE)*14,IF($A114=Pensionsjahr,(MONTH($E$1)+2*MONTH($E$1)/12)*HLOOKUP($C114,Gehaltstabelle_neu!$B$2:$AA$13,Neu_Gehalt!S114+1,FALSE),""))</f>
        <v/>
      </c>
      <c r="U114" s="47" t="str">
        <f>IF($A114="","",IF(U113=MAX(Gehaltstabelle_neu!$A$3:$A$56),MAX(Gehaltstabelle_neu!$A$3:$A$56),IF(MOD($B114,2)=0,U113+1,U113)))</f>
        <v/>
      </c>
      <c r="V114" s="47" t="str">
        <f>IF($A114&lt;Pensionsjahr,HLOOKUP($C114,Gehaltstabelle_neu!$B$2:$AA$13,Neu_Gehalt!U114+1,FALSE)*14,IF($A114=Pensionsjahr,(MONTH($E$1)+2*MONTH($E$1)/12)*HLOOKUP($C114,Gehaltstabelle_neu!$B$2:$AA$13,Neu_Gehalt!U114+1,FALSE),""))</f>
        <v/>
      </c>
      <c r="W114" s="47" t="str">
        <f>IF($A114="","",IF(W113=MAX(Gehaltstabelle_neu!$A$3:$A$56),MAX(Gehaltstabelle_neu!$A$3:$A$56),IF(MOD($B114,2)=0,W113+1,W113)))</f>
        <v/>
      </c>
      <c r="X114" s="47" t="str">
        <f>IF($A114&lt;Pensionsjahr,HLOOKUP($C114,Gehaltstabelle_neu!$B$2:$AA$13,Neu_Gehalt!W114+1,FALSE)*14,IF($A114=Pensionsjahr,(MONTH($E$1)+2*MONTH($E$1)/12)*HLOOKUP($C114,Gehaltstabelle_neu!$B$2:$AA$13,Neu_Gehalt!W114+1,FALSE),""))</f>
        <v/>
      </c>
      <c r="Y114" s="47" t="str">
        <f>IF($A114="","",IF(Y113=MAX(Gehaltstabelle_neu!$A$3:$A$56),MAX(Gehaltstabelle_neu!$A$3:$A$56),IF(MOD($B114,2)=0,Y113+1,Y113)))</f>
        <v/>
      </c>
      <c r="Z114" s="47" t="str">
        <f>IF($A114&lt;Pensionsjahr,HLOOKUP($C114,Gehaltstabelle_neu!$B$2:$AA$13,Neu_Gehalt!Y114+1,FALSE)*14,IF($A114=Pensionsjahr,(MONTH($E$1)+2*MONTH($E$1)/12)*HLOOKUP($C114,Gehaltstabelle_neu!$B$2:$AA$13,Neu_Gehalt!Y114+1,FALSE),""))</f>
        <v/>
      </c>
      <c r="AA114" s="47" t="str">
        <f>IF($A114="","",IF(AA113=MAX(Gehaltstabelle_neu!$A$3:$A$56),MAX(Gehaltstabelle_neu!$A$3:$A$56),IF(MOD($B114,2)=0,AA113+1,AA113)))</f>
        <v/>
      </c>
      <c r="AB114" s="47" t="str">
        <f>IF($A114&lt;Pensionsjahr,HLOOKUP($C114,Gehaltstabelle_neu!$B$2:$AA$13,Neu_Gehalt!AA114+1,FALSE)*14,IF($A114=Pensionsjahr,(MONTH($E$1)+2*MONTH($E$1)/12)*HLOOKUP($C114,Gehaltstabelle_neu!$B$2:$AA$13,Neu_Gehalt!AA114+1,FALSE),""))</f>
        <v/>
      </c>
      <c r="AC114" s="47" t="str">
        <f>IF($A114="","",IF(AC113=MAX(Gehaltstabelle_neu!$A$3:$A$56),MAX(Gehaltstabelle_neu!$A$3:$A$56),IF(MOD($B114,2)=0,AC113+1,AC113)))</f>
        <v/>
      </c>
      <c r="AD114" s="47" t="str">
        <f>IF($A114&lt;Pensionsjahr,HLOOKUP($C114,Gehaltstabelle_neu!$B$2:$AA$13,Neu_Gehalt!AC114+1,FALSE)*14,IF($A114=Pensionsjahr,(MONTH($E$1)+2*MONTH($E$1)/12)*HLOOKUP($C114,Gehaltstabelle_neu!$B$2:$AA$13,Neu_Gehalt!AC114+1,FALSE),""))</f>
        <v/>
      </c>
      <c r="AE114" s="48"/>
    </row>
    <row r="115" spans="1:31" x14ac:dyDescent="0.25">
      <c r="A115" t="str">
        <f t="shared" si="3"/>
        <v/>
      </c>
      <c r="B115" s="19" t="str">
        <f t="shared" si="2"/>
        <v/>
      </c>
      <c r="C115" s="19" t="str">
        <f>IF(A115="","",IF(C114=MAX(Gehaltstabelle_neu!$B$2:$BO$2),Neu_Gehalt!C114,$H$3+Dienstprüftung!D108))</f>
        <v/>
      </c>
      <c r="D115" t="str">
        <f>IF(A115="","",IF(D114=MAX(Gehaltstabelle_neu!$A$3:A161),MAX(Gehaltstabelle_neu!$A$3:A161),IF(MOD(B115,2)=0,D114+1,D114)))</f>
        <v/>
      </c>
      <c r="E115" s="20" t="str">
        <f>IF(A115&lt;Pensionsjahr,HLOOKUP(C115,Gehaltstabelle_neu!$B$2:$AA$13,Neu_Gehalt!D115+1,FALSE)*14,IF(A115=Pensionsjahr,(MONTH($E$1)-1+2*(MONTH($E$1)-1)/12)*HLOOKUP(C115,Gehaltstabelle_neu!$B$2:$AA$13,Neu_Gehalt!D115+1,FALSE),""))</f>
        <v/>
      </c>
      <c r="G115" s="21"/>
      <c r="I115" s="46" t="str">
        <f>IF(A115="","",IF(I114=MAX(Gehaltstabelle_neu!$A$3:A161),MAX(Gehaltstabelle_neu!$A$3:A161),IF(MOD(B115,2)=0,I114+1,I114)))</f>
        <v/>
      </c>
      <c r="J115" s="47" t="str">
        <f>IF(A115&lt;Pensionsjahr,HLOOKUP(C115,Gehaltstabelle_neu!$B$2:$AA$13,Neu_Gehalt!I115+1,FALSE)*14,IF(A115=Pensionsjahr,(MONTH($E$1)+2*MONTH($E$1)/12)*HLOOKUP(C115,Gehaltstabelle_neu!$B$2:$AA$13,Neu_Gehalt!I115+1,FALSE),""))</f>
        <v/>
      </c>
      <c r="K115" s="47" t="str">
        <f>IF($A115="","",IF(K114=MAX(Gehaltstabelle_neu!$A$3:$A$56),MAX(Gehaltstabelle_neu!$A$3:$A$56),IF(MOD($B115,2)=0,K114+1,K114)))</f>
        <v/>
      </c>
      <c r="L115" s="47" t="str">
        <f>IF($A115&lt;Pensionsjahr,HLOOKUP($C115,Gehaltstabelle_neu!$B$2:$AA$13,Neu_Gehalt!K115+1,FALSE)*14,IF($A115=Pensionsjahr,(MONTH($E$1)+2*MONTH($E$1)/12)*HLOOKUP($C115,Gehaltstabelle_neu!$B$2:$AA$13,Neu_Gehalt!K115+1,FALSE),""))</f>
        <v/>
      </c>
      <c r="M115" s="47" t="str">
        <f>IF($A115="","",IF(M114=MAX(Gehaltstabelle_neu!$A$3:$A$56),MAX(Gehaltstabelle_neu!$A$3:$A$56),IF(MOD($B115,2)=0,M114+1,M114)))</f>
        <v/>
      </c>
      <c r="N115" s="47" t="str">
        <f>IF($A115&lt;Pensionsjahr,HLOOKUP($C115,Gehaltstabelle_neu!$B$2:$AA$13,Neu_Gehalt!M115+1,FALSE)*14,IF($A115=Pensionsjahr,(MONTH($E$1)+2*MONTH($E$1)/12)*HLOOKUP($C115,Gehaltstabelle_neu!$B$2:$AA$13,Neu_Gehalt!M115+1,FALSE),""))</f>
        <v/>
      </c>
      <c r="O115" s="47" t="str">
        <f>IF($A115="","",IF(O114=MAX(Gehaltstabelle_neu!$A$3:$A$56),MAX(Gehaltstabelle_neu!$A$3:$A$56),IF(MOD($B115,2)=0,O114+1,O114)))</f>
        <v/>
      </c>
      <c r="P115" s="47" t="str">
        <f>IF($A115&lt;Pensionsjahr,HLOOKUP($C115,Gehaltstabelle_neu!$B$2:$AA$13,Neu_Gehalt!O115+1,FALSE)*14,IF($A115=Pensionsjahr,(MONTH($E$1)+2*MONTH($E$1)/12)*HLOOKUP($C115,Gehaltstabelle_neu!$B$2:$AA$13,Neu_Gehalt!O115+1,FALSE),""))</f>
        <v/>
      </c>
      <c r="Q115" s="47" t="str">
        <f>IF($A115="","",IF(Q114=MAX(Gehaltstabelle_neu!$A$3:$A$56),MAX(Gehaltstabelle_neu!$A$3:$A$56),IF(MOD($B115,2)=0,Q114+1,Q114)))</f>
        <v/>
      </c>
      <c r="R115" s="47" t="str">
        <f>IF($A115&lt;Pensionsjahr,HLOOKUP($C115,Gehaltstabelle_neu!$B$2:$AA$13,Neu_Gehalt!Q115+1,FALSE)*14,IF($A115=Pensionsjahr,(MONTH($E$1)+2*MONTH($E$1)/12)*HLOOKUP($C115,Gehaltstabelle_neu!$B$2:$AA$13,Neu_Gehalt!Q115+1,FALSE),""))</f>
        <v/>
      </c>
      <c r="S115" s="47" t="str">
        <f>IF($A115="","",IF(S114=MAX(Gehaltstabelle_neu!$A$3:$A$56),MAX(Gehaltstabelle_neu!$A$3:$A$56),IF(MOD($B115,2)=0,S114+1,S114)))</f>
        <v/>
      </c>
      <c r="T115" s="47" t="str">
        <f>IF($A115&lt;Pensionsjahr,HLOOKUP($C115,Gehaltstabelle_neu!$B$2:$AA$13,Neu_Gehalt!S115+1,FALSE)*14,IF($A115=Pensionsjahr,(MONTH($E$1)+2*MONTH($E$1)/12)*HLOOKUP($C115,Gehaltstabelle_neu!$B$2:$AA$13,Neu_Gehalt!S115+1,FALSE),""))</f>
        <v/>
      </c>
      <c r="U115" s="47" t="str">
        <f>IF($A115="","",IF(U114=MAX(Gehaltstabelle_neu!$A$3:$A$56),MAX(Gehaltstabelle_neu!$A$3:$A$56),IF(MOD($B115,2)=0,U114+1,U114)))</f>
        <v/>
      </c>
      <c r="V115" s="47" t="str">
        <f>IF($A115&lt;Pensionsjahr,HLOOKUP($C115,Gehaltstabelle_neu!$B$2:$AA$13,Neu_Gehalt!U115+1,FALSE)*14,IF($A115=Pensionsjahr,(MONTH($E$1)+2*MONTH($E$1)/12)*HLOOKUP($C115,Gehaltstabelle_neu!$B$2:$AA$13,Neu_Gehalt!U115+1,FALSE),""))</f>
        <v/>
      </c>
      <c r="W115" s="47" t="str">
        <f>IF($A115="","",IF(W114=MAX(Gehaltstabelle_neu!$A$3:$A$56),MAX(Gehaltstabelle_neu!$A$3:$A$56),IF(MOD($B115,2)=0,W114+1,W114)))</f>
        <v/>
      </c>
      <c r="X115" s="47" t="str">
        <f>IF($A115&lt;Pensionsjahr,HLOOKUP($C115,Gehaltstabelle_neu!$B$2:$AA$13,Neu_Gehalt!W115+1,FALSE)*14,IF($A115=Pensionsjahr,(MONTH($E$1)+2*MONTH($E$1)/12)*HLOOKUP($C115,Gehaltstabelle_neu!$B$2:$AA$13,Neu_Gehalt!W115+1,FALSE),""))</f>
        <v/>
      </c>
      <c r="Y115" s="47" t="str">
        <f>IF($A115="","",IF(Y114=MAX(Gehaltstabelle_neu!$A$3:$A$56),MAX(Gehaltstabelle_neu!$A$3:$A$56),IF(MOD($B115,2)=0,Y114+1,Y114)))</f>
        <v/>
      </c>
      <c r="Z115" s="47" t="str">
        <f>IF($A115&lt;Pensionsjahr,HLOOKUP($C115,Gehaltstabelle_neu!$B$2:$AA$13,Neu_Gehalt!Y115+1,FALSE)*14,IF($A115=Pensionsjahr,(MONTH($E$1)+2*MONTH($E$1)/12)*HLOOKUP($C115,Gehaltstabelle_neu!$B$2:$AA$13,Neu_Gehalt!Y115+1,FALSE),""))</f>
        <v/>
      </c>
      <c r="AA115" s="47" t="str">
        <f>IF($A115="","",IF(AA114=MAX(Gehaltstabelle_neu!$A$3:$A$56),MAX(Gehaltstabelle_neu!$A$3:$A$56),IF(MOD($B115,2)=0,AA114+1,AA114)))</f>
        <v/>
      </c>
      <c r="AB115" s="47" t="str">
        <f>IF($A115&lt;Pensionsjahr,HLOOKUP($C115,Gehaltstabelle_neu!$B$2:$AA$13,Neu_Gehalt!AA115+1,FALSE)*14,IF($A115=Pensionsjahr,(MONTH($E$1)+2*MONTH($E$1)/12)*HLOOKUP($C115,Gehaltstabelle_neu!$B$2:$AA$13,Neu_Gehalt!AA115+1,FALSE),""))</f>
        <v/>
      </c>
      <c r="AC115" s="47" t="str">
        <f>IF($A115="","",IF(AC114=MAX(Gehaltstabelle_neu!$A$3:$A$56),MAX(Gehaltstabelle_neu!$A$3:$A$56),IF(MOD($B115,2)=0,AC114+1,AC114)))</f>
        <v/>
      </c>
      <c r="AD115" s="47" t="str">
        <f>IF($A115&lt;Pensionsjahr,HLOOKUP($C115,Gehaltstabelle_neu!$B$2:$AA$13,Neu_Gehalt!AC115+1,FALSE)*14,IF($A115=Pensionsjahr,(MONTH($E$1)+2*MONTH($E$1)/12)*HLOOKUP($C115,Gehaltstabelle_neu!$B$2:$AA$13,Neu_Gehalt!AC115+1,FALSE),""))</f>
        <v/>
      </c>
      <c r="AE115" s="48"/>
    </row>
    <row r="116" spans="1:31" x14ac:dyDescent="0.25">
      <c r="A116" t="str">
        <f t="shared" si="3"/>
        <v/>
      </c>
      <c r="B116" s="19" t="str">
        <f t="shared" si="2"/>
        <v/>
      </c>
      <c r="C116" s="19" t="str">
        <f>IF(A116="","",IF(C115=MAX(Gehaltstabelle_neu!$B$2:$BO$2),Neu_Gehalt!C115,$H$3+Dienstprüftung!D109))</f>
        <v/>
      </c>
      <c r="D116" t="str">
        <f>IF(A116="","",IF(D115=MAX(Gehaltstabelle_neu!$A$3:A162),MAX(Gehaltstabelle_neu!$A$3:A162),IF(MOD(B116,2)=0,D115+1,D115)))</f>
        <v/>
      </c>
      <c r="E116" s="20" t="str">
        <f>IF(A116&lt;Pensionsjahr,HLOOKUP(C116,Gehaltstabelle_neu!$B$2:$AA$13,Neu_Gehalt!D116+1,FALSE)*14,IF(A116=Pensionsjahr,(MONTH($E$1)-1+2*(MONTH($E$1)-1)/12)*HLOOKUP(C116,Gehaltstabelle_neu!$B$2:$AA$13,Neu_Gehalt!D116+1,FALSE),""))</f>
        <v/>
      </c>
      <c r="G116" s="21"/>
      <c r="I116" s="46" t="str">
        <f>IF(A116="","",IF(I115=MAX(Gehaltstabelle_neu!$A$3:A162),MAX(Gehaltstabelle_neu!$A$3:A162),IF(MOD(B116,2)=0,I115+1,I115)))</f>
        <v/>
      </c>
      <c r="J116" s="47" t="str">
        <f>IF(A116&lt;Pensionsjahr,HLOOKUP(C116,Gehaltstabelle_neu!$B$2:$AA$13,Neu_Gehalt!I116+1,FALSE)*14,IF(A116=Pensionsjahr,(MONTH($E$1)+2*MONTH($E$1)/12)*HLOOKUP(C116,Gehaltstabelle_neu!$B$2:$AA$13,Neu_Gehalt!I116+1,FALSE),""))</f>
        <v/>
      </c>
      <c r="K116" s="47" t="str">
        <f>IF($A116="","",IF(K115=MAX(Gehaltstabelle_neu!$A$3:$A$56),MAX(Gehaltstabelle_neu!$A$3:$A$56),IF(MOD($B116,2)=0,K115+1,K115)))</f>
        <v/>
      </c>
      <c r="L116" s="47" t="str">
        <f>IF($A116&lt;Pensionsjahr,HLOOKUP($C116,Gehaltstabelle_neu!$B$2:$AA$13,Neu_Gehalt!K116+1,FALSE)*14,IF($A116=Pensionsjahr,(MONTH($E$1)+2*MONTH($E$1)/12)*HLOOKUP($C116,Gehaltstabelle_neu!$B$2:$AA$13,Neu_Gehalt!K116+1,FALSE),""))</f>
        <v/>
      </c>
      <c r="M116" s="47" t="str">
        <f>IF($A116="","",IF(M115=MAX(Gehaltstabelle_neu!$A$3:$A$56),MAX(Gehaltstabelle_neu!$A$3:$A$56),IF(MOD($B116,2)=0,M115+1,M115)))</f>
        <v/>
      </c>
      <c r="N116" s="47" t="str">
        <f>IF($A116&lt;Pensionsjahr,HLOOKUP($C116,Gehaltstabelle_neu!$B$2:$AA$13,Neu_Gehalt!M116+1,FALSE)*14,IF($A116=Pensionsjahr,(MONTH($E$1)+2*MONTH($E$1)/12)*HLOOKUP($C116,Gehaltstabelle_neu!$B$2:$AA$13,Neu_Gehalt!M116+1,FALSE),""))</f>
        <v/>
      </c>
      <c r="O116" s="47" t="str">
        <f>IF($A116="","",IF(O115=MAX(Gehaltstabelle_neu!$A$3:$A$56),MAX(Gehaltstabelle_neu!$A$3:$A$56),IF(MOD($B116,2)=0,O115+1,O115)))</f>
        <v/>
      </c>
      <c r="P116" s="47" t="str">
        <f>IF($A116&lt;Pensionsjahr,HLOOKUP($C116,Gehaltstabelle_neu!$B$2:$AA$13,Neu_Gehalt!O116+1,FALSE)*14,IF($A116=Pensionsjahr,(MONTH($E$1)+2*MONTH($E$1)/12)*HLOOKUP($C116,Gehaltstabelle_neu!$B$2:$AA$13,Neu_Gehalt!O116+1,FALSE),""))</f>
        <v/>
      </c>
      <c r="Q116" s="47" t="str">
        <f>IF($A116="","",IF(Q115=MAX(Gehaltstabelle_neu!$A$3:$A$56),MAX(Gehaltstabelle_neu!$A$3:$A$56),IF(MOD($B116,2)=0,Q115+1,Q115)))</f>
        <v/>
      </c>
      <c r="R116" s="47" t="str">
        <f>IF($A116&lt;Pensionsjahr,HLOOKUP($C116,Gehaltstabelle_neu!$B$2:$AA$13,Neu_Gehalt!Q116+1,FALSE)*14,IF($A116=Pensionsjahr,(MONTH($E$1)+2*MONTH($E$1)/12)*HLOOKUP($C116,Gehaltstabelle_neu!$B$2:$AA$13,Neu_Gehalt!Q116+1,FALSE),""))</f>
        <v/>
      </c>
      <c r="S116" s="47" t="str">
        <f>IF($A116="","",IF(S115=MAX(Gehaltstabelle_neu!$A$3:$A$56),MAX(Gehaltstabelle_neu!$A$3:$A$56),IF(MOD($B116,2)=0,S115+1,S115)))</f>
        <v/>
      </c>
      <c r="T116" s="47" t="str">
        <f>IF($A116&lt;Pensionsjahr,HLOOKUP($C116,Gehaltstabelle_neu!$B$2:$AA$13,Neu_Gehalt!S116+1,FALSE)*14,IF($A116=Pensionsjahr,(MONTH($E$1)+2*MONTH($E$1)/12)*HLOOKUP($C116,Gehaltstabelle_neu!$B$2:$AA$13,Neu_Gehalt!S116+1,FALSE),""))</f>
        <v/>
      </c>
      <c r="U116" s="47" t="str">
        <f>IF($A116="","",IF(U115=MAX(Gehaltstabelle_neu!$A$3:$A$56),MAX(Gehaltstabelle_neu!$A$3:$A$56),IF(MOD($B116,2)=0,U115+1,U115)))</f>
        <v/>
      </c>
      <c r="V116" s="47" t="str">
        <f>IF($A116&lt;Pensionsjahr,HLOOKUP($C116,Gehaltstabelle_neu!$B$2:$AA$13,Neu_Gehalt!U116+1,FALSE)*14,IF($A116=Pensionsjahr,(MONTH($E$1)+2*MONTH($E$1)/12)*HLOOKUP($C116,Gehaltstabelle_neu!$B$2:$AA$13,Neu_Gehalt!U116+1,FALSE),""))</f>
        <v/>
      </c>
      <c r="W116" s="47" t="str">
        <f>IF($A116="","",IF(W115=MAX(Gehaltstabelle_neu!$A$3:$A$56),MAX(Gehaltstabelle_neu!$A$3:$A$56),IF(MOD($B116,2)=0,W115+1,W115)))</f>
        <v/>
      </c>
      <c r="X116" s="47" t="str">
        <f>IF($A116&lt;Pensionsjahr,HLOOKUP($C116,Gehaltstabelle_neu!$B$2:$AA$13,Neu_Gehalt!W116+1,FALSE)*14,IF($A116=Pensionsjahr,(MONTH($E$1)+2*MONTH($E$1)/12)*HLOOKUP($C116,Gehaltstabelle_neu!$B$2:$AA$13,Neu_Gehalt!W116+1,FALSE),""))</f>
        <v/>
      </c>
      <c r="Y116" s="47" t="str">
        <f>IF($A116="","",IF(Y115=MAX(Gehaltstabelle_neu!$A$3:$A$56),MAX(Gehaltstabelle_neu!$A$3:$A$56),IF(MOD($B116,2)=0,Y115+1,Y115)))</f>
        <v/>
      </c>
      <c r="Z116" s="47" t="str">
        <f>IF($A116&lt;Pensionsjahr,HLOOKUP($C116,Gehaltstabelle_neu!$B$2:$AA$13,Neu_Gehalt!Y116+1,FALSE)*14,IF($A116=Pensionsjahr,(MONTH($E$1)+2*MONTH($E$1)/12)*HLOOKUP($C116,Gehaltstabelle_neu!$B$2:$AA$13,Neu_Gehalt!Y116+1,FALSE),""))</f>
        <v/>
      </c>
      <c r="AA116" s="47" t="str">
        <f>IF($A116="","",IF(AA115=MAX(Gehaltstabelle_neu!$A$3:$A$56),MAX(Gehaltstabelle_neu!$A$3:$A$56),IF(MOD($B116,2)=0,AA115+1,AA115)))</f>
        <v/>
      </c>
      <c r="AB116" s="47" t="str">
        <f>IF($A116&lt;Pensionsjahr,HLOOKUP($C116,Gehaltstabelle_neu!$B$2:$AA$13,Neu_Gehalt!AA116+1,FALSE)*14,IF($A116=Pensionsjahr,(MONTH($E$1)+2*MONTH($E$1)/12)*HLOOKUP($C116,Gehaltstabelle_neu!$B$2:$AA$13,Neu_Gehalt!AA116+1,FALSE),""))</f>
        <v/>
      </c>
      <c r="AC116" s="47" t="str">
        <f>IF($A116="","",IF(AC115=MAX(Gehaltstabelle_neu!$A$3:$A$56),MAX(Gehaltstabelle_neu!$A$3:$A$56),IF(MOD($B116,2)=0,AC115+1,AC115)))</f>
        <v/>
      </c>
      <c r="AD116" s="47" t="str">
        <f>IF($A116&lt;Pensionsjahr,HLOOKUP($C116,Gehaltstabelle_neu!$B$2:$AA$13,Neu_Gehalt!AC116+1,FALSE)*14,IF($A116=Pensionsjahr,(MONTH($E$1)+2*MONTH($E$1)/12)*HLOOKUP($C116,Gehaltstabelle_neu!$B$2:$AA$13,Neu_Gehalt!AC116+1,FALSE),""))</f>
        <v/>
      </c>
      <c r="AE116" s="48"/>
    </row>
    <row r="117" spans="1:31" x14ac:dyDescent="0.25">
      <c r="A117" t="str">
        <f t="shared" si="3"/>
        <v/>
      </c>
      <c r="B117" s="19" t="str">
        <f t="shared" si="2"/>
        <v/>
      </c>
      <c r="C117" s="19" t="str">
        <f>IF(A117="","",IF(C116=MAX(Gehaltstabelle_neu!$B$2:$BO$2),Neu_Gehalt!C116,$H$3+Dienstprüftung!D110))</f>
        <v/>
      </c>
      <c r="D117" t="str">
        <f>IF(A117="","",IF(D116=MAX(Gehaltstabelle_neu!$A$3:A163),MAX(Gehaltstabelle_neu!$A$3:A163),IF(MOD(B117,2)=0,D116+1,D116)))</f>
        <v/>
      </c>
      <c r="E117" s="20" t="str">
        <f>IF(A117&lt;Pensionsjahr,HLOOKUP(C117,Gehaltstabelle_neu!$B$2:$AA$13,Neu_Gehalt!D117+1,FALSE)*14,IF(A117=Pensionsjahr,(MONTH($E$1)-1+2*(MONTH($E$1)-1)/12)*HLOOKUP(C117,Gehaltstabelle_neu!$B$2:$AA$13,Neu_Gehalt!D117+1,FALSE),""))</f>
        <v/>
      </c>
      <c r="G117" s="21"/>
      <c r="I117" s="46" t="str">
        <f>IF(A117="","",IF(I116=MAX(Gehaltstabelle_neu!$A$3:A163),MAX(Gehaltstabelle_neu!$A$3:A163),IF(MOD(B117,2)=0,I116+1,I116)))</f>
        <v/>
      </c>
      <c r="J117" s="47" t="str">
        <f>IF(A117&lt;Pensionsjahr,HLOOKUP(C117,Gehaltstabelle_neu!$B$2:$AA$13,Neu_Gehalt!I117+1,FALSE)*14,IF(A117=Pensionsjahr,(MONTH($E$1)+2*MONTH($E$1)/12)*HLOOKUP(C117,Gehaltstabelle_neu!$B$2:$AA$13,Neu_Gehalt!I117+1,FALSE),""))</f>
        <v/>
      </c>
      <c r="K117" s="47" t="str">
        <f>IF($A117="","",IF(K116=MAX(Gehaltstabelle_neu!$A$3:$A$56),MAX(Gehaltstabelle_neu!$A$3:$A$56),IF(MOD($B117,2)=0,K116+1,K116)))</f>
        <v/>
      </c>
      <c r="L117" s="47" t="str">
        <f>IF($A117&lt;Pensionsjahr,HLOOKUP($C117,Gehaltstabelle_neu!$B$2:$AA$13,Neu_Gehalt!K117+1,FALSE)*14,IF($A117=Pensionsjahr,(MONTH($E$1)+2*MONTH($E$1)/12)*HLOOKUP($C117,Gehaltstabelle_neu!$B$2:$AA$13,Neu_Gehalt!K117+1,FALSE),""))</f>
        <v/>
      </c>
      <c r="M117" s="47" t="str">
        <f>IF($A117="","",IF(M116=MAX(Gehaltstabelle_neu!$A$3:$A$56),MAX(Gehaltstabelle_neu!$A$3:$A$56),IF(MOD($B117,2)=0,M116+1,M116)))</f>
        <v/>
      </c>
      <c r="N117" s="47" t="str">
        <f>IF($A117&lt;Pensionsjahr,HLOOKUP($C117,Gehaltstabelle_neu!$B$2:$AA$13,Neu_Gehalt!M117+1,FALSE)*14,IF($A117=Pensionsjahr,(MONTH($E$1)+2*MONTH($E$1)/12)*HLOOKUP($C117,Gehaltstabelle_neu!$B$2:$AA$13,Neu_Gehalt!M117+1,FALSE),""))</f>
        <v/>
      </c>
      <c r="O117" s="47" t="str">
        <f>IF($A117="","",IF(O116=MAX(Gehaltstabelle_neu!$A$3:$A$56),MAX(Gehaltstabelle_neu!$A$3:$A$56),IF(MOD($B117,2)=0,O116+1,O116)))</f>
        <v/>
      </c>
      <c r="P117" s="47" t="str">
        <f>IF($A117&lt;Pensionsjahr,HLOOKUP($C117,Gehaltstabelle_neu!$B$2:$AA$13,Neu_Gehalt!O117+1,FALSE)*14,IF($A117=Pensionsjahr,(MONTH($E$1)+2*MONTH($E$1)/12)*HLOOKUP($C117,Gehaltstabelle_neu!$B$2:$AA$13,Neu_Gehalt!O117+1,FALSE),""))</f>
        <v/>
      </c>
      <c r="Q117" s="47" t="str">
        <f>IF($A117="","",IF(Q116=MAX(Gehaltstabelle_neu!$A$3:$A$56),MAX(Gehaltstabelle_neu!$A$3:$A$56),IF(MOD($B117,2)=0,Q116+1,Q116)))</f>
        <v/>
      </c>
      <c r="R117" s="47" t="str">
        <f>IF($A117&lt;Pensionsjahr,HLOOKUP($C117,Gehaltstabelle_neu!$B$2:$AA$13,Neu_Gehalt!Q117+1,FALSE)*14,IF($A117=Pensionsjahr,(MONTH($E$1)+2*MONTH($E$1)/12)*HLOOKUP($C117,Gehaltstabelle_neu!$B$2:$AA$13,Neu_Gehalt!Q117+1,FALSE),""))</f>
        <v/>
      </c>
      <c r="S117" s="47" t="str">
        <f>IF($A117="","",IF(S116=MAX(Gehaltstabelle_neu!$A$3:$A$56),MAX(Gehaltstabelle_neu!$A$3:$A$56),IF(MOD($B117,2)=0,S116+1,S116)))</f>
        <v/>
      </c>
      <c r="T117" s="47" t="str">
        <f>IF($A117&lt;Pensionsjahr,HLOOKUP($C117,Gehaltstabelle_neu!$B$2:$AA$13,Neu_Gehalt!S117+1,FALSE)*14,IF($A117=Pensionsjahr,(MONTH($E$1)+2*MONTH($E$1)/12)*HLOOKUP($C117,Gehaltstabelle_neu!$B$2:$AA$13,Neu_Gehalt!S117+1,FALSE),""))</f>
        <v/>
      </c>
      <c r="U117" s="47" t="str">
        <f>IF($A117="","",IF(U116=MAX(Gehaltstabelle_neu!$A$3:$A$56),MAX(Gehaltstabelle_neu!$A$3:$A$56),IF(MOD($B117,2)=0,U116+1,U116)))</f>
        <v/>
      </c>
      <c r="V117" s="47" t="str">
        <f>IF($A117&lt;Pensionsjahr,HLOOKUP($C117,Gehaltstabelle_neu!$B$2:$AA$13,Neu_Gehalt!U117+1,FALSE)*14,IF($A117=Pensionsjahr,(MONTH($E$1)+2*MONTH($E$1)/12)*HLOOKUP($C117,Gehaltstabelle_neu!$B$2:$AA$13,Neu_Gehalt!U117+1,FALSE),""))</f>
        <v/>
      </c>
      <c r="W117" s="47" t="str">
        <f>IF($A117="","",IF(W116=MAX(Gehaltstabelle_neu!$A$3:$A$56),MAX(Gehaltstabelle_neu!$A$3:$A$56),IF(MOD($B117,2)=0,W116+1,W116)))</f>
        <v/>
      </c>
      <c r="X117" s="47" t="str">
        <f>IF($A117&lt;Pensionsjahr,HLOOKUP($C117,Gehaltstabelle_neu!$B$2:$AA$13,Neu_Gehalt!W117+1,FALSE)*14,IF($A117=Pensionsjahr,(MONTH($E$1)+2*MONTH($E$1)/12)*HLOOKUP($C117,Gehaltstabelle_neu!$B$2:$AA$13,Neu_Gehalt!W117+1,FALSE),""))</f>
        <v/>
      </c>
      <c r="Y117" s="47" t="str">
        <f>IF($A117="","",IF(Y116=MAX(Gehaltstabelle_neu!$A$3:$A$56),MAX(Gehaltstabelle_neu!$A$3:$A$56),IF(MOD($B117,2)=0,Y116+1,Y116)))</f>
        <v/>
      </c>
      <c r="Z117" s="47" t="str">
        <f>IF($A117&lt;Pensionsjahr,HLOOKUP($C117,Gehaltstabelle_neu!$B$2:$AA$13,Neu_Gehalt!Y117+1,FALSE)*14,IF($A117=Pensionsjahr,(MONTH($E$1)+2*MONTH($E$1)/12)*HLOOKUP($C117,Gehaltstabelle_neu!$B$2:$AA$13,Neu_Gehalt!Y117+1,FALSE),""))</f>
        <v/>
      </c>
      <c r="AA117" s="47" t="str">
        <f>IF($A117="","",IF(AA116=MAX(Gehaltstabelle_neu!$A$3:$A$56),MAX(Gehaltstabelle_neu!$A$3:$A$56),IF(MOD($B117,2)=0,AA116+1,AA116)))</f>
        <v/>
      </c>
      <c r="AB117" s="47" t="str">
        <f>IF($A117&lt;Pensionsjahr,HLOOKUP($C117,Gehaltstabelle_neu!$B$2:$AA$13,Neu_Gehalt!AA117+1,FALSE)*14,IF($A117=Pensionsjahr,(MONTH($E$1)+2*MONTH($E$1)/12)*HLOOKUP($C117,Gehaltstabelle_neu!$B$2:$AA$13,Neu_Gehalt!AA117+1,FALSE),""))</f>
        <v/>
      </c>
      <c r="AC117" s="47" t="str">
        <f>IF($A117="","",IF(AC116=MAX(Gehaltstabelle_neu!$A$3:$A$56),MAX(Gehaltstabelle_neu!$A$3:$A$56),IF(MOD($B117,2)=0,AC116+1,AC116)))</f>
        <v/>
      </c>
      <c r="AD117" s="47" t="str">
        <f>IF($A117&lt;Pensionsjahr,HLOOKUP($C117,Gehaltstabelle_neu!$B$2:$AA$13,Neu_Gehalt!AC117+1,FALSE)*14,IF($A117=Pensionsjahr,(MONTH($E$1)+2*MONTH($E$1)/12)*HLOOKUP($C117,Gehaltstabelle_neu!$B$2:$AA$13,Neu_Gehalt!AC117+1,FALSE),""))</f>
        <v/>
      </c>
      <c r="AE117" s="48"/>
    </row>
    <row r="118" spans="1:31" x14ac:dyDescent="0.25">
      <c r="A118" t="str">
        <f t="shared" si="3"/>
        <v/>
      </c>
      <c r="B118" s="19" t="str">
        <f t="shared" si="2"/>
        <v/>
      </c>
      <c r="C118" s="19" t="str">
        <f>IF(A118="","",IF(C117=MAX(Gehaltstabelle_neu!$B$2:$BO$2),Neu_Gehalt!C117,$H$3+Dienstprüftung!D111))</f>
        <v/>
      </c>
      <c r="D118" t="str">
        <f>IF(A118="","",IF(D117=MAX(Gehaltstabelle_neu!$A$3:A164),MAX(Gehaltstabelle_neu!$A$3:A164),IF(MOD(B118,2)=0,D117+1,D117)))</f>
        <v/>
      </c>
      <c r="E118" s="20" t="str">
        <f>IF(A118&lt;Pensionsjahr,HLOOKUP(C118,Gehaltstabelle_neu!$B$2:$AA$13,Neu_Gehalt!D118+1,FALSE)*14,IF(A118=Pensionsjahr,(MONTH($E$1)-1+2*(MONTH($E$1)-1)/12)*HLOOKUP(C118,Gehaltstabelle_neu!$B$2:$AA$13,Neu_Gehalt!D118+1,FALSE),""))</f>
        <v/>
      </c>
      <c r="G118" s="21"/>
      <c r="I118" s="46" t="str">
        <f>IF(A118="","",IF(I117=MAX(Gehaltstabelle_neu!$A$3:A164),MAX(Gehaltstabelle_neu!$A$3:A164),IF(MOD(B118,2)=0,I117+1,I117)))</f>
        <v/>
      </c>
      <c r="J118" s="47" t="str">
        <f>IF(A118&lt;Pensionsjahr,HLOOKUP(C118,Gehaltstabelle_neu!$B$2:$AA$13,Neu_Gehalt!I118+1,FALSE)*14,IF(A118=Pensionsjahr,(MONTH($E$1)+2*MONTH($E$1)/12)*HLOOKUP(C118,Gehaltstabelle_neu!$B$2:$AA$13,Neu_Gehalt!I118+1,FALSE),""))</f>
        <v/>
      </c>
      <c r="K118" s="47" t="str">
        <f>IF($A118="","",IF(K117=MAX(Gehaltstabelle_neu!$A$3:$A$56),MAX(Gehaltstabelle_neu!$A$3:$A$56),IF(MOD($B118,2)=0,K117+1,K117)))</f>
        <v/>
      </c>
      <c r="L118" s="47" t="str">
        <f>IF($A118&lt;Pensionsjahr,HLOOKUP($C118,Gehaltstabelle_neu!$B$2:$AA$13,Neu_Gehalt!K118+1,FALSE)*14,IF($A118=Pensionsjahr,(MONTH($E$1)+2*MONTH($E$1)/12)*HLOOKUP($C118,Gehaltstabelle_neu!$B$2:$AA$13,Neu_Gehalt!K118+1,FALSE),""))</f>
        <v/>
      </c>
      <c r="M118" s="47" t="str">
        <f>IF($A118="","",IF(M117=MAX(Gehaltstabelle_neu!$A$3:$A$56),MAX(Gehaltstabelle_neu!$A$3:$A$56),IF(MOD($B118,2)=0,M117+1,M117)))</f>
        <v/>
      </c>
      <c r="N118" s="47" t="str">
        <f>IF($A118&lt;Pensionsjahr,HLOOKUP($C118,Gehaltstabelle_neu!$B$2:$AA$13,Neu_Gehalt!M118+1,FALSE)*14,IF($A118=Pensionsjahr,(MONTH($E$1)+2*MONTH($E$1)/12)*HLOOKUP($C118,Gehaltstabelle_neu!$B$2:$AA$13,Neu_Gehalt!M118+1,FALSE),""))</f>
        <v/>
      </c>
      <c r="O118" s="47" t="str">
        <f>IF($A118="","",IF(O117=MAX(Gehaltstabelle_neu!$A$3:$A$56),MAX(Gehaltstabelle_neu!$A$3:$A$56),IF(MOD($B118,2)=0,O117+1,O117)))</f>
        <v/>
      </c>
      <c r="P118" s="47" t="str">
        <f>IF($A118&lt;Pensionsjahr,HLOOKUP($C118,Gehaltstabelle_neu!$B$2:$AA$13,Neu_Gehalt!O118+1,FALSE)*14,IF($A118=Pensionsjahr,(MONTH($E$1)+2*MONTH($E$1)/12)*HLOOKUP($C118,Gehaltstabelle_neu!$B$2:$AA$13,Neu_Gehalt!O118+1,FALSE),""))</f>
        <v/>
      </c>
      <c r="Q118" s="47" t="str">
        <f>IF($A118="","",IF(Q117=MAX(Gehaltstabelle_neu!$A$3:$A$56),MAX(Gehaltstabelle_neu!$A$3:$A$56),IF(MOD($B118,2)=0,Q117+1,Q117)))</f>
        <v/>
      </c>
      <c r="R118" s="47" t="str">
        <f>IF($A118&lt;Pensionsjahr,HLOOKUP($C118,Gehaltstabelle_neu!$B$2:$AA$13,Neu_Gehalt!Q118+1,FALSE)*14,IF($A118=Pensionsjahr,(MONTH($E$1)+2*MONTH($E$1)/12)*HLOOKUP($C118,Gehaltstabelle_neu!$B$2:$AA$13,Neu_Gehalt!Q118+1,FALSE),""))</f>
        <v/>
      </c>
      <c r="S118" s="47" t="str">
        <f>IF($A118="","",IF(S117=MAX(Gehaltstabelle_neu!$A$3:$A$56),MAX(Gehaltstabelle_neu!$A$3:$A$56),IF(MOD($B118,2)=0,S117+1,S117)))</f>
        <v/>
      </c>
      <c r="T118" s="47" t="str">
        <f>IF($A118&lt;Pensionsjahr,HLOOKUP($C118,Gehaltstabelle_neu!$B$2:$AA$13,Neu_Gehalt!S118+1,FALSE)*14,IF($A118=Pensionsjahr,(MONTH($E$1)+2*MONTH($E$1)/12)*HLOOKUP($C118,Gehaltstabelle_neu!$B$2:$AA$13,Neu_Gehalt!S118+1,FALSE),""))</f>
        <v/>
      </c>
      <c r="U118" s="47" t="str">
        <f>IF($A118="","",IF(U117=MAX(Gehaltstabelle_neu!$A$3:$A$56),MAX(Gehaltstabelle_neu!$A$3:$A$56),IF(MOD($B118,2)=0,U117+1,U117)))</f>
        <v/>
      </c>
      <c r="V118" s="47" t="str">
        <f>IF($A118&lt;Pensionsjahr,HLOOKUP($C118,Gehaltstabelle_neu!$B$2:$AA$13,Neu_Gehalt!U118+1,FALSE)*14,IF($A118=Pensionsjahr,(MONTH($E$1)+2*MONTH($E$1)/12)*HLOOKUP($C118,Gehaltstabelle_neu!$B$2:$AA$13,Neu_Gehalt!U118+1,FALSE),""))</f>
        <v/>
      </c>
      <c r="W118" s="47" t="str">
        <f>IF($A118="","",IF(W117=MAX(Gehaltstabelle_neu!$A$3:$A$56),MAX(Gehaltstabelle_neu!$A$3:$A$56),IF(MOD($B118,2)=0,W117+1,W117)))</f>
        <v/>
      </c>
      <c r="X118" s="47" t="str">
        <f>IF($A118&lt;Pensionsjahr,HLOOKUP($C118,Gehaltstabelle_neu!$B$2:$AA$13,Neu_Gehalt!W118+1,FALSE)*14,IF($A118=Pensionsjahr,(MONTH($E$1)+2*MONTH($E$1)/12)*HLOOKUP($C118,Gehaltstabelle_neu!$B$2:$AA$13,Neu_Gehalt!W118+1,FALSE),""))</f>
        <v/>
      </c>
      <c r="Y118" s="47" t="str">
        <f>IF($A118="","",IF(Y117=MAX(Gehaltstabelle_neu!$A$3:$A$56),MAX(Gehaltstabelle_neu!$A$3:$A$56),IF(MOD($B118,2)=0,Y117+1,Y117)))</f>
        <v/>
      </c>
      <c r="Z118" s="47" t="str">
        <f>IF($A118&lt;Pensionsjahr,HLOOKUP($C118,Gehaltstabelle_neu!$B$2:$AA$13,Neu_Gehalt!Y118+1,FALSE)*14,IF($A118=Pensionsjahr,(MONTH($E$1)+2*MONTH($E$1)/12)*HLOOKUP($C118,Gehaltstabelle_neu!$B$2:$AA$13,Neu_Gehalt!Y118+1,FALSE),""))</f>
        <v/>
      </c>
      <c r="AA118" s="47" t="str">
        <f>IF($A118="","",IF(AA117=MAX(Gehaltstabelle_neu!$A$3:$A$56),MAX(Gehaltstabelle_neu!$A$3:$A$56),IF(MOD($B118,2)=0,AA117+1,AA117)))</f>
        <v/>
      </c>
      <c r="AB118" s="47" t="str">
        <f>IF($A118&lt;Pensionsjahr,HLOOKUP($C118,Gehaltstabelle_neu!$B$2:$AA$13,Neu_Gehalt!AA118+1,FALSE)*14,IF($A118=Pensionsjahr,(MONTH($E$1)+2*MONTH($E$1)/12)*HLOOKUP($C118,Gehaltstabelle_neu!$B$2:$AA$13,Neu_Gehalt!AA118+1,FALSE),""))</f>
        <v/>
      </c>
      <c r="AC118" s="47" t="str">
        <f>IF($A118="","",IF(AC117=MAX(Gehaltstabelle_neu!$A$3:$A$56),MAX(Gehaltstabelle_neu!$A$3:$A$56),IF(MOD($B118,2)=0,AC117+1,AC117)))</f>
        <v/>
      </c>
      <c r="AD118" s="47" t="str">
        <f>IF($A118&lt;Pensionsjahr,HLOOKUP($C118,Gehaltstabelle_neu!$B$2:$AA$13,Neu_Gehalt!AC118+1,FALSE)*14,IF($A118=Pensionsjahr,(MONTH($E$1)+2*MONTH($E$1)/12)*HLOOKUP($C118,Gehaltstabelle_neu!$B$2:$AA$13,Neu_Gehalt!AC118+1,FALSE),""))</f>
        <v/>
      </c>
      <c r="AE118" s="48"/>
    </row>
    <row r="119" spans="1:31" x14ac:dyDescent="0.25">
      <c r="A119" t="str">
        <f t="shared" si="3"/>
        <v/>
      </c>
      <c r="B119" s="19" t="str">
        <f t="shared" si="2"/>
        <v/>
      </c>
      <c r="C119" s="19" t="str">
        <f>IF(A119="","",IF(C118=MAX(Gehaltstabelle_neu!$B$2:$BO$2),Neu_Gehalt!C118,$H$3+Dienstprüftung!D112))</f>
        <v/>
      </c>
      <c r="D119" t="str">
        <f>IF(A119="","",IF(D118=MAX(Gehaltstabelle_neu!$A$3:A165),MAX(Gehaltstabelle_neu!$A$3:A165),IF(MOD(B119,2)=0,D118+1,D118)))</f>
        <v/>
      </c>
      <c r="E119" s="20" t="str">
        <f>IF(A119&lt;Pensionsjahr,HLOOKUP(C119,Gehaltstabelle_neu!$B$2:$AA$13,Neu_Gehalt!D119+1,FALSE)*14,IF(A119=Pensionsjahr,(MONTH($E$1)-1+2*(MONTH($E$1)-1)/12)*HLOOKUP(C119,Gehaltstabelle_neu!$B$2:$AA$13,Neu_Gehalt!D119+1,FALSE),""))</f>
        <v/>
      </c>
      <c r="G119" s="21"/>
      <c r="I119" s="46" t="str">
        <f>IF(A119="","",IF(I118=MAX(Gehaltstabelle_neu!$A$3:A165),MAX(Gehaltstabelle_neu!$A$3:A165),IF(MOD(B119,2)=0,I118+1,I118)))</f>
        <v/>
      </c>
      <c r="J119" s="47" t="str">
        <f>IF(A119&lt;Pensionsjahr,HLOOKUP(C119,Gehaltstabelle_neu!$B$2:$AA$13,Neu_Gehalt!I119+1,FALSE)*14,IF(A119=Pensionsjahr,(MONTH($E$1)+2*MONTH($E$1)/12)*HLOOKUP(C119,Gehaltstabelle_neu!$B$2:$AA$13,Neu_Gehalt!I119+1,FALSE),""))</f>
        <v/>
      </c>
      <c r="K119" s="47" t="str">
        <f>IF($A119="","",IF(K118=MAX(Gehaltstabelle_neu!$A$3:$A$56),MAX(Gehaltstabelle_neu!$A$3:$A$56),IF(MOD($B119,2)=0,K118+1,K118)))</f>
        <v/>
      </c>
      <c r="L119" s="47" t="str">
        <f>IF($A119&lt;Pensionsjahr,HLOOKUP($C119,Gehaltstabelle_neu!$B$2:$AA$13,Neu_Gehalt!K119+1,FALSE)*14,IF($A119=Pensionsjahr,(MONTH($E$1)+2*MONTH($E$1)/12)*HLOOKUP($C119,Gehaltstabelle_neu!$B$2:$AA$13,Neu_Gehalt!K119+1,FALSE),""))</f>
        <v/>
      </c>
      <c r="M119" s="47" t="str">
        <f>IF($A119="","",IF(M118=MAX(Gehaltstabelle_neu!$A$3:$A$56),MAX(Gehaltstabelle_neu!$A$3:$A$56),IF(MOD($B119,2)=0,M118+1,M118)))</f>
        <v/>
      </c>
      <c r="N119" s="47" t="str">
        <f>IF($A119&lt;Pensionsjahr,HLOOKUP($C119,Gehaltstabelle_neu!$B$2:$AA$13,Neu_Gehalt!M119+1,FALSE)*14,IF($A119=Pensionsjahr,(MONTH($E$1)+2*MONTH($E$1)/12)*HLOOKUP($C119,Gehaltstabelle_neu!$B$2:$AA$13,Neu_Gehalt!M119+1,FALSE),""))</f>
        <v/>
      </c>
      <c r="O119" s="47" t="str">
        <f>IF($A119="","",IF(O118=MAX(Gehaltstabelle_neu!$A$3:$A$56),MAX(Gehaltstabelle_neu!$A$3:$A$56),IF(MOD($B119,2)=0,O118+1,O118)))</f>
        <v/>
      </c>
      <c r="P119" s="47" t="str">
        <f>IF($A119&lt;Pensionsjahr,HLOOKUP($C119,Gehaltstabelle_neu!$B$2:$AA$13,Neu_Gehalt!O119+1,FALSE)*14,IF($A119=Pensionsjahr,(MONTH($E$1)+2*MONTH($E$1)/12)*HLOOKUP($C119,Gehaltstabelle_neu!$B$2:$AA$13,Neu_Gehalt!O119+1,FALSE),""))</f>
        <v/>
      </c>
      <c r="Q119" s="47" t="str">
        <f>IF($A119="","",IF(Q118=MAX(Gehaltstabelle_neu!$A$3:$A$56),MAX(Gehaltstabelle_neu!$A$3:$A$56),IF(MOD($B119,2)=0,Q118+1,Q118)))</f>
        <v/>
      </c>
      <c r="R119" s="47" t="str">
        <f>IF($A119&lt;Pensionsjahr,HLOOKUP($C119,Gehaltstabelle_neu!$B$2:$AA$13,Neu_Gehalt!Q119+1,FALSE)*14,IF($A119=Pensionsjahr,(MONTH($E$1)+2*MONTH($E$1)/12)*HLOOKUP($C119,Gehaltstabelle_neu!$B$2:$AA$13,Neu_Gehalt!Q119+1,FALSE),""))</f>
        <v/>
      </c>
      <c r="S119" s="47" t="str">
        <f>IF($A119="","",IF(S118=MAX(Gehaltstabelle_neu!$A$3:$A$56),MAX(Gehaltstabelle_neu!$A$3:$A$56),IF(MOD($B119,2)=0,S118+1,S118)))</f>
        <v/>
      </c>
      <c r="T119" s="47" t="str">
        <f>IF($A119&lt;Pensionsjahr,HLOOKUP($C119,Gehaltstabelle_neu!$B$2:$AA$13,Neu_Gehalt!S119+1,FALSE)*14,IF($A119=Pensionsjahr,(MONTH($E$1)+2*MONTH($E$1)/12)*HLOOKUP($C119,Gehaltstabelle_neu!$B$2:$AA$13,Neu_Gehalt!S119+1,FALSE),""))</f>
        <v/>
      </c>
      <c r="U119" s="47" t="str">
        <f>IF($A119="","",IF(U118=MAX(Gehaltstabelle_neu!$A$3:$A$56),MAX(Gehaltstabelle_neu!$A$3:$A$56),IF(MOD($B119,2)=0,U118+1,U118)))</f>
        <v/>
      </c>
      <c r="V119" s="47" t="str">
        <f>IF($A119&lt;Pensionsjahr,HLOOKUP($C119,Gehaltstabelle_neu!$B$2:$AA$13,Neu_Gehalt!U119+1,FALSE)*14,IF($A119=Pensionsjahr,(MONTH($E$1)+2*MONTH($E$1)/12)*HLOOKUP($C119,Gehaltstabelle_neu!$B$2:$AA$13,Neu_Gehalt!U119+1,FALSE),""))</f>
        <v/>
      </c>
      <c r="W119" s="47" t="str">
        <f>IF($A119="","",IF(W118=MAX(Gehaltstabelle_neu!$A$3:$A$56),MAX(Gehaltstabelle_neu!$A$3:$A$56),IF(MOD($B119,2)=0,W118+1,W118)))</f>
        <v/>
      </c>
      <c r="X119" s="47" t="str">
        <f>IF($A119&lt;Pensionsjahr,HLOOKUP($C119,Gehaltstabelle_neu!$B$2:$AA$13,Neu_Gehalt!W119+1,FALSE)*14,IF($A119=Pensionsjahr,(MONTH($E$1)+2*MONTH($E$1)/12)*HLOOKUP($C119,Gehaltstabelle_neu!$B$2:$AA$13,Neu_Gehalt!W119+1,FALSE),""))</f>
        <v/>
      </c>
      <c r="Y119" s="47" t="str">
        <f>IF($A119="","",IF(Y118=MAX(Gehaltstabelle_neu!$A$3:$A$56),MAX(Gehaltstabelle_neu!$A$3:$A$56),IF(MOD($B119,2)=0,Y118+1,Y118)))</f>
        <v/>
      </c>
      <c r="Z119" s="47" t="str">
        <f>IF($A119&lt;Pensionsjahr,HLOOKUP($C119,Gehaltstabelle_neu!$B$2:$AA$13,Neu_Gehalt!Y119+1,FALSE)*14,IF($A119=Pensionsjahr,(MONTH($E$1)+2*MONTH($E$1)/12)*HLOOKUP($C119,Gehaltstabelle_neu!$B$2:$AA$13,Neu_Gehalt!Y119+1,FALSE),""))</f>
        <v/>
      </c>
      <c r="AA119" s="47" t="str">
        <f>IF($A119="","",IF(AA118=MAX(Gehaltstabelle_neu!$A$3:$A$56),MAX(Gehaltstabelle_neu!$A$3:$A$56),IF(MOD($B119,2)=0,AA118+1,AA118)))</f>
        <v/>
      </c>
      <c r="AB119" s="47" t="str">
        <f>IF($A119&lt;Pensionsjahr,HLOOKUP($C119,Gehaltstabelle_neu!$B$2:$AA$13,Neu_Gehalt!AA119+1,FALSE)*14,IF($A119=Pensionsjahr,(MONTH($E$1)+2*MONTH($E$1)/12)*HLOOKUP($C119,Gehaltstabelle_neu!$B$2:$AA$13,Neu_Gehalt!AA119+1,FALSE),""))</f>
        <v/>
      </c>
      <c r="AC119" s="47" t="str">
        <f>IF($A119="","",IF(AC118=MAX(Gehaltstabelle_neu!$A$3:$A$56),MAX(Gehaltstabelle_neu!$A$3:$A$56),IF(MOD($B119,2)=0,AC118+1,AC118)))</f>
        <v/>
      </c>
      <c r="AD119" s="47" t="str">
        <f>IF($A119&lt;Pensionsjahr,HLOOKUP($C119,Gehaltstabelle_neu!$B$2:$AA$13,Neu_Gehalt!AC119+1,FALSE)*14,IF($A119=Pensionsjahr,(MONTH($E$1)+2*MONTH($E$1)/12)*HLOOKUP($C119,Gehaltstabelle_neu!$B$2:$AA$13,Neu_Gehalt!AC119+1,FALSE),""))</f>
        <v/>
      </c>
      <c r="AE119" s="48"/>
    </row>
    <row r="120" spans="1:31" x14ac:dyDescent="0.25">
      <c r="A120" t="str">
        <f t="shared" si="3"/>
        <v/>
      </c>
      <c r="B120" s="19" t="str">
        <f t="shared" si="2"/>
        <v/>
      </c>
      <c r="C120" s="19" t="str">
        <f>IF(A120="","",IF(C119=MAX(Gehaltstabelle_neu!$B$2:$BO$2),Neu_Gehalt!C119,$H$3+Dienstprüftung!D113))</f>
        <v/>
      </c>
      <c r="D120" t="str">
        <f>IF(A120="","",IF(D119=MAX(Gehaltstabelle_neu!$A$3:A166),MAX(Gehaltstabelle_neu!$A$3:A166),IF(MOD(B120,2)=0,D119+1,D119)))</f>
        <v/>
      </c>
      <c r="E120" s="20" t="str">
        <f>IF(A120&lt;Pensionsjahr,HLOOKUP(C120,Gehaltstabelle_neu!$B$2:$AA$13,Neu_Gehalt!D120+1,FALSE)*14,IF(A120=Pensionsjahr,(MONTH($E$1)-1+2*(MONTH($E$1)-1)/12)*HLOOKUP(C120,Gehaltstabelle_neu!$B$2:$AA$13,Neu_Gehalt!D120+1,FALSE),""))</f>
        <v/>
      </c>
      <c r="G120" s="21"/>
      <c r="I120" s="46" t="str">
        <f>IF(A120="","",IF(I119=MAX(Gehaltstabelle_neu!$A$3:A166),MAX(Gehaltstabelle_neu!$A$3:A166),IF(MOD(B120,2)=0,I119+1,I119)))</f>
        <v/>
      </c>
      <c r="J120" s="47" t="str">
        <f>IF(A120&lt;Pensionsjahr,HLOOKUP(C120,Gehaltstabelle_neu!$B$2:$AA$13,Neu_Gehalt!I120+1,FALSE)*14,IF(A120=Pensionsjahr,(MONTH($E$1)+2*MONTH($E$1)/12)*HLOOKUP(C120,Gehaltstabelle_neu!$B$2:$AA$13,Neu_Gehalt!I120+1,FALSE),""))</f>
        <v/>
      </c>
      <c r="K120" s="47" t="str">
        <f>IF($A120="","",IF(K119=MAX(Gehaltstabelle_neu!$A$3:$A$56),MAX(Gehaltstabelle_neu!$A$3:$A$56),IF(MOD($B120,2)=0,K119+1,K119)))</f>
        <v/>
      </c>
      <c r="L120" s="47" t="str">
        <f>IF($A120&lt;Pensionsjahr,HLOOKUP($C120,Gehaltstabelle_neu!$B$2:$AA$13,Neu_Gehalt!K120+1,FALSE)*14,IF($A120=Pensionsjahr,(MONTH($E$1)+2*MONTH($E$1)/12)*HLOOKUP($C120,Gehaltstabelle_neu!$B$2:$AA$13,Neu_Gehalt!K120+1,FALSE),""))</f>
        <v/>
      </c>
      <c r="M120" s="47" t="str">
        <f>IF($A120="","",IF(M119=MAX(Gehaltstabelle_neu!$A$3:$A$56),MAX(Gehaltstabelle_neu!$A$3:$A$56),IF(MOD($B120,2)=0,M119+1,M119)))</f>
        <v/>
      </c>
      <c r="N120" s="47" t="str">
        <f>IF($A120&lt;Pensionsjahr,HLOOKUP($C120,Gehaltstabelle_neu!$B$2:$AA$13,Neu_Gehalt!M120+1,FALSE)*14,IF($A120=Pensionsjahr,(MONTH($E$1)+2*MONTH($E$1)/12)*HLOOKUP($C120,Gehaltstabelle_neu!$B$2:$AA$13,Neu_Gehalt!M120+1,FALSE),""))</f>
        <v/>
      </c>
      <c r="O120" s="47" t="str">
        <f>IF($A120="","",IF(O119=MAX(Gehaltstabelle_neu!$A$3:$A$56),MAX(Gehaltstabelle_neu!$A$3:$A$56),IF(MOD($B120,2)=0,O119+1,O119)))</f>
        <v/>
      </c>
      <c r="P120" s="47" t="str">
        <f>IF($A120&lt;Pensionsjahr,HLOOKUP($C120,Gehaltstabelle_neu!$B$2:$AA$13,Neu_Gehalt!O120+1,FALSE)*14,IF($A120=Pensionsjahr,(MONTH($E$1)+2*MONTH($E$1)/12)*HLOOKUP($C120,Gehaltstabelle_neu!$B$2:$AA$13,Neu_Gehalt!O120+1,FALSE),""))</f>
        <v/>
      </c>
      <c r="Q120" s="47" t="str">
        <f>IF($A120="","",IF(Q119=MAX(Gehaltstabelle_neu!$A$3:$A$56),MAX(Gehaltstabelle_neu!$A$3:$A$56),IF(MOD($B120,2)=0,Q119+1,Q119)))</f>
        <v/>
      </c>
      <c r="R120" s="47" t="str">
        <f>IF($A120&lt;Pensionsjahr,HLOOKUP($C120,Gehaltstabelle_neu!$B$2:$AA$13,Neu_Gehalt!Q120+1,FALSE)*14,IF($A120=Pensionsjahr,(MONTH($E$1)+2*MONTH($E$1)/12)*HLOOKUP($C120,Gehaltstabelle_neu!$B$2:$AA$13,Neu_Gehalt!Q120+1,FALSE),""))</f>
        <v/>
      </c>
      <c r="S120" s="47" t="str">
        <f>IF($A120="","",IF(S119=MAX(Gehaltstabelle_neu!$A$3:$A$56),MAX(Gehaltstabelle_neu!$A$3:$A$56),IF(MOD($B120,2)=0,S119+1,S119)))</f>
        <v/>
      </c>
      <c r="T120" s="47" t="str">
        <f>IF($A120&lt;Pensionsjahr,HLOOKUP($C120,Gehaltstabelle_neu!$B$2:$AA$13,Neu_Gehalt!S120+1,FALSE)*14,IF($A120=Pensionsjahr,(MONTH($E$1)+2*MONTH($E$1)/12)*HLOOKUP($C120,Gehaltstabelle_neu!$B$2:$AA$13,Neu_Gehalt!S120+1,FALSE),""))</f>
        <v/>
      </c>
      <c r="U120" s="47" t="str">
        <f>IF($A120="","",IF(U119=MAX(Gehaltstabelle_neu!$A$3:$A$56),MAX(Gehaltstabelle_neu!$A$3:$A$56),IF(MOD($B120,2)=0,U119+1,U119)))</f>
        <v/>
      </c>
      <c r="V120" s="47" t="str">
        <f>IF($A120&lt;Pensionsjahr,HLOOKUP($C120,Gehaltstabelle_neu!$B$2:$AA$13,Neu_Gehalt!U120+1,FALSE)*14,IF($A120=Pensionsjahr,(MONTH($E$1)+2*MONTH($E$1)/12)*HLOOKUP($C120,Gehaltstabelle_neu!$B$2:$AA$13,Neu_Gehalt!U120+1,FALSE),""))</f>
        <v/>
      </c>
      <c r="W120" s="47" t="str">
        <f>IF($A120="","",IF(W119=MAX(Gehaltstabelle_neu!$A$3:$A$56),MAX(Gehaltstabelle_neu!$A$3:$A$56),IF(MOD($B120,2)=0,W119+1,W119)))</f>
        <v/>
      </c>
      <c r="X120" s="47" t="str">
        <f>IF($A120&lt;Pensionsjahr,HLOOKUP($C120,Gehaltstabelle_neu!$B$2:$AA$13,Neu_Gehalt!W120+1,FALSE)*14,IF($A120=Pensionsjahr,(MONTH($E$1)+2*MONTH($E$1)/12)*HLOOKUP($C120,Gehaltstabelle_neu!$B$2:$AA$13,Neu_Gehalt!W120+1,FALSE),""))</f>
        <v/>
      </c>
      <c r="Y120" s="47" t="str">
        <f>IF($A120="","",IF(Y119=MAX(Gehaltstabelle_neu!$A$3:$A$56),MAX(Gehaltstabelle_neu!$A$3:$A$56),IF(MOD($B120,2)=0,Y119+1,Y119)))</f>
        <v/>
      </c>
      <c r="Z120" s="47" t="str">
        <f>IF($A120&lt;Pensionsjahr,HLOOKUP($C120,Gehaltstabelle_neu!$B$2:$AA$13,Neu_Gehalt!Y120+1,FALSE)*14,IF($A120=Pensionsjahr,(MONTH($E$1)+2*MONTH($E$1)/12)*HLOOKUP($C120,Gehaltstabelle_neu!$B$2:$AA$13,Neu_Gehalt!Y120+1,FALSE),""))</f>
        <v/>
      </c>
      <c r="AA120" s="47" t="str">
        <f>IF($A120="","",IF(AA119=MAX(Gehaltstabelle_neu!$A$3:$A$56),MAX(Gehaltstabelle_neu!$A$3:$A$56),IF(MOD($B120,2)=0,AA119+1,AA119)))</f>
        <v/>
      </c>
      <c r="AB120" s="47" t="str">
        <f>IF($A120&lt;Pensionsjahr,HLOOKUP($C120,Gehaltstabelle_neu!$B$2:$AA$13,Neu_Gehalt!AA120+1,FALSE)*14,IF($A120=Pensionsjahr,(MONTH($E$1)+2*MONTH($E$1)/12)*HLOOKUP($C120,Gehaltstabelle_neu!$B$2:$AA$13,Neu_Gehalt!AA120+1,FALSE),""))</f>
        <v/>
      </c>
      <c r="AC120" s="47" t="str">
        <f>IF($A120="","",IF(AC119=MAX(Gehaltstabelle_neu!$A$3:$A$56),MAX(Gehaltstabelle_neu!$A$3:$A$56),IF(MOD($B120,2)=0,AC119+1,AC119)))</f>
        <v/>
      </c>
      <c r="AD120" s="47" t="str">
        <f>IF($A120&lt;Pensionsjahr,HLOOKUP($C120,Gehaltstabelle_neu!$B$2:$AA$13,Neu_Gehalt!AC120+1,FALSE)*14,IF($A120=Pensionsjahr,(MONTH($E$1)+2*MONTH($E$1)/12)*HLOOKUP($C120,Gehaltstabelle_neu!$B$2:$AA$13,Neu_Gehalt!AC120+1,FALSE),""))</f>
        <v/>
      </c>
      <c r="AE120" s="48"/>
    </row>
    <row r="121" spans="1:31" x14ac:dyDescent="0.25">
      <c r="A121" t="str">
        <f t="shared" si="3"/>
        <v/>
      </c>
      <c r="B121" s="19" t="str">
        <f t="shared" si="2"/>
        <v/>
      </c>
      <c r="C121" s="19" t="str">
        <f>IF(A121="","",IF(C120=MAX(Gehaltstabelle_neu!$B$2:$BO$2),Neu_Gehalt!C120,$H$3+Dienstprüftung!D114))</f>
        <v/>
      </c>
      <c r="D121" t="str">
        <f>IF(A121="","",IF(D120=MAX(Gehaltstabelle_neu!$A$3:A167),MAX(Gehaltstabelle_neu!$A$3:A167),IF(MOD(B121,2)=0,D120+1,D120)))</f>
        <v/>
      </c>
      <c r="E121" s="20" t="str">
        <f>IF(A121&lt;Pensionsjahr,HLOOKUP(C121,Gehaltstabelle_neu!$B$2:$AA$13,Neu_Gehalt!D121+1,FALSE)*14,IF(A121=Pensionsjahr,(MONTH($E$1)-1+2*(MONTH($E$1)-1)/12)*HLOOKUP(C121,Gehaltstabelle_neu!$B$2:$AA$13,Neu_Gehalt!D121+1,FALSE),""))</f>
        <v/>
      </c>
      <c r="G121" s="21"/>
      <c r="I121" s="46" t="str">
        <f>IF(A121="","",IF(I120=MAX(Gehaltstabelle_neu!$A$3:A167),MAX(Gehaltstabelle_neu!$A$3:A167),IF(MOD(B121,2)=0,I120+1,I120)))</f>
        <v/>
      </c>
      <c r="J121" s="47" t="str">
        <f>IF(A121&lt;Pensionsjahr,HLOOKUP(C121,Gehaltstabelle_neu!$B$2:$AA$13,Neu_Gehalt!I121+1,FALSE)*14,IF(A121=Pensionsjahr,(MONTH($E$1)+2*MONTH($E$1)/12)*HLOOKUP(C121,Gehaltstabelle_neu!$B$2:$AA$13,Neu_Gehalt!I121+1,FALSE),""))</f>
        <v/>
      </c>
      <c r="K121" s="47" t="str">
        <f>IF($A121="","",IF(K120=MAX(Gehaltstabelle_neu!$A$3:$A$56),MAX(Gehaltstabelle_neu!$A$3:$A$56),IF(MOD($B121,2)=0,K120+1,K120)))</f>
        <v/>
      </c>
      <c r="L121" s="47" t="str">
        <f>IF($A121&lt;Pensionsjahr,HLOOKUP($C121,Gehaltstabelle_neu!$B$2:$AA$13,Neu_Gehalt!K121+1,FALSE)*14,IF($A121=Pensionsjahr,(MONTH($E$1)+2*MONTH($E$1)/12)*HLOOKUP($C121,Gehaltstabelle_neu!$B$2:$AA$13,Neu_Gehalt!K121+1,FALSE),""))</f>
        <v/>
      </c>
      <c r="M121" s="47" t="str">
        <f>IF($A121="","",IF(M120=MAX(Gehaltstabelle_neu!$A$3:$A$56),MAX(Gehaltstabelle_neu!$A$3:$A$56),IF(MOD($B121,2)=0,M120+1,M120)))</f>
        <v/>
      </c>
      <c r="N121" s="47" t="str">
        <f>IF($A121&lt;Pensionsjahr,HLOOKUP($C121,Gehaltstabelle_neu!$B$2:$AA$13,Neu_Gehalt!M121+1,FALSE)*14,IF($A121=Pensionsjahr,(MONTH($E$1)+2*MONTH($E$1)/12)*HLOOKUP($C121,Gehaltstabelle_neu!$B$2:$AA$13,Neu_Gehalt!M121+1,FALSE),""))</f>
        <v/>
      </c>
      <c r="O121" s="47" t="str">
        <f>IF($A121="","",IF(O120=MAX(Gehaltstabelle_neu!$A$3:$A$56),MAX(Gehaltstabelle_neu!$A$3:$A$56),IF(MOD($B121,2)=0,O120+1,O120)))</f>
        <v/>
      </c>
      <c r="P121" s="47" t="str">
        <f>IF($A121&lt;Pensionsjahr,HLOOKUP($C121,Gehaltstabelle_neu!$B$2:$AA$13,Neu_Gehalt!O121+1,FALSE)*14,IF($A121=Pensionsjahr,(MONTH($E$1)+2*MONTH($E$1)/12)*HLOOKUP($C121,Gehaltstabelle_neu!$B$2:$AA$13,Neu_Gehalt!O121+1,FALSE),""))</f>
        <v/>
      </c>
      <c r="Q121" s="47" t="str">
        <f>IF($A121="","",IF(Q120=MAX(Gehaltstabelle_neu!$A$3:$A$56),MAX(Gehaltstabelle_neu!$A$3:$A$56),IF(MOD($B121,2)=0,Q120+1,Q120)))</f>
        <v/>
      </c>
      <c r="R121" s="47" t="str">
        <f>IF($A121&lt;Pensionsjahr,HLOOKUP($C121,Gehaltstabelle_neu!$B$2:$AA$13,Neu_Gehalt!Q121+1,FALSE)*14,IF($A121=Pensionsjahr,(MONTH($E$1)+2*MONTH($E$1)/12)*HLOOKUP($C121,Gehaltstabelle_neu!$B$2:$AA$13,Neu_Gehalt!Q121+1,FALSE),""))</f>
        <v/>
      </c>
      <c r="S121" s="47" t="str">
        <f>IF($A121="","",IF(S120=MAX(Gehaltstabelle_neu!$A$3:$A$56),MAX(Gehaltstabelle_neu!$A$3:$A$56),IF(MOD($B121,2)=0,S120+1,S120)))</f>
        <v/>
      </c>
      <c r="T121" s="47" t="str">
        <f>IF($A121&lt;Pensionsjahr,HLOOKUP($C121,Gehaltstabelle_neu!$B$2:$AA$13,Neu_Gehalt!S121+1,FALSE)*14,IF($A121=Pensionsjahr,(MONTH($E$1)+2*MONTH($E$1)/12)*HLOOKUP($C121,Gehaltstabelle_neu!$B$2:$AA$13,Neu_Gehalt!S121+1,FALSE),""))</f>
        <v/>
      </c>
      <c r="U121" s="47" t="str">
        <f>IF($A121="","",IF(U120=MAX(Gehaltstabelle_neu!$A$3:$A$56),MAX(Gehaltstabelle_neu!$A$3:$A$56),IF(MOD($B121,2)=0,U120+1,U120)))</f>
        <v/>
      </c>
      <c r="V121" s="47" t="str">
        <f>IF($A121&lt;Pensionsjahr,HLOOKUP($C121,Gehaltstabelle_neu!$B$2:$AA$13,Neu_Gehalt!U121+1,FALSE)*14,IF($A121=Pensionsjahr,(MONTH($E$1)+2*MONTH($E$1)/12)*HLOOKUP($C121,Gehaltstabelle_neu!$B$2:$AA$13,Neu_Gehalt!U121+1,FALSE),""))</f>
        <v/>
      </c>
      <c r="W121" s="47" t="str">
        <f>IF($A121="","",IF(W120=MAX(Gehaltstabelle_neu!$A$3:$A$56),MAX(Gehaltstabelle_neu!$A$3:$A$56),IF(MOD($B121,2)=0,W120+1,W120)))</f>
        <v/>
      </c>
      <c r="X121" s="47" t="str">
        <f>IF($A121&lt;Pensionsjahr,HLOOKUP($C121,Gehaltstabelle_neu!$B$2:$AA$13,Neu_Gehalt!W121+1,FALSE)*14,IF($A121=Pensionsjahr,(MONTH($E$1)+2*MONTH($E$1)/12)*HLOOKUP($C121,Gehaltstabelle_neu!$B$2:$AA$13,Neu_Gehalt!W121+1,FALSE),""))</f>
        <v/>
      </c>
      <c r="Y121" s="47" t="str">
        <f>IF($A121="","",IF(Y120=MAX(Gehaltstabelle_neu!$A$3:$A$56),MAX(Gehaltstabelle_neu!$A$3:$A$56),IF(MOD($B121,2)=0,Y120+1,Y120)))</f>
        <v/>
      </c>
      <c r="Z121" s="47" t="str">
        <f>IF($A121&lt;Pensionsjahr,HLOOKUP($C121,Gehaltstabelle_neu!$B$2:$AA$13,Neu_Gehalt!Y121+1,FALSE)*14,IF($A121=Pensionsjahr,(MONTH($E$1)+2*MONTH($E$1)/12)*HLOOKUP($C121,Gehaltstabelle_neu!$B$2:$AA$13,Neu_Gehalt!Y121+1,FALSE),""))</f>
        <v/>
      </c>
      <c r="AA121" s="47" t="str">
        <f>IF($A121="","",IF(AA120=MAX(Gehaltstabelle_neu!$A$3:$A$56),MAX(Gehaltstabelle_neu!$A$3:$A$56),IF(MOD($B121,2)=0,AA120+1,AA120)))</f>
        <v/>
      </c>
      <c r="AB121" s="47" t="str">
        <f>IF($A121&lt;Pensionsjahr,HLOOKUP($C121,Gehaltstabelle_neu!$B$2:$AA$13,Neu_Gehalt!AA121+1,FALSE)*14,IF($A121=Pensionsjahr,(MONTH($E$1)+2*MONTH($E$1)/12)*HLOOKUP($C121,Gehaltstabelle_neu!$B$2:$AA$13,Neu_Gehalt!AA121+1,FALSE),""))</f>
        <v/>
      </c>
      <c r="AC121" s="47" t="str">
        <f>IF($A121="","",IF(AC120=MAX(Gehaltstabelle_neu!$A$3:$A$56),MAX(Gehaltstabelle_neu!$A$3:$A$56),IF(MOD($B121,2)=0,AC120+1,AC120)))</f>
        <v/>
      </c>
      <c r="AD121" s="47" t="str">
        <f>IF($A121&lt;Pensionsjahr,HLOOKUP($C121,Gehaltstabelle_neu!$B$2:$AA$13,Neu_Gehalt!AC121+1,FALSE)*14,IF($A121=Pensionsjahr,(MONTH($E$1)+2*MONTH($E$1)/12)*HLOOKUP($C121,Gehaltstabelle_neu!$B$2:$AA$13,Neu_Gehalt!AC121+1,FALSE),""))</f>
        <v/>
      </c>
      <c r="AE121" s="48"/>
    </row>
    <row r="122" spans="1:31" x14ac:dyDescent="0.25">
      <c r="A122" t="str">
        <f t="shared" si="3"/>
        <v/>
      </c>
      <c r="B122" s="19" t="str">
        <f t="shared" si="2"/>
        <v/>
      </c>
      <c r="C122" s="19" t="str">
        <f>IF(A122="","",IF(C121=MAX(Gehaltstabelle_neu!$B$2:$BO$2),Neu_Gehalt!C121,$H$3+Dienstprüftung!D115))</f>
        <v/>
      </c>
      <c r="D122" t="str">
        <f>IF(A122="","",IF(D121=MAX(Gehaltstabelle_neu!$A$3:A168),MAX(Gehaltstabelle_neu!$A$3:A168),IF(MOD(B122,2)=0,D121+1,D121)))</f>
        <v/>
      </c>
      <c r="E122" s="20" t="str">
        <f>IF(A122&lt;Pensionsjahr,HLOOKUP(C122,Gehaltstabelle_neu!$B$2:$AA$13,Neu_Gehalt!D122+1,FALSE)*14,IF(A122=Pensionsjahr,(MONTH($E$1)-1+2*(MONTH($E$1)-1)/12)*HLOOKUP(C122,Gehaltstabelle_neu!$B$2:$AA$13,Neu_Gehalt!D122+1,FALSE),""))</f>
        <v/>
      </c>
      <c r="G122" s="21"/>
      <c r="I122" s="46" t="str">
        <f>IF(A122="","",IF(I121=MAX(Gehaltstabelle_neu!$A$3:A168),MAX(Gehaltstabelle_neu!$A$3:A168),IF(MOD(B122,2)=0,I121+1,I121)))</f>
        <v/>
      </c>
      <c r="J122" s="47" t="str">
        <f>IF(A122&lt;Pensionsjahr,HLOOKUP(C122,Gehaltstabelle_neu!$B$2:$AA$13,Neu_Gehalt!I122+1,FALSE)*14,IF(A122=Pensionsjahr,(MONTH($E$1)+2*MONTH($E$1)/12)*HLOOKUP(C122,Gehaltstabelle_neu!$B$2:$AA$13,Neu_Gehalt!I122+1,FALSE),""))</f>
        <v/>
      </c>
      <c r="K122" s="47" t="str">
        <f>IF($A122="","",IF(K121=MAX(Gehaltstabelle_neu!$A$3:$A$56),MAX(Gehaltstabelle_neu!$A$3:$A$56),IF(MOD($B122,2)=0,K121+1,K121)))</f>
        <v/>
      </c>
      <c r="L122" s="47" t="str">
        <f>IF($A122&lt;Pensionsjahr,HLOOKUP($C122,Gehaltstabelle_neu!$B$2:$AA$13,Neu_Gehalt!K122+1,FALSE)*14,IF($A122=Pensionsjahr,(MONTH($E$1)+2*MONTH($E$1)/12)*HLOOKUP($C122,Gehaltstabelle_neu!$B$2:$AA$13,Neu_Gehalt!K122+1,FALSE),""))</f>
        <v/>
      </c>
      <c r="M122" s="47" t="str">
        <f>IF($A122="","",IF(M121=MAX(Gehaltstabelle_neu!$A$3:$A$56),MAX(Gehaltstabelle_neu!$A$3:$A$56),IF(MOD($B122,2)=0,M121+1,M121)))</f>
        <v/>
      </c>
      <c r="N122" s="47" t="str">
        <f>IF($A122&lt;Pensionsjahr,HLOOKUP($C122,Gehaltstabelle_neu!$B$2:$AA$13,Neu_Gehalt!M122+1,FALSE)*14,IF($A122=Pensionsjahr,(MONTH($E$1)+2*MONTH($E$1)/12)*HLOOKUP($C122,Gehaltstabelle_neu!$B$2:$AA$13,Neu_Gehalt!M122+1,FALSE),""))</f>
        <v/>
      </c>
      <c r="O122" s="47" t="str">
        <f>IF($A122="","",IF(O121=MAX(Gehaltstabelle_neu!$A$3:$A$56),MAX(Gehaltstabelle_neu!$A$3:$A$56),IF(MOD($B122,2)=0,O121+1,O121)))</f>
        <v/>
      </c>
      <c r="P122" s="47" t="str">
        <f>IF($A122&lt;Pensionsjahr,HLOOKUP($C122,Gehaltstabelle_neu!$B$2:$AA$13,Neu_Gehalt!O122+1,FALSE)*14,IF($A122=Pensionsjahr,(MONTH($E$1)+2*MONTH($E$1)/12)*HLOOKUP($C122,Gehaltstabelle_neu!$B$2:$AA$13,Neu_Gehalt!O122+1,FALSE),""))</f>
        <v/>
      </c>
      <c r="Q122" s="47" t="str">
        <f>IF($A122="","",IF(Q121=MAX(Gehaltstabelle_neu!$A$3:$A$56),MAX(Gehaltstabelle_neu!$A$3:$A$56),IF(MOD($B122,2)=0,Q121+1,Q121)))</f>
        <v/>
      </c>
      <c r="R122" s="47" t="str">
        <f>IF($A122&lt;Pensionsjahr,HLOOKUP($C122,Gehaltstabelle_neu!$B$2:$AA$13,Neu_Gehalt!Q122+1,FALSE)*14,IF($A122=Pensionsjahr,(MONTH($E$1)+2*MONTH($E$1)/12)*HLOOKUP($C122,Gehaltstabelle_neu!$B$2:$AA$13,Neu_Gehalt!Q122+1,FALSE),""))</f>
        <v/>
      </c>
      <c r="S122" s="47" t="str">
        <f>IF($A122="","",IF(S121=MAX(Gehaltstabelle_neu!$A$3:$A$56),MAX(Gehaltstabelle_neu!$A$3:$A$56),IF(MOD($B122,2)=0,S121+1,S121)))</f>
        <v/>
      </c>
      <c r="T122" s="47" t="str">
        <f>IF($A122&lt;Pensionsjahr,HLOOKUP($C122,Gehaltstabelle_neu!$B$2:$AA$13,Neu_Gehalt!S122+1,FALSE)*14,IF($A122=Pensionsjahr,(MONTH($E$1)+2*MONTH($E$1)/12)*HLOOKUP($C122,Gehaltstabelle_neu!$B$2:$AA$13,Neu_Gehalt!S122+1,FALSE),""))</f>
        <v/>
      </c>
      <c r="U122" s="47" t="str">
        <f>IF($A122="","",IF(U121=MAX(Gehaltstabelle_neu!$A$3:$A$56),MAX(Gehaltstabelle_neu!$A$3:$A$56),IF(MOD($B122,2)=0,U121+1,U121)))</f>
        <v/>
      </c>
      <c r="V122" s="47" t="str">
        <f>IF($A122&lt;Pensionsjahr,HLOOKUP($C122,Gehaltstabelle_neu!$B$2:$AA$13,Neu_Gehalt!U122+1,FALSE)*14,IF($A122=Pensionsjahr,(MONTH($E$1)+2*MONTH($E$1)/12)*HLOOKUP($C122,Gehaltstabelle_neu!$B$2:$AA$13,Neu_Gehalt!U122+1,FALSE),""))</f>
        <v/>
      </c>
      <c r="W122" s="47" t="str">
        <f>IF($A122="","",IF(W121=MAX(Gehaltstabelle_neu!$A$3:$A$56),MAX(Gehaltstabelle_neu!$A$3:$A$56),IF(MOD($B122,2)=0,W121+1,W121)))</f>
        <v/>
      </c>
      <c r="X122" s="47" t="str">
        <f>IF($A122&lt;Pensionsjahr,HLOOKUP($C122,Gehaltstabelle_neu!$B$2:$AA$13,Neu_Gehalt!W122+1,FALSE)*14,IF($A122=Pensionsjahr,(MONTH($E$1)+2*MONTH($E$1)/12)*HLOOKUP($C122,Gehaltstabelle_neu!$B$2:$AA$13,Neu_Gehalt!W122+1,FALSE),""))</f>
        <v/>
      </c>
      <c r="Y122" s="47" t="str">
        <f>IF($A122="","",IF(Y121=MAX(Gehaltstabelle_neu!$A$3:$A$56),MAX(Gehaltstabelle_neu!$A$3:$A$56),IF(MOD($B122,2)=0,Y121+1,Y121)))</f>
        <v/>
      </c>
      <c r="Z122" s="47" t="str">
        <f>IF($A122&lt;Pensionsjahr,HLOOKUP($C122,Gehaltstabelle_neu!$B$2:$AA$13,Neu_Gehalt!Y122+1,FALSE)*14,IF($A122=Pensionsjahr,(MONTH($E$1)+2*MONTH($E$1)/12)*HLOOKUP($C122,Gehaltstabelle_neu!$B$2:$AA$13,Neu_Gehalt!Y122+1,FALSE),""))</f>
        <v/>
      </c>
      <c r="AA122" s="47" t="str">
        <f>IF($A122="","",IF(AA121=MAX(Gehaltstabelle_neu!$A$3:$A$56),MAX(Gehaltstabelle_neu!$A$3:$A$56),IF(MOD($B122,2)=0,AA121+1,AA121)))</f>
        <v/>
      </c>
      <c r="AB122" s="47" t="str">
        <f>IF($A122&lt;Pensionsjahr,HLOOKUP($C122,Gehaltstabelle_neu!$B$2:$AA$13,Neu_Gehalt!AA122+1,FALSE)*14,IF($A122=Pensionsjahr,(MONTH($E$1)+2*MONTH($E$1)/12)*HLOOKUP($C122,Gehaltstabelle_neu!$B$2:$AA$13,Neu_Gehalt!AA122+1,FALSE),""))</f>
        <v/>
      </c>
      <c r="AC122" s="47" t="str">
        <f>IF($A122="","",IF(AC121=MAX(Gehaltstabelle_neu!$A$3:$A$56),MAX(Gehaltstabelle_neu!$A$3:$A$56),IF(MOD($B122,2)=0,AC121+1,AC121)))</f>
        <v/>
      </c>
      <c r="AD122" s="47" t="str">
        <f>IF($A122&lt;Pensionsjahr,HLOOKUP($C122,Gehaltstabelle_neu!$B$2:$AA$13,Neu_Gehalt!AC122+1,FALSE)*14,IF($A122=Pensionsjahr,(MONTH($E$1)+2*MONTH($E$1)/12)*HLOOKUP($C122,Gehaltstabelle_neu!$B$2:$AA$13,Neu_Gehalt!AC122+1,FALSE),""))</f>
        <v/>
      </c>
      <c r="AE122" s="48"/>
    </row>
    <row r="123" spans="1:31" x14ac:dyDescent="0.25">
      <c r="A123" t="str">
        <f t="shared" si="3"/>
        <v/>
      </c>
      <c r="B123" s="19" t="str">
        <f t="shared" si="2"/>
        <v/>
      </c>
      <c r="C123" s="19" t="str">
        <f>IF(A123="","",IF(C122=MAX(Gehaltstabelle_neu!$B$2:$BO$2),Neu_Gehalt!C122,$H$3+Dienstprüftung!D116))</f>
        <v/>
      </c>
      <c r="D123" t="str">
        <f>IF(A123="","",IF(D122=MAX(Gehaltstabelle_neu!$A$3:A169),MAX(Gehaltstabelle_neu!$A$3:A169),IF(MOD(B123,2)=0,D122+1,D122)))</f>
        <v/>
      </c>
      <c r="E123" s="20" t="str">
        <f>IF(A123&lt;Pensionsjahr,HLOOKUP(C123,Gehaltstabelle_neu!$B$2:$AA$13,Neu_Gehalt!D123+1,FALSE)*14,IF(A123=Pensionsjahr,(MONTH($E$1)-1+2*(MONTH($E$1)-1)/12)*HLOOKUP(C123,Gehaltstabelle_neu!$B$2:$AA$13,Neu_Gehalt!D123+1,FALSE),""))</f>
        <v/>
      </c>
      <c r="G123" s="21"/>
      <c r="I123" s="46" t="str">
        <f>IF(A123="","",IF(I122=MAX(Gehaltstabelle_neu!$A$3:A169),MAX(Gehaltstabelle_neu!$A$3:A169),IF(MOD(B123,2)=0,I122+1,I122)))</f>
        <v/>
      </c>
      <c r="J123" s="47" t="str">
        <f>IF(A123&lt;Pensionsjahr,HLOOKUP(C123,Gehaltstabelle_neu!$B$2:$AA$13,Neu_Gehalt!I123+1,FALSE)*14,IF(A123=Pensionsjahr,(MONTH($E$1)+2*MONTH($E$1)/12)*HLOOKUP(C123,Gehaltstabelle_neu!$B$2:$AA$13,Neu_Gehalt!I123+1,FALSE),""))</f>
        <v/>
      </c>
      <c r="K123" s="47" t="str">
        <f>IF($A123="","",IF(K122=MAX(Gehaltstabelle_neu!$A$3:$A$56),MAX(Gehaltstabelle_neu!$A$3:$A$56),IF(MOD($B123,2)=0,K122+1,K122)))</f>
        <v/>
      </c>
      <c r="L123" s="47" t="str">
        <f>IF($A123&lt;Pensionsjahr,HLOOKUP($C123,Gehaltstabelle_neu!$B$2:$AA$13,Neu_Gehalt!K123+1,FALSE)*14,IF($A123=Pensionsjahr,(MONTH($E$1)+2*MONTH($E$1)/12)*HLOOKUP($C123,Gehaltstabelle_neu!$B$2:$AA$13,Neu_Gehalt!K123+1,FALSE),""))</f>
        <v/>
      </c>
      <c r="M123" s="47" t="str">
        <f>IF($A123="","",IF(M122=MAX(Gehaltstabelle_neu!$A$3:$A$56),MAX(Gehaltstabelle_neu!$A$3:$A$56),IF(MOD($B123,2)=0,M122+1,M122)))</f>
        <v/>
      </c>
      <c r="N123" s="47" t="str">
        <f>IF($A123&lt;Pensionsjahr,HLOOKUP($C123,Gehaltstabelle_neu!$B$2:$AA$13,Neu_Gehalt!M123+1,FALSE)*14,IF($A123=Pensionsjahr,(MONTH($E$1)+2*MONTH($E$1)/12)*HLOOKUP($C123,Gehaltstabelle_neu!$B$2:$AA$13,Neu_Gehalt!M123+1,FALSE),""))</f>
        <v/>
      </c>
      <c r="O123" s="47" t="str">
        <f>IF($A123="","",IF(O122=MAX(Gehaltstabelle_neu!$A$3:$A$56),MAX(Gehaltstabelle_neu!$A$3:$A$56),IF(MOD($B123,2)=0,O122+1,O122)))</f>
        <v/>
      </c>
      <c r="P123" s="47" t="str">
        <f>IF($A123&lt;Pensionsjahr,HLOOKUP($C123,Gehaltstabelle_neu!$B$2:$AA$13,Neu_Gehalt!O123+1,FALSE)*14,IF($A123=Pensionsjahr,(MONTH($E$1)+2*MONTH($E$1)/12)*HLOOKUP($C123,Gehaltstabelle_neu!$B$2:$AA$13,Neu_Gehalt!O123+1,FALSE),""))</f>
        <v/>
      </c>
      <c r="Q123" s="47" t="str">
        <f>IF($A123="","",IF(Q122=MAX(Gehaltstabelle_neu!$A$3:$A$56),MAX(Gehaltstabelle_neu!$A$3:$A$56),IF(MOD($B123,2)=0,Q122+1,Q122)))</f>
        <v/>
      </c>
      <c r="R123" s="47" t="str">
        <f>IF($A123&lt;Pensionsjahr,HLOOKUP($C123,Gehaltstabelle_neu!$B$2:$AA$13,Neu_Gehalt!Q123+1,FALSE)*14,IF($A123=Pensionsjahr,(MONTH($E$1)+2*MONTH($E$1)/12)*HLOOKUP($C123,Gehaltstabelle_neu!$B$2:$AA$13,Neu_Gehalt!Q123+1,FALSE),""))</f>
        <v/>
      </c>
      <c r="S123" s="47" t="str">
        <f>IF($A123="","",IF(S122=MAX(Gehaltstabelle_neu!$A$3:$A$56),MAX(Gehaltstabelle_neu!$A$3:$A$56),IF(MOD($B123,2)=0,S122+1,S122)))</f>
        <v/>
      </c>
      <c r="T123" s="47" t="str">
        <f>IF($A123&lt;Pensionsjahr,HLOOKUP($C123,Gehaltstabelle_neu!$B$2:$AA$13,Neu_Gehalt!S123+1,FALSE)*14,IF($A123=Pensionsjahr,(MONTH($E$1)+2*MONTH($E$1)/12)*HLOOKUP($C123,Gehaltstabelle_neu!$B$2:$AA$13,Neu_Gehalt!S123+1,FALSE),""))</f>
        <v/>
      </c>
      <c r="U123" s="47" t="str">
        <f>IF($A123="","",IF(U122=MAX(Gehaltstabelle_neu!$A$3:$A$56),MAX(Gehaltstabelle_neu!$A$3:$A$56),IF(MOD($B123,2)=0,U122+1,U122)))</f>
        <v/>
      </c>
      <c r="V123" s="47" t="str">
        <f>IF($A123&lt;Pensionsjahr,HLOOKUP($C123,Gehaltstabelle_neu!$B$2:$AA$13,Neu_Gehalt!U123+1,FALSE)*14,IF($A123=Pensionsjahr,(MONTH($E$1)+2*MONTH($E$1)/12)*HLOOKUP($C123,Gehaltstabelle_neu!$B$2:$AA$13,Neu_Gehalt!U123+1,FALSE),""))</f>
        <v/>
      </c>
      <c r="W123" s="47" t="str">
        <f>IF($A123="","",IF(W122=MAX(Gehaltstabelle_neu!$A$3:$A$56),MAX(Gehaltstabelle_neu!$A$3:$A$56),IF(MOD($B123,2)=0,W122+1,W122)))</f>
        <v/>
      </c>
      <c r="X123" s="47" t="str">
        <f>IF($A123&lt;Pensionsjahr,HLOOKUP($C123,Gehaltstabelle_neu!$B$2:$AA$13,Neu_Gehalt!W123+1,FALSE)*14,IF($A123=Pensionsjahr,(MONTH($E$1)+2*MONTH($E$1)/12)*HLOOKUP($C123,Gehaltstabelle_neu!$B$2:$AA$13,Neu_Gehalt!W123+1,FALSE),""))</f>
        <v/>
      </c>
      <c r="Y123" s="47" t="str">
        <f>IF($A123="","",IF(Y122=MAX(Gehaltstabelle_neu!$A$3:$A$56),MAX(Gehaltstabelle_neu!$A$3:$A$56),IF(MOD($B123,2)=0,Y122+1,Y122)))</f>
        <v/>
      </c>
      <c r="Z123" s="47" t="str">
        <f>IF($A123&lt;Pensionsjahr,HLOOKUP($C123,Gehaltstabelle_neu!$B$2:$AA$13,Neu_Gehalt!Y123+1,FALSE)*14,IF($A123=Pensionsjahr,(MONTH($E$1)+2*MONTH($E$1)/12)*HLOOKUP($C123,Gehaltstabelle_neu!$B$2:$AA$13,Neu_Gehalt!Y123+1,FALSE),""))</f>
        <v/>
      </c>
      <c r="AA123" s="47" t="str">
        <f>IF($A123="","",IF(AA122=MAX(Gehaltstabelle_neu!$A$3:$A$56),MAX(Gehaltstabelle_neu!$A$3:$A$56),IF(MOD($B123,2)=0,AA122+1,AA122)))</f>
        <v/>
      </c>
      <c r="AB123" s="47" t="str">
        <f>IF($A123&lt;Pensionsjahr,HLOOKUP($C123,Gehaltstabelle_neu!$B$2:$AA$13,Neu_Gehalt!AA123+1,FALSE)*14,IF($A123=Pensionsjahr,(MONTH($E$1)+2*MONTH($E$1)/12)*HLOOKUP($C123,Gehaltstabelle_neu!$B$2:$AA$13,Neu_Gehalt!AA123+1,FALSE),""))</f>
        <v/>
      </c>
      <c r="AC123" s="47" t="str">
        <f>IF($A123="","",IF(AC122=MAX(Gehaltstabelle_neu!$A$3:$A$56),MAX(Gehaltstabelle_neu!$A$3:$A$56),IF(MOD($B123,2)=0,AC122+1,AC122)))</f>
        <v/>
      </c>
      <c r="AD123" s="47" t="str">
        <f>IF($A123&lt;Pensionsjahr,HLOOKUP($C123,Gehaltstabelle_neu!$B$2:$AA$13,Neu_Gehalt!AC123+1,FALSE)*14,IF($A123=Pensionsjahr,(MONTH($E$1)+2*MONTH($E$1)/12)*HLOOKUP($C123,Gehaltstabelle_neu!$B$2:$AA$13,Neu_Gehalt!AC123+1,FALSE),""))</f>
        <v/>
      </c>
      <c r="AE123" s="48"/>
    </row>
    <row r="124" spans="1:31" x14ac:dyDescent="0.25">
      <c r="A124" t="str">
        <f t="shared" si="3"/>
        <v/>
      </c>
      <c r="B124" s="19" t="str">
        <f t="shared" si="2"/>
        <v/>
      </c>
      <c r="C124" s="19" t="str">
        <f>IF(A124="","",IF(C123=MAX(Gehaltstabelle_neu!$B$2:$BO$2),Neu_Gehalt!C123,$H$3+Dienstprüftung!D117))</f>
        <v/>
      </c>
      <c r="D124" t="str">
        <f>IF(A124="","",IF(D123=MAX(Gehaltstabelle_neu!$A$3:A170),MAX(Gehaltstabelle_neu!$A$3:A170),IF(MOD(B124,2)=0,D123+1,D123)))</f>
        <v/>
      </c>
      <c r="E124" s="20" t="str">
        <f>IF(A124&lt;Pensionsjahr,HLOOKUP(C124,Gehaltstabelle_neu!$B$2:$AA$13,Neu_Gehalt!D124+1,FALSE)*14,IF(A124=Pensionsjahr,(MONTH($E$1)-1+2*(MONTH($E$1)-1)/12)*HLOOKUP(C124,Gehaltstabelle_neu!$B$2:$AA$13,Neu_Gehalt!D124+1,FALSE),""))</f>
        <v/>
      </c>
      <c r="G124" s="21"/>
      <c r="I124" s="46" t="str">
        <f>IF(A124="","",IF(I123=MAX(Gehaltstabelle_neu!$A$3:A170),MAX(Gehaltstabelle_neu!$A$3:A170),IF(MOD(B124,2)=0,I123+1,I123)))</f>
        <v/>
      </c>
      <c r="J124" s="47" t="str">
        <f>IF(A124&lt;Pensionsjahr,HLOOKUP(C124,Gehaltstabelle_neu!$B$2:$AA$13,Neu_Gehalt!I124+1,FALSE)*14,IF(A124=Pensionsjahr,(MONTH($E$1)+2*MONTH($E$1)/12)*HLOOKUP(C124,Gehaltstabelle_neu!$B$2:$AA$13,Neu_Gehalt!I124+1,FALSE),""))</f>
        <v/>
      </c>
      <c r="K124" s="47" t="str">
        <f>IF($A124="","",IF(K123=MAX(Gehaltstabelle_neu!$A$3:$A$56),MAX(Gehaltstabelle_neu!$A$3:$A$56),IF(MOD($B124,2)=0,K123+1,K123)))</f>
        <v/>
      </c>
      <c r="L124" s="47" t="str">
        <f>IF($A124&lt;Pensionsjahr,HLOOKUP($C124,Gehaltstabelle_neu!$B$2:$AA$13,Neu_Gehalt!K124+1,FALSE)*14,IF($A124=Pensionsjahr,(MONTH($E$1)+2*MONTH($E$1)/12)*HLOOKUP($C124,Gehaltstabelle_neu!$B$2:$AA$13,Neu_Gehalt!K124+1,FALSE),""))</f>
        <v/>
      </c>
      <c r="M124" s="47" t="str">
        <f>IF($A124="","",IF(M123=MAX(Gehaltstabelle_neu!$A$3:$A$56),MAX(Gehaltstabelle_neu!$A$3:$A$56),IF(MOD($B124,2)=0,M123+1,M123)))</f>
        <v/>
      </c>
      <c r="N124" s="47" t="str">
        <f>IF($A124&lt;Pensionsjahr,HLOOKUP($C124,Gehaltstabelle_neu!$B$2:$AA$13,Neu_Gehalt!M124+1,FALSE)*14,IF($A124=Pensionsjahr,(MONTH($E$1)+2*MONTH($E$1)/12)*HLOOKUP($C124,Gehaltstabelle_neu!$B$2:$AA$13,Neu_Gehalt!M124+1,FALSE),""))</f>
        <v/>
      </c>
      <c r="O124" s="47" t="str">
        <f>IF($A124="","",IF(O123=MAX(Gehaltstabelle_neu!$A$3:$A$56),MAX(Gehaltstabelle_neu!$A$3:$A$56),IF(MOD($B124,2)=0,O123+1,O123)))</f>
        <v/>
      </c>
      <c r="P124" s="47" t="str">
        <f>IF($A124&lt;Pensionsjahr,HLOOKUP($C124,Gehaltstabelle_neu!$B$2:$AA$13,Neu_Gehalt!O124+1,FALSE)*14,IF($A124=Pensionsjahr,(MONTH($E$1)+2*MONTH($E$1)/12)*HLOOKUP($C124,Gehaltstabelle_neu!$B$2:$AA$13,Neu_Gehalt!O124+1,FALSE),""))</f>
        <v/>
      </c>
      <c r="Q124" s="47" t="str">
        <f>IF($A124="","",IF(Q123=MAX(Gehaltstabelle_neu!$A$3:$A$56),MAX(Gehaltstabelle_neu!$A$3:$A$56),IF(MOD($B124,2)=0,Q123+1,Q123)))</f>
        <v/>
      </c>
      <c r="R124" s="47" t="str">
        <f>IF($A124&lt;Pensionsjahr,HLOOKUP($C124,Gehaltstabelle_neu!$B$2:$AA$13,Neu_Gehalt!Q124+1,FALSE)*14,IF($A124=Pensionsjahr,(MONTH($E$1)+2*MONTH($E$1)/12)*HLOOKUP($C124,Gehaltstabelle_neu!$B$2:$AA$13,Neu_Gehalt!Q124+1,FALSE),""))</f>
        <v/>
      </c>
      <c r="S124" s="47" t="str">
        <f>IF($A124="","",IF(S123=MAX(Gehaltstabelle_neu!$A$3:$A$56),MAX(Gehaltstabelle_neu!$A$3:$A$56),IF(MOD($B124,2)=0,S123+1,S123)))</f>
        <v/>
      </c>
      <c r="T124" s="47" t="str">
        <f>IF($A124&lt;Pensionsjahr,HLOOKUP($C124,Gehaltstabelle_neu!$B$2:$AA$13,Neu_Gehalt!S124+1,FALSE)*14,IF($A124=Pensionsjahr,(MONTH($E$1)+2*MONTH($E$1)/12)*HLOOKUP($C124,Gehaltstabelle_neu!$B$2:$AA$13,Neu_Gehalt!S124+1,FALSE),""))</f>
        <v/>
      </c>
      <c r="U124" s="47" t="str">
        <f>IF($A124="","",IF(U123=MAX(Gehaltstabelle_neu!$A$3:$A$56),MAX(Gehaltstabelle_neu!$A$3:$A$56),IF(MOD($B124,2)=0,U123+1,U123)))</f>
        <v/>
      </c>
      <c r="V124" s="47" t="str">
        <f>IF($A124&lt;Pensionsjahr,HLOOKUP($C124,Gehaltstabelle_neu!$B$2:$AA$13,Neu_Gehalt!U124+1,FALSE)*14,IF($A124=Pensionsjahr,(MONTH($E$1)+2*MONTH($E$1)/12)*HLOOKUP($C124,Gehaltstabelle_neu!$B$2:$AA$13,Neu_Gehalt!U124+1,FALSE),""))</f>
        <v/>
      </c>
      <c r="W124" s="47" t="str">
        <f>IF($A124="","",IF(W123=MAX(Gehaltstabelle_neu!$A$3:$A$56),MAX(Gehaltstabelle_neu!$A$3:$A$56),IF(MOD($B124,2)=0,W123+1,W123)))</f>
        <v/>
      </c>
      <c r="X124" s="47" t="str">
        <f>IF($A124&lt;Pensionsjahr,HLOOKUP($C124,Gehaltstabelle_neu!$B$2:$AA$13,Neu_Gehalt!W124+1,FALSE)*14,IF($A124=Pensionsjahr,(MONTH($E$1)+2*MONTH($E$1)/12)*HLOOKUP($C124,Gehaltstabelle_neu!$B$2:$AA$13,Neu_Gehalt!W124+1,FALSE),""))</f>
        <v/>
      </c>
      <c r="Y124" s="47" t="str">
        <f>IF($A124="","",IF(Y123=MAX(Gehaltstabelle_neu!$A$3:$A$56),MAX(Gehaltstabelle_neu!$A$3:$A$56),IF(MOD($B124,2)=0,Y123+1,Y123)))</f>
        <v/>
      </c>
      <c r="Z124" s="47" t="str">
        <f>IF($A124&lt;Pensionsjahr,HLOOKUP($C124,Gehaltstabelle_neu!$B$2:$AA$13,Neu_Gehalt!Y124+1,FALSE)*14,IF($A124=Pensionsjahr,(MONTH($E$1)+2*MONTH($E$1)/12)*HLOOKUP($C124,Gehaltstabelle_neu!$B$2:$AA$13,Neu_Gehalt!Y124+1,FALSE),""))</f>
        <v/>
      </c>
      <c r="AA124" s="47" t="str">
        <f>IF($A124="","",IF(AA123=MAX(Gehaltstabelle_neu!$A$3:$A$56),MAX(Gehaltstabelle_neu!$A$3:$A$56),IF(MOD($B124,2)=0,AA123+1,AA123)))</f>
        <v/>
      </c>
      <c r="AB124" s="47" t="str">
        <f>IF($A124&lt;Pensionsjahr,HLOOKUP($C124,Gehaltstabelle_neu!$B$2:$AA$13,Neu_Gehalt!AA124+1,FALSE)*14,IF($A124=Pensionsjahr,(MONTH($E$1)+2*MONTH($E$1)/12)*HLOOKUP($C124,Gehaltstabelle_neu!$B$2:$AA$13,Neu_Gehalt!AA124+1,FALSE),""))</f>
        <v/>
      </c>
      <c r="AC124" s="47" t="str">
        <f>IF($A124="","",IF(AC123=MAX(Gehaltstabelle_neu!$A$3:$A$56),MAX(Gehaltstabelle_neu!$A$3:$A$56),IF(MOD($B124,2)=0,AC123+1,AC123)))</f>
        <v/>
      </c>
      <c r="AD124" s="47" t="str">
        <f>IF($A124&lt;Pensionsjahr,HLOOKUP($C124,Gehaltstabelle_neu!$B$2:$AA$13,Neu_Gehalt!AC124+1,FALSE)*14,IF($A124=Pensionsjahr,(MONTH($E$1)+2*MONTH($E$1)/12)*HLOOKUP($C124,Gehaltstabelle_neu!$B$2:$AA$13,Neu_Gehalt!AC124+1,FALSE),""))</f>
        <v/>
      </c>
      <c r="AE124" s="48"/>
    </row>
    <row r="125" spans="1:31" x14ac:dyDescent="0.25">
      <c r="A125" t="str">
        <f t="shared" si="3"/>
        <v/>
      </c>
      <c r="B125" s="19" t="str">
        <f t="shared" si="2"/>
        <v/>
      </c>
      <c r="C125" s="19" t="str">
        <f>IF(A125="","",IF(C124=MAX(Gehaltstabelle_neu!$B$2:$BO$2),Neu_Gehalt!C124,$H$3+Dienstprüftung!D118))</f>
        <v/>
      </c>
      <c r="D125" t="str">
        <f>IF(A125="","",IF(D124=MAX(Gehaltstabelle_neu!$A$3:A171),MAX(Gehaltstabelle_neu!$A$3:A171),IF(MOD(B125,2)=0,D124+1,D124)))</f>
        <v/>
      </c>
      <c r="E125" s="20" t="str">
        <f>IF(A125&lt;Pensionsjahr,HLOOKUP(C125,Gehaltstabelle_neu!$B$2:$AA$13,Neu_Gehalt!D125+1,FALSE)*14,IF(A125=Pensionsjahr,(MONTH($E$1)-1+2*(MONTH($E$1)-1)/12)*HLOOKUP(C125,Gehaltstabelle_neu!$B$2:$AA$13,Neu_Gehalt!D125+1,FALSE),""))</f>
        <v/>
      </c>
      <c r="G125" s="21"/>
      <c r="I125" s="46" t="str">
        <f>IF(A125="","",IF(I124=MAX(Gehaltstabelle_neu!$A$3:A171),MAX(Gehaltstabelle_neu!$A$3:A171),IF(MOD(B125,2)=0,I124+1,I124)))</f>
        <v/>
      </c>
      <c r="J125" s="47" t="str">
        <f>IF(A125&lt;Pensionsjahr,HLOOKUP(C125,Gehaltstabelle_neu!$B$2:$AA$13,Neu_Gehalt!I125+1,FALSE)*14,IF(A125=Pensionsjahr,(MONTH($E$1)+2*MONTH($E$1)/12)*HLOOKUP(C125,Gehaltstabelle_neu!$B$2:$AA$13,Neu_Gehalt!I125+1,FALSE),""))</f>
        <v/>
      </c>
      <c r="K125" s="47" t="str">
        <f>IF($A125="","",IF(K124=MAX(Gehaltstabelle_neu!$A$3:$A$56),MAX(Gehaltstabelle_neu!$A$3:$A$56),IF(MOD($B125,2)=0,K124+1,K124)))</f>
        <v/>
      </c>
      <c r="L125" s="47" t="str">
        <f>IF($A125&lt;Pensionsjahr,HLOOKUP($C125,Gehaltstabelle_neu!$B$2:$AA$13,Neu_Gehalt!K125+1,FALSE)*14,IF($A125=Pensionsjahr,(MONTH($E$1)+2*MONTH($E$1)/12)*HLOOKUP($C125,Gehaltstabelle_neu!$B$2:$AA$13,Neu_Gehalt!K125+1,FALSE),""))</f>
        <v/>
      </c>
      <c r="M125" s="47" t="str">
        <f>IF($A125="","",IF(M124=MAX(Gehaltstabelle_neu!$A$3:$A$56),MAX(Gehaltstabelle_neu!$A$3:$A$56),IF(MOD($B125,2)=0,M124+1,M124)))</f>
        <v/>
      </c>
      <c r="N125" s="47" t="str">
        <f>IF($A125&lt;Pensionsjahr,HLOOKUP($C125,Gehaltstabelle_neu!$B$2:$AA$13,Neu_Gehalt!M125+1,FALSE)*14,IF($A125=Pensionsjahr,(MONTH($E$1)+2*MONTH($E$1)/12)*HLOOKUP($C125,Gehaltstabelle_neu!$B$2:$AA$13,Neu_Gehalt!M125+1,FALSE),""))</f>
        <v/>
      </c>
      <c r="O125" s="47" t="str">
        <f>IF($A125="","",IF(O124=MAX(Gehaltstabelle_neu!$A$3:$A$56),MAX(Gehaltstabelle_neu!$A$3:$A$56),IF(MOD($B125,2)=0,O124+1,O124)))</f>
        <v/>
      </c>
      <c r="P125" s="47" t="str">
        <f>IF($A125&lt;Pensionsjahr,HLOOKUP($C125,Gehaltstabelle_neu!$B$2:$AA$13,Neu_Gehalt!O125+1,FALSE)*14,IF($A125=Pensionsjahr,(MONTH($E$1)+2*MONTH($E$1)/12)*HLOOKUP($C125,Gehaltstabelle_neu!$B$2:$AA$13,Neu_Gehalt!O125+1,FALSE),""))</f>
        <v/>
      </c>
      <c r="Q125" s="47" t="str">
        <f>IF($A125="","",IF(Q124=MAX(Gehaltstabelle_neu!$A$3:$A$56),MAX(Gehaltstabelle_neu!$A$3:$A$56),IF(MOD($B125,2)=0,Q124+1,Q124)))</f>
        <v/>
      </c>
      <c r="R125" s="47" t="str">
        <f>IF($A125&lt;Pensionsjahr,HLOOKUP($C125,Gehaltstabelle_neu!$B$2:$AA$13,Neu_Gehalt!Q125+1,FALSE)*14,IF($A125=Pensionsjahr,(MONTH($E$1)+2*MONTH($E$1)/12)*HLOOKUP($C125,Gehaltstabelle_neu!$B$2:$AA$13,Neu_Gehalt!Q125+1,FALSE),""))</f>
        <v/>
      </c>
      <c r="S125" s="47" t="str">
        <f>IF($A125="","",IF(S124=MAX(Gehaltstabelle_neu!$A$3:$A$56),MAX(Gehaltstabelle_neu!$A$3:$A$56),IF(MOD($B125,2)=0,S124+1,S124)))</f>
        <v/>
      </c>
      <c r="T125" s="47" t="str">
        <f>IF($A125&lt;Pensionsjahr,HLOOKUP($C125,Gehaltstabelle_neu!$B$2:$AA$13,Neu_Gehalt!S125+1,FALSE)*14,IF($A125=Pensionsjahr,(MONTH($E$1)+2*MONTH($E$1)/12)*HLOOKUP($C125,Gehaltstabelle_neu!$B$2:$AA$13,Neu_Gehalt!S125+1,FALSE),""))</f>
        <v/>
      </c>
      <c r="U125" s="47" t="str">
        <f>IF($A125="","",IF(U124=MAX(Gehaltstabelle_neu!$A$3:$A$56),MAX(Gehaltstabelle_neu!$A$3:$A$56),IF(MOD($B125,2)=0,U124+1,U124)))</f>
        <v/>
      </c>
      <c r="V125" s="47" t="str">
        <f>IF($A125&lt;Pensionsjahr,HLOOKUP($C125,Gehaltstabelle_neu!$B$2:$AA$13,Neu_Gehalt!U125+1,FALSE)*14,IF($A125=Pensionsjahr,(MONTH($E$1)+2*MONTH($E$1)/12)*HLOOKUP($C125,Gehaltstabelle_neu!$B$2:$AA$13,Neu_Gehalt!U125+1,FALSE),""))</f>
        <v/>
      </c>
      <c r="W125" s="47" t="str">
        <f>IF($A125="","",IF(W124=MAX(Gehaltstabelle_neu!$A$3:$A$56),MAX(Gehaltstabelle_neu!$A$3:$A$56),IF(MOD($B125,2)=0,W124+1,W124)))</f>
        <v/>
      </c>
      <c r="X125" s="47" t="str">
        <f>IF($A125&lt;Pensionsjahr,HLOOKUP($C125,Gehaltstabelle_neu!$B$2:$AA$13,Neu_Gehalt!W125+1,FALSE)*14,IF($A125=Pensionsjahr,(MONTH($E$1)+2*MONTH($E$1)/12)*HLOOKUP($C125,Gehaltstabelle_neu!$B$2:$AA$13,Neu_Gehalt!W125+1,FALSE),""))</f>
        <v/>
      </c>
      <c r="Y125" s="47" t="str">
        <f>IF($A125="","",IF(Y124=MAX(Gehaltstabelle_neu!$A$3:$A$56),MAX(Gehaltstabelle_neu!$A$3:$A$56),IF(MOD($B125,2)=0,Y124+1,Y124)))</f>
        <v/>
      </c>
      <c r="Z125" s="47" t="str">
        <f>IF($A125&lt;Pensionsjahr,HLOOKUP($C125,Gehaltstabelle_neu!$B$2:$AA$13,Neu_Gehalt!Y125+1,FALSE)*14,IF($A125=Pensionsjahr,(MONTH($E$1)+2*MONTH($E$1)/12)*HLOOKUP($C125,Gehaltstabelle_neu!$B$2:$AA$13,Neu_Gehalt!Y125+1,FALSE),""))</f>
        <v/>
      </c>
      <c r="AA125" s="47" t="str">
        <f>IF($A125="","",IF(AA124=MAX(Gehaltstabelle_neu!$A$3:$A$56),MAX(Gehaltstabelle_neu!$A$3:$A$56),IF(MOD($B125,2)=0,AA124+1,AA124)))</f>
        <v/>
      </c>
      <c r="AB125" s="47" t="str">
        <f>IF($A125&lt;Pensionsjahr,HLOOKUP($C125,Gehaltstabelle_neu!$B$2:$AA$13,Neu_Gehalt!AA125+1,FALSE)*14,IF($A125=Pensionsjahr,(MONTH($E$1)+2*MONTH($E$1)/12)*HLOOKUP($C125,Gehaltstabelle_neu!$B$2:$AA$13,Neu_Gehalt!AA125+1,FALSE),""))</f>
        <v/>
      </c>
      <c r="AC125" s="47" t="str">
        <f>IF($A125="","",IF(AC124=MAX(Gehaltstabelle_neu!$A$3:$A$56),MAX(Gehaltstabelle_neu!$A$3:$A$56),IF(MOD($B125,2)=0,AC124+1,AC124)))</f>
        <v/>
      </c>
      <c r="AD125" s="47" t="str">
        <f>IF($A125&lt;Pensionsjahr,HLOOKUP($C125,Gehaltstabelle_neu!$B$2:$AA$13,Neu_Gehalt!AC125+1,FALSE)*14,IF($A125=Pensionsjahr,(MONTH($E$1)+2*MONTH($E$1)/12)*HLOOKUP($C125,Gehaltstabelle_neu!$B$2:$AA$13,Neu_Gehalt!AC125+1,FALSE),""))</f>
        <v/>
      </c>
      <c r="AE125" s="48"/>
    </row>
    <row r="126" spans="1:31" x14ac:dyDescent="0.25">
      <c r="A126" t="str">
        <f t="shared" si="3"/>
        <v/>
      </c>
      <c r="B126" s="19" t="str">
        <f t="shared" si="2"/>
        <v/>
      </c>
      <c r="C126" s="19" t="str">
        <f>IF(A126="","",IF(C125=MAX(Gehaltstabelle_neu!$B$2:$BO$2),Neu_Gehalt!C125,$H$3+Dienstprüftung!D119))</f>
        <v/>
      </c>
      <c r="D126" t="str">
        <f>IF(A126="","",IF(D125=MAX(Gehaltstabelle_neu!$A$3:A172),MAX(Gehaltstabelle_neu!$A$3:A172),IF(MOD(B126,2)=0,D125+1,D125)))</f>
        <v/>
      </c>
      <c r="E126" s="20" t="str">
        <f>IF(A126&lt;Pensionsjahr,HLOOKUP(C126,Gehaltstabelle_neu!$B$2:$AA$13,Neu_Gehalt!D126+1,FALSE)*14,IF(A126=Pensionsjahr,(MONTH($E$1)-1+2*(MONTH($E$1)-1)/12)*HLOOKUP(C126,Gehaltstabelle_neu!$B$2:$AA$13,Neu_Gehalt!D126+1,FALSE),""))</f>
        <v/>
      </c>
      <c r="G126" s="21"/>
      <c r="I126" s="46" t="str">
        <f>IF(A126="","",IF(I125=MAX(Gehaltstabelle_neu!$A$3:A172),MAX(Gehaltstabelle_neu!$A$3:A172),IF(MOD(B126,2)=0,I125+1,I125)))</f>
        <v/>
      </c>
      <c r="J126" s="47" t="str">
        <f>IF(A126&lt;Pensionsjahr,HLOOKUP(C126,Gehaltstabelle_neu!$B$2:$AA$13,Neu_Gehalt!I126+1,FALSE)*14,IF(A126=Pensionsjahr,(MONTH($E$1)+2*MONTH($E$1)/12)*HLOOKUP(C126,Gehaltstabelle_neu!$B$2:$AA$13,Neu_Gehalt!I126+1,FALSE),""))</f>
        <v/>
      </c>
      <c r="K126" s="47" t="str">
        <f>IF($A126="","",IF(K125=MAX(Gehaltstabelle_neu!$A$3:$A$56),MAX(Gehaltstabelle_neu!$A$3:$A$56),IF(MOD($B126,2)=0,K125+1,K125)))</f>
        <v/>
      </c>
      <c r="L126" s="47" t="str">
        <f>IF($A126&lt;Pensionsjahr,HLOOKUP($C126,Gehaltstabelle_neu!$B$2:$AA$13,Neu_Gehalt!K126+1,FALSE)*14,IF($A126=Pensionsjahr,(MONTH($E$1)+2*MONTH($E$1)/12)*HLOOKUP($C126,Gehaltstabelle_neu!$B$2:$AA$13,Neu_Gehalt!K126+1,FALSE),""))</f>
        <v/>
      </c>
      <c r="M126" s="47" t="str">
        <f>IF($A126="","",IF(M125=MAX(Gehaltstabelle_neu!$A$3:$A$56),MAX(Gehaltstabelle_neu!$A$3:$A$56),IF(MOD($B126,2)=0,M125+1,M125)))</f>
        <v/>
      </c>
      <c r="N126" s="47" t="str">
        <f>IF($A126&lt;Pensionsjahr,HLOOKUP($C126,Gehaltstabelle_neu!$B$2:$AA$13,Neu_Gehalt!M126+1,FALSE)*14,IF($A126=Pensionsjahr,(MONTH($E$1)+2*MONTH($E$1)/12)*HLOOKUP($C126,Gehaltstabelle_neu!$B$2:$AA$13,Neu_Gehalt!M126+1,FALSE),""))</f>
        <v/>
      </c>
      <c r="O126" s="47" t="str">
        <f>IF($A126="","",IF(O125=MAX(Gehaltstabelle_neu!$A$3:$A$56),MAX(Gehaltstabelle_neu!$A$3:$A$56),IF(MOD($B126,2)=0,O125+1,O125)))</f>
        <v/>
      </c>
      <c r="P126" s="47" t="str">
        <f>IF($A126&lt;Pensionsjahr,HLOOKUP($C126,Gehaltstabelle_neu!$B$2:$AA$13,Neu_Gehalt!O126+1,FALSE)*14,IF($A126=Pensionsjahr,(MONTH($E$1)+2*MONTH($E$1)/12)*HLOOKUP($C126,Gehaltstabelle_neu!$B$2:$AA$13,Neu_Gehalt!O126+1,FALSE),""))</f>
        <v/>
      </c>
      <c r="Q126" s="47" t="str">
        <f>IF($A126="","",IF(Q125=MAX(Gehaltstabelle_neu!$A$3:$A$56),MAX(Gehaltstabelle_neu!$A$3:$A$56),IF(MOD($B126,2)=0,Q125+1,Q125)))</f>
        <v/>
      </c>
      <c r="R126" s="47" t="str">
        <f>IF($A126&lt;Pensionsjahr,HLOOKUP($C126,Gehaltstabelle_neu!$B$2:$AA$13,Neu_Gehalt!Q126+1,FALSE)*14,IF($A126=Pensionsjahr,(MONTH($E$1)+2*MONTH($E$1)/12)*HLOOKUP($C126,Gehaltstabelle_neu!$B$2:$AA$13,Neu_Gehalt!Q126+1,FALSE),""))</f>
        <v/>
      </c>
      <c r="S126" s="47" t="str">
        <f>IF($A126="","",IF(S125=MAX(Gehaltstabelle_neu!$A$3:$A$56),MAX(Gehaltstabelle_neu!$A$3:$A$56),IF(MOD($B126,2)=0,S125+1,S125)))</f>
        <v/>
      </c>
      <c r="T126" s="47" t="str">
        <f>IF($A126&lt;Pensionsjahr,HLOOKUP($C126,Gehaltstabelle_neu!$B$2:$AA$13,Neu_Gehalt!S126+1,FALSE)*14,IF($A126=Pensionsjahr,(MONTH($E$1)+2*MONTH($E$1)/12)*HLOOKUP($C126,Gehaltstabelle_neu!$B$2:$AA$13,Neu_Gehalt!S126+1,FALSE),""))</f>
        <v/>
      </c>
      <c r="U126" s="47" t="str">
        <f>IF($A126="","",IF(U125=MAX(Gehaltstabelle_neu!$A$3:$A$56),MAX(Gehaltstabelle_neu!$A$3:$A$56),IF(MOD($B126,2)=0,U125+1,U125)))</f>
        <v/>
      </c>
      <c r="V126" s="47" t="str">
        <f>IF($A126&lt;Pensionsjahr,HLOOKUP($C126,Gehaltstabelle_neu!$B$2:$AA$13,Neu_Gehalt!U126+1,FALSE)*14,IF($A126=Pensionsjahr,(MONTH($E$1)+2*MONTH($E$1)/12)*HLOOKUP($C126,Gehaltstabelle_neu!$B$2:$AA$13,Neu_Gehalt!U126+1,FALSE),""))</f>
        <v/>
      </c>
      <c r="W126" s="47" t="str">
        <f>IF($A126="","",IF(W125=MAX(Gehaltstabelle_neu!$A$3:$A$56),MAX(Gehaltstabelle_neu!$A$3:$A$56),IF(MOD($B126,2)=0,W125+1,W125)))</f>
        <v/>
      </c>
      <c r="X126" s="47" t="str">
        <f>IF($A126&lt;Pensionsjahr,HLOOKUP($C126,Gehaltstabelle_neu!$B$2:$AA$13,Neu_Gehalt!W126+1,FALSE)*14,IF($A126=Pensionsjahr,(MONTH($E$1)+2*MONTH($E$1)/12)*HLOOKUP($C126,Gehaltstabelle_neu!$B$2:$AA$13,Neu_Gehalt!W126+1,FALSE),""))</f>
        <v/>
      </c>
      <c r="Y126" s="47" t="str">
        <f>IF($A126="","",IF(Y125=MAX(Gehaltstabelle_neu!$A$3:$A$56),MAX(Gehaltstabelle_neu!$A$3:$A$56),IF(MOD($B126,2)=0,Y125+1,Y125)))</f>
        <v/>
      </c>
      <c r="Z126" s="47" t="str">
        <f>IF($A126&lt;Pensionsjahr,HLOOKUP($C126,Gehaltstabelle_neu!$B$2:$AA$13,Neu_Gehalt!Y126+1,FALSE)*14,IF($A126=Pensionsjahr,(MONTH($E$1)+2*MONTH($E$1)/12)*HLOOKUP($C126,Gehaltstabelle_neu!$B$2:$AA$13,Neu_Gehalt!Y126+1,FALSE),""))</f>
        <v/>
      </c>
      <c r="AA126" s="47" t="str">
        <f>IF($A126="","",IF(AA125=MAX(Gehaltstabelle_neu!$A$3:$A$56),MAX(Gehaltstabelle_neu!$A$3:$A$56),IF(MOD($B126,2)=0,AA125+1,AA125)))</f>
        <v/>
      </c>
      <c r="AB126" s="47" t="str">
        <f>IF($A126&lt;Pensionsjahr,HLOOKUP($C126,Gehaltstabelle_neu!$B$2:$AA$13,Neu_Gehalt!AA126+1,FALSE)*14,IF($A126=Pensionsjahr,(MONTH($E$1)+2*MONTH($E$1)/12)*HLOOKUP($C126,Gehaltstabelle_neu!$B$2:$AA$13,Neu_Gehalt!AA126+1,FALSE),""))</f>
        <v/>
      </c>
      <c r="AC126" s="47" t="str">
        <f>IF($A126="","",IF(AC125=MAX(Gehaltstabelle_neu!$A$3:$A$56),MAX(Gehaltstabelle_neu!$A$3:$A$56),IF(MOD($B126,2)=0,AC125+1,AC125)))</f>
        <v/>
      </c>
      <c r="AD126" s="47" t="str">
        <f>IF($A126&lt;Pensionsjahr,HLOOKUP($C126,Gehaltstabelle_neu!$B$2:$AA$13,Neu_Gehalt!AC126+1,FALSE)*14,IF($A126=Pensionsjahr,(MONTH($E$1)+2*MONTH($E$1)/12)*HLOOKUP($C126,Gehaltstabelle_neu!$B$2:$AA$13,Neu_Gehalt!AC126+1,FALSE),""))</f>
        <v/>
      </c>
      <c r="AE126" s="48"/>
    </row>
    <row r="127" spans="1:31" x14ac:dyDescent="0.25">
      <c r="A127" t="str">
        <f t="shared" si="3"/>
        <v/>
      </c>
      <c r="B127" s="19" t="str">
        <f t="shared" si="2"/>
        <v/>
      </c>
      <c r="C127" s="19" t="str">
        <f>IF(A127="","",IF(C126=MAX(Gehaltstabelle_neu!$B$2:$BO$2),Neu_Gehalt!C126,$H$3+Dienstprüftung!D120))</f>
        <v/>
      </c>
      <c r="D127" t="str">
        <f>IF(A127="","",IF(D126=MAX(Gehaltstabelle_neu!$A$3:A173),MAX(Gehaltstabelle_neu!$A$3:A173),IF(MOD(B127,2)=0,D126+1,D126)))</f>
        <v/>
      </c>
      <c r="E127" s="20" t="str">
        <f>IF(A127&lt;Pensionsjahr,HLOOKUP(C127,Gehaltstabelle_neu!$B$2:$AA$13,Neu_Gehalt!D127+1,FALSE)*14,IF(A127=Pensionsjahr,(MONTH($E$1)-1+2*(MONTH($E$1)-1)/12)*HLOOKUP(C127,Gehaltstabelle_neu!$B$2:$AA$13,Neu_Gehalt!D127+1,FALSE),""))</f>
        <v/>
      </c>
      <c r="G127" s="21"/>
      <c r="I127" s="46" t="str">
        <f>IF(A127="","",IF(I126=MAX(Gehaltstabelle_neu!$A$3:A173),MAX(Gehaltstabelle_neu!$A$3:A173),IF(MOD(B127,2)=0,I126+1,I126)))</f>
        <v/>
      </c>
      <c r="J127" s="47" t="str">
        <f>IF(A127&lt;Pensionsjahr,HLOOKUP(C127,Gehaltstabelle_neu!$B$2:$AA$13,Neu_Gehalt!I127+1,FALSE)*14,IF(A127=Pensionsjahr,(MONTH($E$1)+2*MONTH($E$1)/12)*HLOOKUP(C127,Gehaltstabelle_neu!$B$2:$AA$13,Neu_Gehalt!I127+1,FALSE),""))</f>
        <v/>
      </c>
      <c r="K127" s="47" t="str">
        <f>IF($A127="","",IF(K126=MAX(Gehaltstabelle_neu!$A$3:$A$56),MAX(Gehaltstabelle_neu!$A$3:$A$56),IF(MOD($B127,2)=0,K126+1,K126)))</f>
        <v/>
      </c>
      <c r="L127" s="47" t="str">
        <f>IF($A127&lt;Pensionsjahr,HLOOKUP($C127,Gehaltstabelle_neu!$B$2:$AA$13,Neu_Gehalt!K127+1,FALSE)*14,IF($A127=Pensionsjahr,(MONTH($E$1)+2*MONTH($E$1)/12)*HLOOKUP($C127,Gehaltstabelle_neu!$B$2:$AA$13,Neu_Gehalt!K127+1,FALSE),""))</f>
        <v/>
      </c>
      <c r="M127" s="47" t="str">
        <f>IF($A127="","",IF(M126=MAX(Gehaltstabelle_neu!$A$3:$A$56),MAX(Gehaltstabelle_neu!$A$3:$A$56),IF(MOD($B127,2)=0,M126+1,M126)))</f>
        <v/>
      </c>
      <c r="N127" s="47" t="str">
        <f>IF($A127&lt;Pensionsjahr,HLOOKUP($C127,Gehaltstabelle_neu!$B$2:$AA$13,Neu_Gehalt!M127+1,FALSE)*14,IF($A127=Pensionsjahr,(MONTH($E$1)+2*MONTH($E$1)/12)*HLOOKUP($C127,Gehaltstabelle_neu!$B$2:$AA$13,Neu_Gehalt!M127+1,FALSE),""))</f>
        <v/>
      </c>
      <c r="O127" s="47" t="str">
        <f>IF($A127="","",IF(O126=MAX(Gehaltstabelle_neu!$A$3:$A$56),MAX(Gehaltstabelle_neu!$A$3:$A$56),IF(MOD($B127,2)=0,O126+1,O126)))</f>
        <v/>
      </c>
      <c r="P127" s="47" t="str">
        <f>IF($A127&lt;Pensionsjahr,HLOOKUP($C127,Gehaltstabelle_neu!$B$2:$AA$13,Neu_Gehalt!O127+1,FALSE)*14,IF($A127=Pensionsjahr,(MONTH($E$1)+2*MONTH($E$1)/12)*HLOOKUP($C127,Gehaltstabelle_neu!$B$2:$AA$13,Neu_Gehalt!O127+1,FALSE),""))</f>
        <v/>
      </c>
      <c r="Q127" s="47" t="str">
        <f>IF($A127="","",IF(Q126=MAX(Gehaltstabelle_neu!$A$3:$A$56),MAX(Gehaltstabelle_neu!$A$3:$A$56),IF(MOD($B127,2)=0,Q126+1,Q126)))</f>
        <v/>
      </c>
      <c r="R127" s="47" t="str">
        <f>IF($A127&lt;Pensionsjahr,HLOOKUP($C127,Gehaltstabelle_neu!$B$2:$AA$13,Neu_Gehalt!Q127+1,FALSE)*14,IF($A127=Pensionsjahr,(MONTH($E$1)+2*MONTH($E$1)/12)*HLOOKUP($C127,Gehaltstabelle_neu!$B$2:$AA$13,Neu_Gehalt!Q127+1,FALSE),""))</f>
        <v/>
      </c>
      <c r="S127" s="47" t="str">
        <f>IF($A127="","",IF(S126=MAX(Gehaltstabelle_neu!$A$3:$A$56),MAX(Gehaltstabelle_neu!$A$3:$A$56),IF(MOD($B127,2)=0,S126+1,S126)))</f>
        <v/>
      </c>
      <c r="T127" s="47" t="str">
        <f>IF($A127&lt;Pensionsjahr,HLOOKUP($C127,Gehaltstabelle_neu!$B$2:$AA$13,Neu_Gehalt!S127+1,FALSE)*14,IF($A127=Pensionsjahr,(MONTH($E$1)+2*MONTH($E$1)/12)*HLOOKUP($C127,Gehaltstabelle_neu!$B$2:$AA$13,Neu_Gehalt!S127+1,FALSE),""))</f>
        <v/>
      </c>
      <c r="U127" s="47" t="str">
        <f>IF($A127="","",IF(U126=MAX(Gehaltstabelle_neu!$A$3:$A$56),MAX(Gehaltstabelle_neu!$A$3:$A$56),IF(MOD($B127,2)=0,U126+1,U126)))</f>
        <v/>
      </c>
      <c r="V127" s="47" t="str">
        <f>IF($A127&lt;Pensionsjahr,HLOOKUP($C127,Gehaltstabelle_neu!$B$2:$AA$13,Neu_Gehalt!U127+1,FALSE)*14,IF($A127=Pensionsjahr,(MONTH($E$1)+2*MONTH($E$1)/12)*HLOOKUP($C127,Gehaltstabelle_neu!$B$2:$AA$13,Neu_Gehalt!U127+1,FALSE),""))</f>
        <v/>
      </c>
      <c r="W127" s="47" t="str">
        <f>IF($A127="","",IF(W126=MAX(Gehaltstabelle_neu!$A$3:$A$56),MAX(Gehaltstabelle_neu!$A$3:$A$56),IF(MOD($B127,2)=0,W126+1,W126)))</f>
        <v/>
      </c>
      <c r="X127" s="47" t="str">
        <f>IF($A127&lt;Pensionsjahr,HLOOKUP($C127,Gehaltstabelle_neu!$B$2:$AA$13,Neu_Gehalt!W127+1,FALSE)*14,IF($A127=Pensionsjahr,(MONTH($E$1)+2*MONTH($E$1)/12)*HLOOKUP($C127,Gehaltstabelle_neu!$B$2:$AA$13,Neu_Gehalt!W127+1,FALSE),""))</f>
        <v/>
      </c>
      <c r="Y127" s="47" t="str">
        <f>IF($A127="","",IF(Y126=MAX(Gehaltstabelle_neu!$A$3:$A$56),MAX(Gehaltstabelle_neu!$A$3:$A$56),IF(MOD($B127,2)=0,Y126+1,Y126)))</f>
        <v/>
      </c>
      <c r="Z127" s="47" t="str">
        <f>IF($A127&lt;Pensionsjahr,HLOOKUP($C127,Gehaltstabelle_neu!$B$2:$AA$13,Neu_Gehalt!Y127+1,FALSE)*14,IF($A127=Pensionsjahr,(MONTH($E$1)+2*MONTH($E$1)/12)*HLOOKUP($C127,Gehaltstabelle_neu!$B$2:$AA$13,Neu_Gehalt!Y127+1,FALSE),""))</f>
        <v/>
      </c>
      <c r="AA127" s="47" t="str">
        <f>IF($A127="","",IF(AA126=MAX(Gehaltstabelle_neu!$A$3:$A$56),MAX(Gehaltstabelle_neu!$A$3:$A$56),IF(MOD($B127,2)=0,AA126+1,AA126)))</f>
        <v/>
      </c>
      <c r="AB127" s="47" t="str">
        <f>IF($A127&lt;Pensionsjahr,HLOOKUP($C127,Gehaltstabelle_neu!$B$2:$AA$13,Neu_Gehalt!AA127+1,FALSE)*14,IF($A127=Pensionsjahr,(MONTH($E$1)+2*MONTH($E$1)/12)*HLOOKUP($C127,Gehaltstabelle_neu!$B$2:$AA$13,Neu_Gehalt!AA127+1,FALSE),""))</f>
        <v/>
      </c>
      <c r="AC127" s="47" t="str">
        <f>IF($A127="","",IF(AC126=MAX(Gehaltstabelle_neu!$A$3:$A$56),MAX(Gehaltstabelle_neu!$A$3:$A$56),IF(MOD($B127,2)=0,AC126+1,AC126)))</f>
        <v/>
      </c>
      <c r="AD127" s="47" t="str">
        <f>IF($A127&lt;Pensionsjahr,HLOOKUP($C127,Gehaltstabelle_neu!$B$2:$AA$13,Neu_Gehalt!AC127+1,FALSE)*14,IF($A127=Pensionsjahr,(MONTH($E$1)+2*MONTH($E$1)/12)*HLOOKUP($C127,Gehaltstabelle_neu!$B$2:$AA$13,Neu_Gehalt!AC127+1,FALSE),""))</f>
        <v/>
      </c>
      <c r="AE127" s="48"/>
    </row>
    <row r="128" spans="1:31" x14ac:dyDescent="0.25">
      <c r="A128" t="str">
        <f t="shared" si="3"/>
        <v/>
      </c>
      <c r="B128" s="19" t="str">
        <f t="shared" si="2"/>
        <v/>
      </c>
      <c r="C128" s="19" t="str">
        <f>IF(A128="","",IF(C127=MAX(Gehaltstabelle_neu!$B$2:$BO$2),Neu_Gehalt!C127,$H$3+Dienstprüftung!D121))</f>
        <v/>
      </c>
      <c r="D128" t="str">
        <f>IF(A128="","",IF(D127=MAX(Gehaltstabelle_neu!$A$3:A174),MAX(Gehaltstabelle_neu!$A$3:A174),IF(MOD(B128,2)=0,D127+1,D127)))</f>
        <v/>
      </c>
      <c r="E128" s="20" t="str">
        <f>IF(A128&lt;Pensionsjahr,HLOOKUP(C128,Gehaltstabelle_neu!$B$2:$AA$13,Neu_Gehalt!D128+1,FALSE)*14,IF(A128=Pensionsjahr,(MONTH($E$1)-1+2*(MONTH($E$1)-1)/12)*HLOOKUP(C128,Gehaltstabelle_neu!$B$2:$AA$13,Neu_Gehalt!D128+1,FALSE),""))</f>
        <v/>
      </c>
      <c r="G128" s="21"/>
      <c r="I128" s="46" t="str">
        <f>IF(A128="","",IF(I127=MAX(Gehaltstabelle_neu!$A$3:A174),MAX(Gehaltstabelle_neu!$A$3:A174),IF(MOD(B128,2)=0,I127+1,I127)))</f>
        <v/>
      </c>
      <c r="J128" s="47" t="str">
        <f>IF(A128&lt;Pensionsjahr,HLOOKUP(C128,Gehaltstabelle_neu!$B$2:$AA$13,Neu_Gehalt!I128+1,FALSE)*14,IF(A128=Pensionsjahr,(MONTH($E$1)+2*MONTH($E$1)/12)*HLOOKUP(C128,Gehaltstabelle_neu!$B$2:$AA$13,Neu_Gehalt!I128+1,FALSE),""))</f>
        <v/>
      </c>
      <c r="K128" s="47" t="str">
        <f>IF($A128="","",IF(K127=MAX(Gehaltstabelle_neu!$A$3:$A$56),MAX(Gehaltstabelle_neu!$A$3:$A$56),IF(MOD($B128,2)=0,K127+1,K127)))</f>
        <v/>
      </c>
      <c r="L128" s="47" t="str">
        <f>IF($A128&lt;Pensionsjahr,HLOOKUP($C128,Gehaltstabelle_neu!$B$2:$AA$13,Neu_Gehalt!K128+1,FALSE)*14,IF($A128=Pensionsjahr,(MONTH($E$1)+2*MONTH($E$1)/12)*HLOOKUP($C128,Gehaltstabelle_neu!$B$2:$AA$13,Neu_Gehalt!K128+1,FALSE),""))</f>
        <v/>
      </c>
      <c r="M128" s="47" t="str">
        <f>IF($A128="","",IF(M127=MAX(Gehaltstabelle_neu!$A$3:$A$56),MAX(Gehaltstabelle_neu!$A$3:$A$56),IF(MOD($B128,2)=0,M127+1,M127)))</f>
        <v/>
      </c>
      <c r="N128" s="47" t="str">
        <f>IF($A128&lt;Pensionsjahr,HLOOKUP($C128,Gehaltstabelle_neu!$B$2:$AA$13,Neu_Gehalt!M128+1,FALSE)*14,IF($A128=Pensionsjahr,(MONTH($E$1)+2*MONTH($E$1)/12)*HLOOKUP($C128,Gehaltstabelle_neu!$B$2:$AA$13,Neu_Gehalt!M128+1,FALSE),""))</f>
        <v/>
      </c>
      <c r="O128" s="47" t="str">
        <f>IF($A128="","",IF(O127=MAX(Gehaltstabelle_neu!$A$3:$A$56),MAX(Gehaltstabelle_neu!$A$3:$A$56),IF(MOD($B128,2)=0,O127+1,O127)))</f>
        <v/>
      </c>
      <c r="P128" s="47" t="str">
        <f>IF($A128&lt;Pensionsjahr,HLOOKUP($C128,Gehaltstabelle_neu!$B$2:$AA$13,Neu_Gehalt!O128+1,FALSE)*14,IF($A128=Pensionsjahr,(MONTH($E$1)+2*MONTH($E$1)/12)*HLOOKUP($C128,Gehaltstabelle_neu!$B$2:$AA$13,Neu_Gehalt!O128+1,FALSE),""))</f>
        <v/>
      </c>
      <c r="Q128" s="47" t="str">
        <f>IF($A128="","",IF(Q127=MAX(Gehaltstabelle_neu!$A$3:$A$56),MAX(Gehaltstabelle_neu!$A$3:$A$56),IF(MOD($B128,2)=0,Q127+1,Q127)))</f>
        <v/>
      </c>
      <c r="R128" s="47" t="str">
        <f>IF($A128&lt;Pensionsjahr,HLOOKUP($C128,Gehaltstabelle_neu!$B$2:$AA$13,Neu_Gehalt!Q128+1,FALSE)*14,IF($A128=Pensionsjahr,(MONTH($E$1)+2*MONTH($E$1)/12)*HLOOKUP($C128,Gehaltstabelle_neu!$B$2:$AA$13,Neu_Gehalt!Q128+1,FALSE),""))</f>
        <v/>
      </c>
      <c r="S128" s="47" t="str">
        <f>IF($A128="","",IF(S127=MAX(Gehaltstabelle_neu!$A$3:$A$56),MAX(Gehaltstabelle_neu!$A$3:$A$56),IF(MOD($B128,2)=0,S127+1,S127)))</f>
        <v/>
      </c>
      <c r="T128" s="47" t="str">
        <f>IF($A128&lt;Pensionsjahr,HLOOKUP($C128,Gehaltstabelle_neu!$B$2:$AA$13,Neu_Gehalt!S128+1,FALSE)*14,IF($A128=Pensionsjahr,(MONTH($E$1)+2*MONTH($E$1)/12)*HLOOKUP($C128,Gehaltstabelle_neu!$B$2:$AA$13,Neu_Gehalt!S128+1,FALSE),""))</f>
        <v/>
      </c>
      <c r="U128" s="47" t="str">
        <f>IF($A128="","",IF(U127=MAX(Gehaltstabelle_neu!$A$3:$A$56),MAX(Gehaltstabelle_neu!$A$3:$A$56),IF(MOD($B128,2)=0,U127+1,U127)))</f>
        <v/>
      </c>
      <c r="V128" s="47" t="str">
        <f>IF($A128&lt;Pensionsjahr,HLOOKUP($C128,Gehaltstabelle_neu!$B$2:$AA$13,Neu_Gehalt!U128+1,FALSE)*14,IF($A128=Pensionsjahr,(MONTH($E$1)+2*MONTH($E$1)/12)*HLOOKUP($C128,Gehaltstabelle_neu!$B$2:$AA$13,Neu_Gehalt!U128+1,FALSE),""))</f>
        <v/>
      </c>
      <c r="W128" s="47" t="str">
        <f>IF($A128="","",IF(W127=MAX(Gehaltstabelle_neu!$A$3:$A$56),MAX(Gehaltstabelle_neu!$A$3:$A$56),IF(MOD($B128,2)=0,W127+1,W127)))</f>
        <v/>
      </c>
      <c r="X128" s="47" t="str">
        <f>IF($A128&lt;Pensionsjahr,HLOOKUP($C128,Gehaltstabelle_neu!$B$2:$AA$13,Neu_Gehalt!W128+1,FALSE)*14,IF($A128=Pensionsjahr,(MONTH($E$1)+2*MONTH($E$1)/12)*HLOOKUP($C128,Gehaltstabelle_neu!$B$2:$AA$13,Neu_Gehalt!W128+1,FALSE),""))</f>
        <v/>
      </c>
      <c r="Y128" s="47" t="str">
        <f>IF($A128="","",IF(Y127=MAX(Gehaltstabelle_neu!$A$3:$A$56),MAX(Gehaltstabelle_neu!$A$3:$A$56),IF(MOD($B128,2)=0,Y127+1,Y127)))</f>
        <v/>
      </c>
      <c r="Z128" s="47" t="str">
        <f>IF($A128&lt;Pensionsjahr,HLOOKUP($C128,Gehaltstabelle_neu!$B$2:$AA$13,Neu_Gehalt!Y128+1,FALSE)*14,IF($A128=Pensionsjahr,(MONTH($E$1)+2*MONTH($E$1)/12)*HLOOKUP($C128,Gehaltstabelle_neu!$B$2:$AA$13,Neu_Gehalt!Y128+1,FALSE),""))</f>
        <v/>
      </c>
      <c r="AA128" s="47" t="str">
        <f>IF($A128="","",IF(AA127=MAX(Gehaltstabelle_neu!$A$3:$A$56),MAX(Gehaltstabelle_neu!$A$3:$A$56),IF(MOD($B128,2)=0,AA127+1,AA127)))</f>
        <v/>
      </c>
      <c r="AB128" s="47" t="str">
        <f>IF($A128&lt;Pensionsjahr,HLOOKUP($C128,Gehaltstabelle_neu!$B$2:$AA$13,Neu_Gehalt!AA128+1,FALSE)*14,IF($A128=Pensionsjahr,(MONTH($E$1)+2*MONTH($E$1)/12)*HLOOKUP($C128,Gehaltstabelle_neu!$B$2:$AA$13,Neu_Gehalt!AA128+1,FALSE),""))</f>
        <v/>
      </c>
      <c r="AC128" s="47" t="str">
        <f>IF($A128="","",IF(AC127=MAX(Gehaltstabelle_neu!$A$3:$A$56),MAX(Gehaltstabelle_neu!$A$3:$A$56),IF(MOD($B128,2)=0,AC127+1,AC127)))</f>
        <v/>
      </c>
      <c r="AD128" s="47" t="str">
        <f>IF($A128&lt;Pensionsjahr,HLOOKUP($C128,Gehaltstabelle_neu!$B$2:$AA$13,Neu_Gehalt!AC128+1,FALSE)*14,IF($A128=Pensionsjahr,(MONTH($E$1)+2*MONTH($E$1)/12)*HLOOKUP($C128,Gehaltstabelle_neu!$B$2:$AA$13,Neu_Gehalt!AC128+1,FALSE),""))</f>
        <v/>
      </c>
      <c r="AE128" s="48"/>
    </row>
    <row r="129" spans="1:31" x14ac:dyDescent="0.25">
      <c r="A129" t="str">
        <f t="shared" si="3"/>
        <v/>
      </c>
      <c r="B129" s="19" t="str">
        <f t="shared" si="2"/>
        <v/>
      </c>
      <c r="C129" s="19" t="str">
        <f>IF(A129="","",IF(C128=MAX(Gehaltstabelle_neu!$B$2:$BO$2),Neu_Gehalt!C128,$H$3+Dienstprüftung!D122))</f>
        <v/>
      </c>
      <c r="D129" t="str">
        <f>IF(A129="","",IF(D128=MAX(Gehaltstabelle_neu!$A$3:A175),MAX(Gehaltstabelle_neu!$A$3:A175),IF(MOD(B129,2)=0,D128+1,D128)))</f>
        <v/>
      </c>
      <c r="E129" s="20" t="str">
        <f>IF(A129&lt;Pensionsjahr,HLOOKUP(C129,Gehaltstabelle_neu!$B$2:$AA$13,Neu_Gehalt!D129+1,FALSE)*14,IF(A129=Pensionsjahr,(MONTH($E$1)-1+2*(MONTH($E$1)-1)/12)*HLOOKUP(C129,Gehaltstabelle_neu!$B$2:$AA$13,Neu_Gehalt!D129+1,FALSE),""))</f>
        <v/>
      </c>
      <c r="G129" s="21"/>
      <c r="I129" s="46" t="str">
        <f>IF(A129="","",IF(I128=MAX(Gehaltstabelle_neu!$A$3:A175),MAX(Gehaltstabelle_neu!$A$3:A175),IF(MOD(B129,2)=0,I128+1,I128)))</f>
        <v/>
      </c>
      <c r="J129" s="47" t="str">
        <f>IF(A129&lt;Pensionsjahr,HLOOKUP(C129,Gehaltstabelle_neu!$B$2:$AA$13,Neu_Gehalt!I129+1,FALSE)*14,IF(A129=Pensionsjahr,(MONTH($E$1)+2*MONTH($E$1)/12)*HLOOKUP(C129,Gehaltstabelle_neu!$B$2:$AA$13,Neu_Gehalt!I129+1,FALSE),""))</f>
        <v/>
      </c>
      <c r="K129" s="47" t="str">
        <f>IF($A129="","",IF(K128=MAX(Gehaltstabelle_neu!$A$3:$A$56),MAX(Gehaltstabelle_neu!$A$3:$A$56),IF(MOD($B129,2)=0,K128+1,K128)))</f>
        <v/>
      </c>
      <c r="L129" s="47" t="str">
        <f>IF($A129&lt;Pensionsjahr,HLOOKUP($C129,Gehaltstabelle_neu!$B$2:$AA$13,Neu_Gehalt!K129+1,FALSE)*14,IF($A129=Pensionsjahr,(MONTH($E$1)+2*MONTH($E$1)/12)*HLOOKUP($C129,Gehaltstabelle_neu!$B$2:$AA$13,Neu_Gehalt!K129+1,FALSE),""))</f>
        <v/>
      </c>
      <c r="M129" s="47" t="str">
        <f>IF($A129="","",IF(M128=MAX(Gehaltstabelle_neu!$A$3:$A$56),MAX(Gehaltstabelle_neu!$A$3:$A$56),IF(MOD($B129,2)=0,M128+1,M128)))</f>
        <v/>
      </c>
      <c r="N129" s="47" t="str">
        <f>IF($A129&lt;Pensionsjahr,HLOOKUP($C129,Gehaltstabelle_neu!$B$2:$AA$13,Neu_Gehalt!M129+1,FALSE)*14,IF($A129=Pensionsjahr,(MONTH($E$1)+2*MONTH($E$1)/12)*HLOOKUP($C129,Gehaltstabelle_neu!$B$2:$AA$13,Neu_Gehalt!M129+1,FALSE),""))</f>
        <v/>
      </c>
      <c r="O129" s="47" t="str">
        <f>IF($A129="","",IF(O128=MAX(Gehaltstabelle_neu!$A$3:$A$56),MAX(Gehaltstabelle_neu!$A$3:$A$56),IF(MOD($B129,2)=0,O128+1,O128)))</f>
        <v/>
      </c>
      <c r="P129" s="47" t="str">
        <f>IF($A129&lt;Pensionsjahr,HLOOKUP($C129,Gehaltstabelle_neu!$B$2:$AA$13,Neu_Gehalt!O129+1,FALSE)*14,IF($A129=Pensionsjahr,(MONTH($E$1)+2*MONTH($E$1)/12)*HLOOKUP($C129,Gehaltstabelle_neu!$B$2:$AA$13,Neu_Gehalt!O129+1,FALSE),""))</f>
        <v/>
      </c>
      <c r="Q129" s="47" t="str">
        <f>IF($A129="","",IF(Q128=MAX(Gehaltstabelle_neu!$A$3:$A$56),MAX(Gehaltstabelle_neu!$A$3:$A$56),IF(MOD($B129,2)=0,Q128+1,Q128)))</f>
        <v/>
      </c>
      <c r="R129" s="47" t="str">
        <f>IF($A129&lt;Pensionsjahr,HLOOKUP($C129,Gehaltstabelle_neu!$B$2:$AA$13,Neu_Gehalt!Q129+1,FALSE)*14,IF($A129=Pensionsjahr,(MONTH($E$1)+2*MONTH($E$1)/12)*HLOOKUP($C129,Gehaltstabelle_neu!$B$2:$AA$13,Neu_Gehalt!Q129+1,FALSE),""))</f>
        <v/>
      </c>
      <c r="S129" s="47" t="str">
        <f>IF($A129="","",IF(S128=MAX(Gehaltstabelle_neu!$A$3:$A$56),MAX(Gehaltstabelle_neu!$A$3:$A$56),IF(MOD($B129,2)=0,S128+1,S128)))</f>
        <v/>
      </c>
      <c r="T129" s="47" t="str">
        <f>IF($A129&lt;Pensionsjahr,HLOOKUP($C129,Gehaltstabelle_neu!$B$2:$AA$13,Neu_Gehalt!S129+1,FALSE)*14,IF($A129=Pensionsjahr,(MONTH($E$1)+2*MONTH($E$1)/12)*HLOOKUP($C129,Gehaltstabelle_neu!$B$2:$AA$13,Neu_Gehalt!S129+1,FALSE),""))</f>
        <v/>
      </c>
      <c r="U129" s="47" t="str">
        <f>IF($A129="","",IF(U128=MAX(Gehaltstabelle_neu!$A$3:$A$56),MAX(Gehaltstabelle_neu!$A$3:$A$56),IF(MOD($B129,2)=0,U128+1,U128)))</f>
        <v/>
      </c>
      <c r="V129" s="47" t="str">
        <f>IF($A129&lt;Pensionsjahr,HLOOKUP($C129,Gehaltstabelle_neu!$B$2:$AA$13,Neu_Gehalt!U129+1,FALSE)*14,IF($A129=Pensionsjahr,(MONTH($E$1)+2*MONTH($E$1)/12)*HLOOKUP($C129,Gehaltstabelle_neu!$B$2:$AA$13,Neu_Gehalt!U129+1,FALSE),""))</f>
        <v/>
      </c>
      <c r="W129" s="47" t="str">
        <f>IF($A129="","",IF(W128=MAX(Gehaltstabelle_neu!$A$3:$A$56),MAX(Gehaltstabelle_neu!$A$3:$A$56),IF(MOD($B129,2)=0,W128+1,W128)))</f>
        <v/>
      </c>
      <c r="X129" s="47" t="str">
        <f>IF($A129&lt;Pensionsjahr,HLOOKUP($C129,Gehaltstabelle_neu!$B$2:$AA$13,Neu_Gehalt!W129+1,FALSE)*14,IF($A129=Pensionsjahr,(MONTH($E$1)+2*MONTH($E$1)/12)*HLOOKUP($C129,Gehaltstabelle_neu!$B$2:$AA$13,Neu_Gehalt!W129+1,FALSE),""))</f>
        <v/>
      </c>
      <c r="Y129" s="47" t="str">
        <f>IF($A129="","",IF(Y128=MAX(Gehaltstabelle_neu!$A$3:$A$56),MAX(Gehaltstabelle_neu!$A$3:$A$56),IF(MOD($B129,2)=0,Y128+1,Y128)))</f>
        <v/>
      </c>
      <c r="Z129" s="47" t="str">
        <f>IF($A129&lt;Pensionsjahr,HLOOKUP($C129,Gehaltstabelle_neu!$B$2:$AA$13,Neu_Gehalt!Y129+1,FALSE)*14,IF($A129=Pensionsjahr,(MONTH($E$1)+2*MONTH($E$1)/12)*HLOOKUP($C129,Gehaltstabelle_neu!$B$2:$AA$13,Neu_Gehalt!Y129+1,FALSE),""))</f>
        <v/>
      </c>
      <c r="AA129" s="47" t="str">
        <f>IF($A129="","",IF(AA128=MAX(Gehaltstabelle_neu!$A$3:$A$56),MAX(Gehaltstabelle_neu!$A$3:$A$56),IF(MOD($B129,2)=0,AA128+1,AA128)))</f>
        <v/>
      </c>
      <c r="AB129" s="47" t="str">
        <f>IF($A129&lt;Pensionsjahr,HLOOKUP($C129,Gehaltstabelle_neu!$B$2:$AA$13,Neu_Gehalt!AA129+1,FALSE)*14,IF($A129=Pensionsjahr,(MONTH($E$1)+2*MONTH($E$1)/12)*HLOOKUP($C129,Gehaltstabelle_neu!$B$2:$AA$13,Neu_Gehalt!AA129+1,FALSE),""))</f>
        <v/>
      </c>
      <c r="AC129" s="47" t="str">
        <f>IF($A129="","",IF(AC128=MAX(Gehaltstabelle_neu!$A$3:$A$56),MAX(Gehaltstabelle_neu!$A$3:$A$56),IF(MOD($B129,2)=0,AC128+1,AC128)))</f>
        <v/>
      </c>
      <c r="AD129" s="47" t="str">
        <f>IF($A129&lt;Pensionsjahr,HLOOKUP($C129,Gehaltstabelle_neu!$B$2:$AA$13,Neu_Gehalt!AC129+1,FALSE)*14,IF($A129=Pensionsjahr,(MONTH($E$1)+2*MONTH($E$1)/12)*HLOOKUP($C129,Gehaltstabelle_neu!$B$2:$AA$13,Neu_Gehalt!AC129+1,FALSE),""))</f>
        <v/>
      </c>
      <c r="AE129" s="48"/>
    </row>
    <row r="130" spans="1:31" x14ac:dyDescent="0.25">
      <c r="A130" t="str">
        <f t="shared" si="3"/>
        <v/>
      </c>
      <c r="B130" s="19" t="str">
        <f t="shared" si="2"/>
        <v/>
      </c>
      <c r="C130" s="19" t="str">
        <f>IF(A130="","",IF(C129=MAX(Gehaltstabelle_neu!$B$2:$BO$2),Neu_Gehalt!C129,$H$3+Dienstprüftung!D123))</f>
        <v/>
      </c>
      <c r="D130" t="str">
        <f>IF(A130="","",IF(D129=MAX(Gehaltstabelle_neu!$A$3:A176),MAX(Gehaltstabelle_neu!$A$3:A176),IF(MOD(B130,2)=0,D129+1,D129)))</f>
        <v/>
      </c>
      <c r="E130" s="20" t="str">
        <f>IF(A130&lt;Pensionsjahr,HLOOKUP(C130,Gehaltstabelle_neu!$B$2:$AA$13,Neu_Gehalt!D130+1,FALSE)*14,IF(A130=Pensionsjahr,(MONTH($E$1)-1+2*(MONTH($E$1)-1)/12)*HLOOKUP(C130,Gehaltstabelle_neu!$B$2:$AA$13,Neu_Gehalt!D130+1,FALSE),""))</f>
        <v/>
      </c>
      <c r="G130" s="21"/>
      <c r="I130" s="46" t="str">
        <f>IF(A130="","",IF(I129=MAX(Gehaltstabelle_neu!$A$3:A176),MAX(Gehaltstabelle_neu!$A$3:A176),IF(MOD(B130,2)=0,I129+1,I129)))</f>
        <v/>
      </c>
      <c r="J130" s="47" t="str">
        <f>IF(A130&lt;Pensionsjahr,HLOOKUP(C130,Gehaltstabelle_neu!$B$2:$AA$13,Neu_Gehalt!I130+1,FALSE)*14,IF(A130=Pensionsjahr,(MONTH($E$1)+2*MONTH($E$1)/12)*HLOOKUP(C130,Gehaltstabelle_neu!$B$2:$AA$13,Neu_Gehalt!I130+1,FALSE),""))</f>
        <v/>
      </c>
      <c r="K130" s="47" t="str">
        <f>IF($A130="","",IF(K129=MAX(Gehaltstabelle_neu!$A$3:$A$56),MAX(Gehaltstabelle_neu!$A$3:$A$56),IF(MOD($B130,2)=0,K129+1,K129)))</f>
        <v/>
      </c>
      <c r="L130" s="47" t="str">
        <f>IF($A130&lt;Pensionsjahr,HLOOKUP($C130,Gehaltstabelle_neu!$B$2:$AA$13,Neu_Gehalt!K130+1,FALSE)*14,IF($A130=Pensionsjahr,(MONTH($E$1)+2*MONTH($E$1)/12)*HLOOKUP($C130,Gehaltstabelle_neu!$B$2:$AA$13,Neu_Gehalt!K130+1,FALSE),""))</f>
        <v/>
      </c>
      <c r="M130" s="47" t="str">
        <f>IF($A130="","",IF(M129=MAX(Gehaltstabelle_neu!$A$3:$A$56),MAX(Gehaltstabelle_neu!$A$3:$A$56),IF(MOD($B130,2)=0,M129+1,M129)))</f>
        <v/>
      </c>
      <c r="N130" s="47" t="str">
        <f>IF($A130&lt;Pensionsjahr,HLOOKUP($C130,Gehaltstabelle_neu!$B$2:$AA$13,Neu_Gehalt!M130+1,FALSE)*14,IF($A130=Pensionsjahr,(MONTH($E$1)+2*MONTH($E$1)/12)*HLOOKUP($C130,Gehaltstabelle_neu!$B$2:$AA$13,Neu_Gehalt!M130+1,FALSE),""))</f>
        <v/>
      </c>
      <c r="O130" s="47" t="str">
        <f>IF($A130="","",IF(O129=MAX(Gehaltstabelle_neu!$A$3:$A$56),MAX(Gehaltstabelle_neu!$A$3:$A$56),IF(MOD($B130,2)=0,O129+1,O129)))</f>
        <v/>
      </c>
      <c r="P130" s="47" t="str">
        <f>IF($A130&lt;Pensionsjahr,HLOOKUP($C130,Gehaltstabelle_neu!$B$2:$AA$13,Neu_Gehalt!O130+1,FALSE)*14,IF($A130=Pensionsjahr,(MONTH($E$1)+2*MONTH($E$1)/12)*HLOOKUP($C130,Gehaltstabelle_neu!$B$2:$AA$13,Neu_Gehalt!O130+1,FALSE),""))</f>
        <v/>
      </c>
      <c r="Q130" s="47" t="str">
        <f>IF($A130="","",IF(Q129=MAX(Gehaltstabelle_neu!$A$3:$A$56),MAX(Gehaltstabelle_neu!$A$3:$A$56),IF(MOD($B130,2)=0,Q129+1,Q129)))</f>
        <v/>
      </c>
      <c r="R130" s="47" t="str">
        <f>IF($A130&lt;Pensionsjahr,HLOOKUP($C130,Gehaltstabelle_neu!$B$2:$AA$13,Neu_Gehalt!Q130+1,FALSE)*14,IF($A130=Pensionsjahr,(MONTH($E$1)+2*MONTH($E$1)/12)*HLOOKUP($C130,Gehaltstabelle_neu!$B$2:$AA$13,Neu_Gehalt!Q130+1,FALSE),""))</f>
        <v/>
      </c>
      <c r="S130" s="47" t="str">
        <f>IF($A130="","",IF(S129=MAX(Gehaltstabelle_neu!$A$3:$A$56),MAX(Gehaltstabelle_neu!$A$3:$A$56),IF(MOD($B130,2)=0,S129+1,S129)))</f>
        <v/>
      </c>
      <c r="T130" s="47" t="str">
        <f>IF($A130&lt;Pensionsjahr,HLOOKUP($C130,Gehaltstabelle_neu!$B$2:$AA$13,Neu_Gehalt!S130+1,FALSE)*14,IF($A130=Pensionsjahr,(MONTH($E$1)+2*MONTH($E$1)/12)*HLOOKUP($C130,Gehaltstabelle_neu!$B$2:$AA$13,Neu_Gehalt!S130+1,FALSE),""))</f>
        <v/>
      </c>
      <c r="U130" s="47" t="str">
        <f>IF($A130="","",IF(U129=MAX(Gehaltstabelle_neu!$A$3:$A$56),MAX(Gehaltstabelle_neu!$A$3:$A$56),IF(MOD($B130,2)=0,U129+1,U129)))</f>
        <v/>
      </c>
      <c r="V130" s="47" t="str">
        <f>IF($A130&lt;Pensionsjahr,HLOOKUP($C130,Gehaltstabelle_neu!$B$2:$AA$13,Neu_Gehalt!U130+1,FALSE)*14,IF($A130=Pensionsjahr,(MONTH($E$1)+2*MONTH($E$1)/12)*HLOOKUP($C130,Gehaltstabelle_neu!$B$2:$AA$13,Neu_Gehalt!U130+1,FALSE),""))</f>
        <v/>
      </c>
      <c r="W130" s="47" t="str">
        <f>IF($A130="","",IF(W129=MAX(Gehaltstabelle_neu!$A$3:$A$56),MAX(Gehaltstabelle_neu!$A$3:$A$56),IF(MOD($B130,2)=0,W129+1,W129)))</f>
        <v/>
      </c>
      <c r="X130" s="47" t="str">
        <f>IF($A130&lt;Pensionsjahr,HLOOKUP($C130,Gehaltstabelle_neu!$B$2:$AA$13,Neu_Gehalt!W130+1,FALSE)*14,IF($A130=Pensionsjahr,(MONTH($E$1)+2*MONTH($E$1)/12)*HLOOKUP($C130,Gehaltstabelle_neu!$B$2:$AA$13,Neu_Gehalt!W130+1,FALSE),""))</f>
        <v/>
      </c>
      <c r="Y130" s="47" t="str">
        <f>IF($A130="","",IF(Y129=MAX(Gehaltstabelle_neu!$A$3:$A$56),MAX(Gehaltstabelle_neu!$A$3:$A$56),IF(MOD($B130,2)=0,Y129+1,Y129)))</f>
        <v/>
      </c>
      <c r="Z130" s="47" t="str">
        <f>IF($A130&lt;Pensionsjahr,HLOOKUP($C130,Gehaltstabelle_neu!$B$2:$AA$13,Neu_Gehalt!Y130+1,FALSE)*14,IF($A130=Pensionsjahr,(MONTH($E$1)+2*MONTH($E$1)/12)*HLOOKUP($C130,Gehaltstabelle_neu!$B$2:$AA$13,Neu_Gehalt!Y130+1,FALSE),""))</f>
        <v/>
      </c>
      <c r="AA130" s="47" t="str">
        <f>IF($A130="","",IF(AA129=MAX(Gehaltstabelle_neu!$A$3:$A$56),MAX(Gehaltstabelle_neu!$A$3:$A$56),IF(MOD($B130,2)=0,AA129+1,AA129)))</f>
        <v/>
      </c>
      <c r="AB130" s="47" t="str">
        <f>IF($A130&lt;Pensionsjahr,HLOOKUP($C130,Gehaltstabelle_neu!$B$2:$AA$13,Neu_Gehalt!AA130+1,FALSE)*14,IF($A130=Pensionsjahr,(MONTH($E$1)+2*MONTH($E$1)/12)*HLOOKUP($C130,Gehaltstabelle_neu!$B$2:$AA$13,Neu_Gehalt!AA130+1,FALSE),""))</f>
        <v/>
      </c>
      <c r="AC130" s="47" t="str">
        <f>IF($A130="","",IF(AC129=MAX(Gehaltstabelle_neu!$A$3:$A$56),MAX(Gehaltstabelle_neu!$A$3:$A$56),IF(MOD($B130,2)=0,AC129+1,AC129)))</f>
        <v/>
      </c>
      <c r="AD130" s="47" t="str">
        <f>IF($A130&lt;Pensionsjahr,HLOOKUP($C130,Gehaltstabelle_neu!$B$2:$AA$13,Neu_Gehalt!AC130+1,FALSE)*14,IF($A130=Pensionsjahr,(MONTH($E$1)+2*MONTH($E$1)/12)*HLOOKUP($C130,Gehaltstabelle_neu!$B$2:$AA$13,Neu_Gehalt!AC130+1,FALSE),""))</f>
        <v/>
      </c>
      <c r="AE130" s="48"/>
    </row>
    <row r="131" spans="1:31" x14ac:dyDescent="0.25">
      <c r="A131" t="str">
        <f t="shared" si="3"/>
        <v/>
      </c>
      <c r="B131" s="19" t="str">
        <f t="shared" si="2"/>
        <v/>
      </c>
      <c r="C131" s="19" t="str">
        <f>IF(A131="","",IF(C130=MAX(Gehaltstabelle_neu!$B$2:$BO$2),Neu_Gehalt!C130,$H$3+Dienstprüftung!D124))</f>
        <v/>
      </c>
      <c r="D131" t="str">
        <f>IF(A131="","",IF(D130=MAX(Gehaltstabelle_neu!$A$3:A177),MAX(Gehaltstabelle_neu!$A$3:A177),IF(MOD(B131,2)=0,D130+1,D130)))</f>
        <v/>
      </c>
      <c r="E131" s="20" t="str">
        <f>IF(A131&lt;Pensionsjahr,HLOOKUP(C131,Gehaltstabelle_neu!$B$2:$AA$13,Neu_Gehalt!D131+1,FALSE)*14,IF(A131=Pensionsjahr,(MONTH($E$1)-1+2*(MONTH($E$1)-1)/12)*HLOOKUP(C131,Gehaltstabelle_neu!$B$2:$AA$13,Neu_Gehalt!D131+1,FALSE),""))</f>
        <v/>
      </c>
      <c r="G131" s="21"/>
      <c r="I131" s="46" t="str">
        <f>IF(A131="","",IF(I130=MAX(Gehaltstabelle_neu!$A$3:A177),MAX(Gehaltstabelle_neu!$A$3:A177),IF(MOD(B131,2)=0,I130+1,I130)))</f>
        <v/>
      </c>
      <c r="J131" s="47" t="str">
        <f>IF(A131&lt;Pensionsjahr,HLOOKUP(C131,Gehaltstabelle_neu!$B$2:$AA$13,Neu_Gehalt!I131+1,FALSE)*14,IF(A131=Pensionsjahr,(MONTH($E$1)+2*MONTH($E$1)/12)*HLOOKUP(C131,Gehaltstabelle_neu!$B$2:$AA$13,Neu_Gehalt!I131+1,FALSE),""))</f>
        <v/>
      </c>
      <c r="K131" s="47" t="str">
        <f>IF($A131="","",IF(K130=MAX(Gehaltstabelle_neu!$A$3:$A$56),MAX(Gehaltstabelle_neu!$A$3:$A$56),IF(MOD($B131,2)=0,K130+1,K130)))</f>
        <v/>
      </c>
      <c r="L131" s="47" t="str">
        <f>IF($A131&lt;Pensionsjahr,HLOOKUP($C131,Gehaltstabelle_neu!$B$2:$AA$13,Neu_Gehalt!K131+1,FALSE)*14,IF($A131=Pensionsjahr,(MONTH($E$1)+2*MONTH($E$1)/12)*HLOOKUP($C131,Gehaltstabelle_neu!$B$2:$AA$13,Neu_Gehalt!K131+1,FALSE),""))</f>
        <v/>
      </c>
      <c r="M131" s="47" t="str">
        <f>IF($A131="","",IF(M130=MAX(Gehaltstabelle_neu!$A$3:$A$56),MAX(Gehaltstabelle_neu!$A$3:$A$56),IF(MOD($B131,2)=0,M130+1,M130)))</f>
        <v/>
      </c>
      <c r="N131" s="47" t="str">
        <f>IF($A131&lt;Pensionsjahr,HLOOKUP($C131,Gehaltstabelle_neu!$B$2:$AA$13,Neu_Gehalt!M131+1,FALSE)*14,IF($A131=Pensionsjahr,(MONTH($E$1)+2*MONTH($E$1)/12)*HLOOKUP($C131,Gehaltstabelle_neu!$B$2:$AA$13,Neu_Gehalt!M131+1,FALSE),""))</f>
        <v/>
      </c>
      <c r="O131" s="47" t="str">
        <f>IF($A131="","",IF(O130=MAX(Gehaltstabelle_neu!$A$3:$A$56),MAX(Gehaltstabelle_neu!$A$3:$A$56),IF(MOD($B131,2)=0,O130+1,O130)))</f>
        <v/>
      </c>
      <c r="P131" s="47" t="str">
        <f>IF($A131&lt;Pensionsjahr,HLOOKUP($C131,Gehaltstabelle_neu!$B$2:$AA$13,Neu_Gehalt!O131+1,FALSE)*14,IF($A131=Pensionsjahr,(MONTH($E$1)+2*MONTH($E$1)/12)*HLOOKUP($C131,Gehaltstabelle_neu!$B$2:$AA$13,Neu_Gehalt!O131+1,FALSE),""))</f>
        <v/>
      </c>
      <c r="Q131" s="47" t="str">
        <f>IF($A131="","",IF(Q130=MAX(Gehaltstabelle_neu!$A$3:$A$56),MAX(Gehaltstabelle_neu!$A$3:$A$56),IF(MOD($B131,2)=0,Q130+1,Q130)))</f>
        <v/>
      </c>
      <c r="R131" s="47" t="str">
        <f>IF($A131&lt;Pensionsjahr,HLOOKUP($C131,Gehaltstabelle_neu!$B$2:$AA$13,Neu_Gehalt!Q131+1,FALSE)*14,IF($A131=Pensionsjahr,(MONTH($E$1)+2*MONTH($E$1)/12)*HLOOKUP($C131,Gehaltstabelle_neu!$B$2:$AA$13,Neu_Gehalt!Q131+1,FALSE),""))</f>
        <v/>
      </c>
      <c r="S131" s="47" t="str">
        <f>IF($A131="","",IF(S130=MAX(Gehaltstabelle_neu!$A$3:$A$56),MAX(Gehaltstabelle_neu!$A$3:$A$56),IF(MOD($B131,2)=0,S130+1,S130)))</f>
        <v/>
      </c>
      <c r="T131" s="47" t="str">
        <f>IF($A131&lt;Pensionsjahr,HLOOKUP($C131,Gehaltstabelle_neu!$B$2:$AA$13,Neu_Gehalt!S131+1,FALSE)*14,IF($A131=Pensionsjahr,(MONTH($E$1)+2*MONTH($E$1)/12)*HLOOKUP($C131,Gehaltstabelle_neu!$B$2:$AA$13,Neu_Gehalt!S131+1,FALSE),""))</f>
        <v/>
      </c>
      <c r="U131" s="47" t="str">
        <f>IF($A131="","",IF(U130=MAX(Gehaltstabelle_neu!$A$3:$A$56),MAX(Gehaltstabelle_neu!$A$3:$A$56),IF(MOD($B131,2)=0,U130+1,U130)))</f>
        <v/>
      </c>
      <c r="V131" s="47" t="str">
        <f>IF($A131&lt;Pensionsjahr,HLOOKUP($C131,Gehaltstabelle_neu!$B$2:$AA$13,Neu_Gehalt!U131+1,FALSE)*14,IF($A131=Pensionsjahr,(MONTH($E$1)+2*MONTH($E$1)/12)*HLOOKUP($C131,Gehaltstabelle_neu!$B$2:$AA$13,Neu_Gehalt!U131+1,FALSE),""))</f>
        <v/>
      </c>
      <c r="W131" s="47" t="str">
        <f>IF($A131="","",IF(W130=MAX(Gehaltstabelle_neu!$A$3:$A$56),MAX(Gehaltstabelle_neu!$A$3:$A$56),IF(MOD($B131,2)=0,W130+1,W130)))</f>
        <v/>
      </c>
      <c r="X131" s="47" t="str">
        <f>IF($A131&lt;Pensionsjahr,HLOOKUP($C131,Gehaltstabelle_neu!$B$2:$AA$13,Neu_Gehalt!W131+1,FALSE)*14,IF($A131=Pensionsjahr,(MONTH($E$1)+2*MONTH($E$1)/12)*HLOOKUP($C131,Gehaltstabelle_neu!$B$2:$AA$13,Neu_Gehalt!W131+1,FALSE),""))</f>
        <v/>
      </c>
      <c r="Y131" s="47" t="str">
        <f>IF($A131="","",IF(Y130=MAX(Gehaltstabelle_neu!$A$3:$A$56),MAX(Gehaltstabelle_neu!$A$3:$A$56),IF(MOD($B131,2)=0,Y130+1,Y130)))</f>
        <v/>
      </c>
      <c r="Z131" s="47" t="str">
        <f>IF($A131&lt;Pensionsjahr,HLOOKUP($C131,Gehaltstabelle_neu!$B$2:$AA$13,Neu_Gehalt!Y131+1,FALSE)*14,IF($A131=Pensionsjahr,(MONTH($E$1)+2*MONTH($E$1)/12)*HLOOKUP($C131,Gehaltstabelle_neu!$B$2:$AA$13,Neu_Gehalt!Y131+1,FALSE),""))</f>
        <v/>
      </c>
      <c r="AA131" s="47" t="str">
        <f>IF($A131="","",IF(AA130=MAX(Gehaltstabelle_neu!$A$3:$A$56),MAX(Gehaltstabelle_neu!$A$3:$A$56),IF(MOD($B131,2)=0,AA130+1,AA130)))</f>
        <v/>
      </c>
      <c r="AB131" s="47" t="str">
        <f>IF($A131&lt;Pensionsjahr,HLOOKUP($C131,Gehaltstabelle_neu!$B$2:$AA$13,Neu_Gehalt!AA131+1,FALSE)*14,IF($A131=Pensionsjahr,(MONTH($E$1)+2*MONTH($E$1)/12)*HLOOKUP($C131,Gehaltstabelle_neu!$B$2:$AA$13,Neu_Gehalt!AA131+1,FALSE),""))</f>
        <v/>
      </c>
      <c r="AC131" s="47" t="str">
        <f>IF($A131="","",IF(AC130=MAX(Gehaltstabelle_neu!$A$3:$A$56),MAX(Gehaltstabelle_neu!$A$3:$A$56),IF(MOD($B131,2)=0,AC130+1,AC130)))</f>
        <v/>
      </c>
      <c r="AD131" s="47" t="str">
        <f>IF($A131&lt;Pensionsjahr,HLOOKUP($C131,Gehaltstabelle_neu!$B$2:$AA$13,Neu_Gehalt!AC131+1,FALSE)*14,IF($A131=Pensionsjahr,(MONTH($E$1)+2*MONTH($E$1)/12)*HLOOKUP($C131,Gehaltstabelle_neu!$B$2:$AA$13,Neu_Gehalt!AC131+1,FALSE),""))</f>
        <v/>
      </c>
      <c r="AE131" s="48"/>
    </row>
    <row r="132" spans="1:31" x14ac:dyDescent="0.25">
      <c r="A132" t="str">
        <f t="shared" si="3"/>
        <v/>
      </c>
      <c r="B132" s="19" t="str">
        <f t="shared" si="2"/>
        <v/>
      </c>
      <c r="C132" s="19" t="str">
        <f>IF(A132="","",IF(C131=MAX(Gehaltstabelle_neu!$B$2:$BO$2),Neu_Gehalt!C131,$H$3+Dienstprüftung!D125))</f>
        <v/>
      </c>
      <c r="D132" t="str">
        <f>IF(A132="","",IF(D131=MAX(Gehaltstabelle_neu!$A$3:A178),MAX(Gehaltstabelle_neu!$A$3:A178),IF(MOD(B132,2)=0,D131+1,D131)))</f>
        <v/>
      </c>
      <c r="E132" s="20" t="str">
        <f>IF(A132&lt;Pensionsjahr,HLOOKUP(C132,Gehaltstabelle_neu!$B$2:$AA$13,Neu_Gehalt!D132+1,FALSE)*14,IF(A132=Pensionsjahr,(MONTH($E$1)-1+2*(MONTH($E$1)-1)/12)*HLOOKUP(C132,Gehaltstabelle_neu!$B$2:$AA$13,Neu_Gehalt!D132+1,FALSE),""))</f>
        <v/>
      </c>
      <c r="G132" s="21"/>
      <c r="I132" s="46" t="str">
        <f>IF(A132="","",IF(I131=MAX(Gehaltstabelle_neu!$A$3:A178),MAX(Gehaltstabelle_neu!$A$3:A178),IF(MOD(B132,2)=0,I131+1,I131)))</f>
        <v/>
      </c>
      <c r="J132" s="47" t="str">
        <f>IF(A132&lt;Pensionsjahr,HLOOKUP(C132,Gehaltstabelle_neu!$B$2:$AA$13,Neu_Gehalt!I132+1,FALSE)*14,IF(A132=Pensionsjahr,(MONTH($E$1)+2*MONTH($E$1)/12)*HLOOKUP(C132,Gehaltstabelle_neu!$B$2:$AA$13,Neu_Gehalt!I132+1,FALSE),""))</f>
        <v/>
      </c>
      <c r="K132" s="47" t="str">
        <f>IF($A132="","",IF(K131=MAX(Gehaltstabelle_neu!$A$3:$A$56),MAX(Gehaltstabelle_neu!$A$3:$A$56),IF(MOD($B132,2)=0,K131+1,K131)))</f>
        <v/>
      </c>
      <c r="L132" s="47" t="str">
        <f>IF($A132&lt;Pensionsjahr,HLOOKUP($C132,Gehaltstabelle_neu!$B$2:$AA$13,Neu_Gehalt!K132+1,FALSE)*14,IF($A132=Pensionsjahr,(MONTH($E$1)+2*MONTH($E$1)/12)*HLOOKUP($C132,Gehaltstabelle_neu!$B$2:$AA$13,Neu_Gehalt!K132+1,FALSE),""))</f>
        <v/>
      </c>
      <c r="M132" s="47" t="str">
        <f>IF($A132="","",IF(M131=MAX(Gehaltstabelle_neu!$A$3:$A$56),MAX(Gehaltstabelle_neu!$A$3:$A$56),IF(MOD($B132,2)=0,M131+1,M131)))</f>
        <v/>
      </c>
      <c r="N132" s="47" t="str">
        <f>IF($A132&lt;Pensionsjahr,HLOOKUP($C132,Gehaltstabelle_neu!$B$2:$AA$13,Neu_Gehalt!M132+1,FALSE)*14,IF($A132=Pensionsjahr,(MONTH($E$1)+2*MONTH($E$1)/12)*HLOOKUP($C132,Gehaltstabelle_neu!$B$2:$AA$13,Neu_Gehalt!M132+1,FALSE),""))</f>
        <v/>
      </c>
      <c r="O132" s="47" t="str">
        <f>IF($A132="","",IF(O131=MAX(Gehaltstabelle_neu!$A$3:$A$56),MAX(Gehaltstabelle_neu!$A$3:$A$56),IF(MOD($B132,2)=0,O131+1,O131)))</f>
        <v/>
      </c>
      <c r="P132" s="47" t="str">
        <f>IF($A132&lt;Pensionsjahr,HLOOKUP($C132,Gehaltstabelle_neu!$B$2:$AA$13,Neu_Gehalt!O132+1,FALSE)*14,IF($A132=Pensionsjahr,(MONTH($E$1)+2*MONTH($E$1)/12)*HLOOKUP($C132,Gehaltstabelle_neu!$B$2:$AA$13,Neu_Gehalt!O132+1,FALSE),""))</f>
        <v/>
      </c>
      <c r="Q132" s="47" t="str">
        <f>IF($A132="","",IF(Q131=MAX(Gehaltstabelle_neu!$A$3:$A$56),MAX(Gehaltstabelle_neu!$A$3:$A$56),IF(MOD($B132,2)=0,Q131+1,Q131)))</f>
        <v/>
      </c>
      <c r="R132" s="47" t="str">
        <f>IF($A132&lt;Pensionsjahr,HLOOKUP($C132,Gehaltstabelle_neu!$B$2:$AA$13,Neu_Gehalt!Q132+1,FALSE)*14,IF($A132=Pensionsjahr,(MONTH($E$1)+2*MONTH($E$1)/12)*HLOOKUP($C132,Gehaltstabelle_neu!$B$2:$AA$13,Neu_Gehalt!Q132+1,FALSE),""))</f>
        <v/>
      </c>
      <c r="S132" s="47" t="str">
        <f>IF($A132="","",IF(S131=MAX(Gehaltstabelle_neu!$A$3:$A$56),MAX(Gehaltstabelle_neu!$A$3:$A$56),IF(MOD($B132,2)=0,S131+1,S131)))</f>
        <v/>
      </c>
      <c r="T132" s="47" t="str">
        <f>IF($A132&lt;Pensionsjahr,HLOOKUP($C132,Gehaltstabelle_neu!$B$2:$AA$13,Neu_Gehalt!S132+1,FALSE)*14,IF($A132=Pensionsjahr,(MONTH($E$1)+2*MONTH($E$1)/12)*HLOOKUP($C132,Gehaltstabelle_neu!$B$2:$AA$13,Neu_Gehalt!S132+1,FALSE),""))</f>
        <v/>
      </c>
      <c r="U132" s="47" t="str">
        <f>IF($A132="","",IF(U131=MAX(Gehaltstabelle_neu!$A$3:$A$56),MAX(Gehaltstabelle_neu!$A$3:$A$56),IF(MOD($B132,2)=0,U131+1,U131)))</f>
        <v/>
      </c>
      <c r="V132" s="47" t="str">
        <f>IF($A132&lt;Pensionsjahr,HLOOKUP($C132,Gehaltstabelle_neu!$B$2:$AA$13,Neu_Gehalt!U132+1,FALSE)*14,IF($A132=Pensionsjahr,(MONTH($E$1)+2*MONTH($E$1)/12)*HLOOKUP($C132,Gehaltstabelle_neu!$B$2:$AA$13,Neu_Gehalt!U132+1,FALSE),""))</f>
        <v/>
      </c>
      <c r="W132" s="47" t="str">
        <f>IF($A132="","",IF(W131=MAX(Gehaltstabelle_neu!$A$3:$A$56),MAX(Gehaltstabelle_neu!$A$3:$A$56),IF(MOD($B132,2)=0,W131+1,W131)))</f>
        <v/>
      </c>
      <c r="X132" s="47" t="str">
        <f>IF($A132&lt;Pensionsjahr,HLOOKUP($C132,Gehaltstabelle_neu!$B$2:$AA$13,Neu_Gehalt!W132+1,FALSE)*14,IF($A132=Pensionsjahr,(MONTH($E$1)+2*MONTH($E$1)/12)*HLOOKUP($C132,Gehaltstabelle_neu!$B$2:$AA$13,Neu_Gehalt!W132+1,FALSE),""))</f>
        <v/>
      </c>
      <c r="Y132" s="47" t="str">
        <f>IF($A132="","",IF(Y131=MAX(Gehaltstabelle_neu!$A$3:$A$56),MAX(Gehaltstabelle_neu!$A$3:$A$56),IF(MOD($B132,2)=0,Y131+1,Y131)))</f>
        <v/>
      </c>
      <c r="Z132" s="47" t="str">
        <f>IF($A132&lt;Pensionsjahr,HLOOKUP($C132,Gehaltstabelle_neu!$B$2:$AA$13,Neu_Gehalt!Y132+1,FALSE)*14,IF($A132=Pensionsjahr,(MONTH($E$1)+2*MONTH($E$1)/12)*HLOOKUP($C132,Gehaltstabelle_neu!$B$2:$AA$13,Neu_Gehalt!Y132+1,FALSE),""))</f>
        <v/>
      </c>
      <c r="AA132" s="47" t="str">
        <f>IF($A132="","",IF(AA131=MAX(Gehaltstabelle_neu!$A$3:$A$56),MAX(Gehaltstabelle_neu!$A$3:$A$56),IF(MOD($B132,2)=0,AA131+1,AA131)))</f>
        <v/>
      </c>
      <c r="AB132" s="47" t="str">
        <f>IF($A132&lt;Pensionsjahr,HLOOKUP($C132,Gehaltstabelle_neu!$B$2:$AA$13,Neu_Gehalt!AA132+1,FALSE)*14,IF($A132=Pensionsjahr,(MONTH($E$1)+2*MONTH($E$1)/12)*HLOOKUP($C132,Gehaltstabelle_neu!$B$2:$AA$13,Neu_Gehalt!AA132+1,FALSE),""))</f>
        <v/>
      </c>
      <c r="AC132" s="47" t="str">
        <f>IF($A132="","",IF(AC131=MAX(Gehaltstabelle_neu!$A$3:$A$56),MAX(Gehaltstabelle_neu!$A$3:$A$56),IF(MOD($B132,2)=0,AC131+1,AC131)))</f>
        <v/>
      </c>
      <c r="AD132" s="47" t="str">
        <f>IF($A132&lt;Pensionsjahr,HLOOKUP($C132,Gehaltstabelle_neu!$B$2:$AA$13,Neu_Gehalt!AC132+1,FALSE)*14,IF($A132=Pensionsjahr,(MONTH($E$1)+2*MONTH($E$1)/12)*HLOOKUP($C132,Gehaltstabelle_neu!$B$2:$AA$13,Neu_Gehalt!AC132+1,FALSE),""))</f>
        <v/>
      </c>
      <c r="AE132" s="48"/>
    </row>
    <row r="133" spans="1:31" x14ac:dyDescent="0.25">
      <c r="A133" t="str">
        <f t="shared" si="3"/>
        <v/>
      </c>
      <c r="B133" s="19" t="str">
        <f t="shared" si="2"/>
        <v/>
      </c>
      <c r="C133" s="19" t="str">
        <f>IF(A133="","",IF(C132=MAX(Gehaltstabelle_neu!$B$2:$BO$2),Neu_Gehalt!C132,$H$3+Dienstprüftung!D126))</f>
        <v/>
      </c>
      <c r="D133" t="str">
        <f>IF(A133="","",IF(D132=MAX(Gehaltstabelle_neu!$A$3:A179),MAX(Gehaltstabelle_neu!$A$3:A179),IF(MOD(B133,2)=0,D132+1,D132)))</f>
        <v/>
      </c>
      <c r="E133" s="20" t="str">
        <f>IF(A133&lt;Pensionsjahr,HLOOKUP(C133,Gehaltstabelle_neu!$B$2:$AA$13,Neu_Gehalt!D133+1,FALSE)*14,IF(A133=Pensionsjahr,(MONTH($E$1)-1+2*(MONTH($E$1)-1)/12)*HLOOKUP(C133,Gehaltstabelle_neu!$B$2:$AA$13,Neu_Gehalt!D133+1,FALSE),""))</f>
        <v/>
      </c>
      <c r="G133" s="21"/>
      <c r="I133" s="46" t="str">
        <f>IF(A133="","",IF(I132=MAX(Gehaltstabelle_neu!$A$3:A179),MAX(Gehaltstabelle_neu!$A$3:A179),IF(MOD(B133,2)=0,I132+1,I132)))</f>
        <v/>
      </c>
      <c r="J133" s="47" t="str">
        <f>IF(A133&lt;Pensionsjahr,HLOOKUP(C133,Gehaltstabelle_neu!$B$2:$AA$13,Neu_Gehalt!I133+1,FALSE)*14,IF(A133=Pensionsjahr,(MONTH($E$1)+2*MONTH($E$1)/12)*HLOOKUP(C133,Gehaltstabelle_neu!$B$2:$AA$13,Neu_Gehalt!I133+1,FALSE),""))</f>
        <v/>
      </c>
      <c r="K133" s="47" t="str">
        <f>IF($A133="","",IF(K132=MAX(Gehaltstabelle_neu!$A$3:$A$56),MAX(Gehaltstabelle_neu!$A$3:$A$56),IF(MOD($B133,2)=0,K132+1,K132)))</f>
        <v/>
      </c>
      <c r="L133" s="47" t="str">
        <f>IF($A133&lt;Pensionsjahr,HLOOKUP($C133,Gehaltstabelle_neu!$B$2:$AA$13,Neu_Gehalt!K133+1,FALSE)*14,IF($A133=Pensionsjahr,(MONTH($E$1)+2*MONTH($E$1)/12)*HLOOKUP($C133,Gehaltstabelle_neu!$B$2:$AA$13,Neu_Gehalt!K133+1,FALSE),""))</f>
        <v/>
      </c>
      <c r="M133" s="47" t="str">
        <f>IF($A133="","",IF(M132=MAX(Gehaltstabelle_neu!$A$3:$A$56),MAX(Gehaltstabelle_neu!$A$3:$A$56),IF(MOD($B133,2)=0,M132+1,M132)))</f>
        <v/>
      </c>
      <c r="N133" s="47" t="str">
        <f>IF($A133&lt;Pensionsjahr,HLOOKUP($C133,Gehaltstabelle_neu!$B$2:$AA$13,Neu_Gehalt!M133+1,FALSE)*14,IF($A133=Pensionsjahr,(MONTH($E$1)+2*MONTH($E$1)/12)*HLOOKUP($C133,Gehaltstabelle_neu!$B$2:$AA$13,Neu_Gehalt!M133+1,FALSE),""))</f>
        <v/>
      </c>
      <c r="O133" s="47" t="str">
        <f>IF($A133="","",IF(O132=MAX(Gehaltstabelle_neu!$A$3:$A$56),MAX(Gehaltstabelle_neu!$A$3:$A$56),IF(MOD($B133,2)=0,O132+1,O132)))</f>
        <v/>
      </c>
      <c r="P133" s="47" t="str">
        <f>IF($A133&lt;Pensionsjahr,HLOOKUP($C133,Gehaltstabelle_neu!$B$2:$AA$13,Neu_Gehalt!O133+1,FALSE)*14,IF($A133=Pensionsjahr,(MONTH($E$1)+2*MONTH($E$1)/12)*HLOOKUP($C133,Gehaltstabelle_neu!$B$2:$AA$13,Neu_Gehalt!O133+1,FALSE),""))</f>
        <v/>
      </c>
      <c r="Q133" s="47" t="str">
        <f>IF($A133="","",IF(Q132=MAX(Gehaltstabelle_neu!$A$3:$A$56),MAX(Gehaltstabelle_neu!$A$3:$A$56),IF(MOD($B133,2)=0,Q132+1,Q132)))</f>
        <v/>
      </c>
      <c r="R133" s="47" t="str">
        <f>IF($A133&lt;Pensionsjahr,HLOOKUP($C133,Gehaltstabelle_neu!$B$2:$AA$13,Neu_Gehalt!Q133+1,FALSE)*14,IF($A133=Pensionsjahr,(MONTH($E$1)+2*MONTH($E$1)/12)*HLOOKUP($C133,Gehaltstabelle_neu!$B$2:$AA$13,Neu_Gehalt!Q133+1,FALSE),""))</f>
        <v/>
      </c>
      <c r="S133" s="47" t="str">
        <f>IF($A133="","",IF(S132=MAX(Gehaltstabelle_neu!$A$3:$A$56),MAX(Gehaltstabelle_neu!$A$3:$A$56),IF(MOD($B133,2)=0,S132+1,S132)))</f>
        <v/>
      </c>
      <c r="T133" s="47" t="str">
        <f>IF($A133&lt;Pensionsjahr,HLOOKUP($C133,Gehaltstabelle_neu!$B$2:$AA$13,Neu_Gehalt!S133+1,FALSE)*14,IF($A133=Pensionsjahr,(MONTH($E$1)+2*MONTH($E$1)/12)*HLOOKUP($C133,Gehaltstabelle_neu!$B$2:$AA$13,Neu_Gehalt!S133+1,FALSE),""))</f>
        <v/>
      </c>
      <c r="U133" s="47" t="str">
        <f>IF($A133="","",IF(U132=MAX(Gehaltstabelle_neu!$A$3:$A$56),MAX(Gehaltstabelle_neu!$A$3:$A$56),IF(MOD($B133,2)=0,U132+1,U132)))</f>
        <v/>
      </c>
      <c r="V133" s="47" t="str">
        <f>IF($A133&lt;Pensionsjahr,HLOOKUP($C133,Gehaltstabelle_neu!$B$2:$AA$13,Neu_Gehalt!U133+1,FALSE)*14,IF($A133=Pensionsjahr,(MONTH($E$1)+2*MONTH($E$1)/12)*HLOOKUP($C133,Gehaltstabelle_neu!$B$2:$AA$13,Neu_Gehalt!U133+1,FALSE),""))</f>
        <v/>
      </c>
      <c r="W133" s="47" t="str">
        <f>IF($A133="","",IF(W132=MAX(Gehaltstabelle_neu!$A$3:$A$56),MAX(Gehaltstabelle_neu!$A$3:$A$56),IF(MOD($B133,2)=0,W132+1,W132)))</f>
        <v/>
      </c>
      <c r="X133" s="47" t="str">
        <f>IF($A133&lt;Pensionsjahr,HLOOKUP($C133,Gehaltstabelle_neu!$B$2:$AA$13,Neu_Gehalt!W133+1,FALSE)*14,IF($A133=Pensionsjahr,(MONTH($E$1)+2*MONTH($E$1)/12)*HLOOKUP($C133,Gehaltstabelle_neu!$B$2:$AA$13,Neu_Gehalt!W133+1,FALSE),""))</f>
        <v/>
      </c>
      <c r="Y133" s="47" t="str">
        <f>IF($A133="","",IF(Y132=MAX(Gehaltstabelle_neu!$A$3:$A$56),MAX(Gehaltstabelle_neu!$A$3:$A$56),IF(MOD($B133,2)=0,Y132+1,Y132)))</f>
        <v/>
      </c>
      <c r="Z133" s="47" t="str">
        <f>IF($A133&lt;Pensionsjahr,HLOOKUP($C133,Gehaltstabelle_neu!$B$2:$AA$13,Neu_Gehalt!Y133+1,FALSE)*14,IF($A133=Pensionsjahr,(MONTH($E$1)+2*MONTH($E$1)/12)*HLOOKUP($C133,Gehaltstabelle_neu!$B$2:$AA$13,Neu_Gehalt!Y133+1,FALSE),""))</f>
        <v/>
      </c>
      <c r="AA133" s="47" t="str">
        <f>IF($A133="","",IF(AA132=MAX(Gehaltstabelle_neu!$A$3:$A$56),MAX(Gehaltstabelle_neu!$A$3:$A$56),IF(MOD($B133,2)=0,AA132+1,AA132)))</f>
        <v/>
      </c>
      <c r="AB133" s="47" t="str">
        <f>IF($A133&lt;Pensionsjahr,HLOOKUP($C133,Gehaltstabelle_neu!$B$2:$AA$13,Neu_Gehalt!AA133+1,FALSE)*14,IF($A133=Pensionsjahr,(MONTH($E$1)+2*MONTH($E$1)/12)*HLOOKUP($C133,Gehaltstabelle_neu!$B$2:$AA$13,Neu_Gehalt!AA133+1,FALSE),""))</f>
        <v/>
      </c>
      <c r="AC133" s="47" t="str">
        <f>IF($A133="","",IF(AC132=MAX(Gehaltstabelle_neu!$A$3:$A$56),MAX(Gehaltstabelle_neu!$A$3:$A$56),IF(MOD($B133,2)=0,AC132+1,AC132)))</f>
        <v/>
      </c>
      <c r="AD133" s="47" t="str">
        <f>IF($A133&lt;Pensionsjahr,HLOOKUP($C133,Gehaltstabelle_neu!$B$2:$AA$13,Neu_Gehalt!AC133+1,FALSE)*14,IF($A133=Pensionsjahr,(MONTH($E$1)+2*MONTH($E$1)/12)*HLOOKUP($C133,Gehaltstabelle_neu!$B$2:$AA$13,Neu_Gehalt!AC133+1,FALSE),""))</f>
        <v/>
      </c>
      <c r="AE133" s="48"/>
    </row>
    <row r="134" spans="1:31" x14ac:dyDescent="0.25">
      <c r="A134" t="str">
        <f t="shared" si="3"/>
        <v/>
      </c>
      <c r="B134" s="19" t="str">
        <f t="shared" si="2"/>
        <v/>
      </c>
      <c r="C134" s="19" t="str">
        <f>IF(A134="","",IF(C133=MAX(Gehaltstabelle_neu!$B$2:$BO$2),Neu_Gehalt!C133,$H$3+Dienstprüftung!D127))</f>
        <v/>
      </c>
      <c r="D134" t="str">
        <f>IF(A134="","",IF(D133=MAX(Gehaltstabelle_neu!$A$3:A180),MAX(Gehaltstabelle_neu!$A$3:A180),IF(MOD(B134,2)=0,D133+1,D133)))</f>
        <v/>
      </c>
      <c r="E134" s="20" t="str">
        <f>IF(A134&lt;Pensionsjahr,HLOOKUP(C134,Gehaltstabelle_neu!$B$2:$AA$13,Neu_Gehalt!D134+1,FALSE)*14,IF(A134=Pensionsjahr,(MONTH($E$1)-1+2*(MONTH($E$1)-1)/12)*HLOOKUP(C134,Gehaltstabelle_neu!$B$2:$AA$13,Neu_Gehalt!D134+1,FALSE),""))</f>
        <v/>
      </c>
      <c r="G134" s="21"/>
      <c r="I134" s="46" t="str">
        <f>IF(A134="","",IF(I133=MAX(Gehaltstabelle_neu!$A$3:A180),MAX(Gehaltstabelle_neu!$A$3:A180),IF(MOD(B134,2)=0,I133+1,I133)))</f>
        <v/>
      </c>
      <c r="J134" s="47" t="str">
        <f>IF(A134&lt;Pensionsjahr,HLOOKUP(C134,Gehaltstabelle_neu!$B$2:$AA$13,Neu_Gehalt!I134+1,FALSE)*14,IF(A134=Pensionsjahr,(MONTH($E$1)+2*MONTH($E$1)/12)*HLOOKUP(C134,Gehaltstabelle_neu!$B$2:$AA$13,Neu_Gehalt!I134+1,FALSE),""))</f>
        <v/>
      </c>
      <c r="K134" s="47" t="str">
        <f>IF($A134="","",IF(K133=MAX(Gehaltstabelle_neu!$A$3:$A$56),MAX(Gehaltstabelle_neu!$A$3:$A$56),IF(MOD($B134,2)=0,K133+1,K133)))</f>
        <v/>
      </c>
      <c r="L134" s="47" t="str">
        <f>IF($A134&lt;Pensionsjahr,HLOOKUP($C134,Gehaltstabelle_neu!$B$2:$AA$13,Neu_Gehalt!K134+1,FALSE)*14,IF($A134=Pensionsjahr,(MONTH($E$1)+2*MONTH($E$1)/12)*HLOOKUP($C134,Gehaltstabelle_neu!$B$2:$AA$13,Neu_Gehalt!K134+1,FALSE),""))</f>
        <v/>
      </c>
      <c r="M134" s="47" t="str">
        <f>IF($A134="","",IF(M133=MAX(Gehaltstabelle_neu!$A$3:$A$56),MAX(Gehaltstabelle_neu!$A$3:$A$56),IF(MOD($B134,2)=0,M133+1,M133)))</f>
        <v/>
      </c>
      <c r="N134" s="47" t="str">
        <f>IF($A134&lt;Pensionsjahr,HLOOKUP($C134,Gehaltstabelle_neu!$B$2:$AA$13,Neu_Gehalt!M134+1,FALSE)*14,IF($A134=Pensionsjahr,(MONTH($E$1)+2*MONTH($E$1)/12)*HLOOKUP($C134,Gehaltstabelle_neu!$B$2:$AA$13,Neu_Gehalt!M134+1,FALSE),""))</f>
        <v/>
      </c>
      <c r="O134" s="47" t="str">
        <f>IF($A134="","",IF(O133=MAX(Gehaltstabelle_neu!$A$3:$A$56),MAX(Gehaltstabelle_neu!$A$3:$A$56),IF(MOD($B134,2)=0,O133+1,O133)))</f>
        <v/>
      </c>
      <c r="P134" s="47" t="str">
        <f>IF($A134&lt;Pensionsjahr,HLOOKUP($C134,Gehaltstabelle_neu!$B$2:$AA$13,Neu_Gehalt!O134+1,FALSE)*14,IF($A134=Pensionsjahr,(MONTH($E$1)+2*MONTH($E$1)/12)*HLOOKUP($C134,Gehaltstabelle_neu!$B$2:$AA$13,Neu_Gehalt!O134+1,FALSE),""))</f>
        <v/>
      </c>
      <c r="Q134" s="47" t="str">
        <f>IF($A134="","",IF(Q133=MAX(Gehaltstabelle_neu!$A$3:$A$56),MAX(Gehaltstabelle_neu!$A$3:$A$56),IF(MOD($B134,2)=0,Q133+1,Q133)))</f>
        <v/>
      </c>
      <c r="R134" s="47" t="str">
        <f>IF($A134&lt;Pensionsjahr,HLOOKUP($C134,Gehaltstabelle_neu!$B$2:$AA$13,Neu_Gehalt!Q134+1,FALSE)*14,IF($A134=Pensionsjahr,(MONTH($E$1)+2*MONTH($E$1)/12)*HLOOKUP($C134,Gehaltstabelle_neu!$B$2:$AA$13,Neu_Gehalt!Q134+1,FALSE),""))</f>
        <v/>
      </c>
      <c r="S134" s="47" t="str">
        <f>IF($A134="","",IF(S133=MAX(Gehaltstabelle_neu!$A$3:$A$56),MAX(Gehaltstabelle_neu!$A$3:$A$56),IF(MOD($B134,2)=0,S133+1,S133)))</f>
        <v/>
      </c>
      <c r="T134" s="47" t="str">
        <f>IF($A134&lt;Pensionsjahr,HLOOKUP($C134,Gehaltstabelle_neu!$B$2:$AA$13,Neu_Gehalt!S134+1,FALSE)*14,IF($A134=Pensionsjahr,(MONTH($E$1)+2*MONTH($E$1)/12)*HLOOKUP($C134,Gehaltstabelle_neu!$B$2:$AA$13,Neu_Gehalt!S134+1,FALSE),""))</f>
        <v/>
      </c>
      <c r="U134" s="47" t="str">
        <f>IF($A134="","",IF(U133=MAX(Gehaltstabelle_neu!$A$3:$A$56),MAX(Gehaltstabelle_neu!$A$3:$A$56),IF(MOD($B134,2)=0,U133+1,U133)))</f>
        <v/>
      </c>
      <c r="V134" s="47" t="str">
        <f>IF($A134&lt;Pensionsjahr,HLOOKUP($C134,Gehaltstabelle_neu!$B$2:$AA$13,Neu_Gehalt!U134+1,FALSE)*14,IF($A134=Pensionsjahr,(MONTH($E$1)+2*MONTH($E$1)/12)*HLOOKUP($C134,Gehaltstabelle_neu!$B$2:$AA$13,Neu_Gehalt!U134+1,FALSE),""))</f>
        <v/>
      </c>
      <c r="W134" s="47" t="str">
        <f>IF($A134="","",IF(W133=MAX(Gehaltstabelle_neu!$A$3:$A$56),MAX(Gehaltstabelle_neu!$A$3:$A$56),IF(MOD($B134,2)=0,W133+1,W133)))</f>
        <v/>
      </c>
      <c r="X134" s="47" t="str">
        <f>IF($A134&lt;Pensionsjahr,HLOOKUP($C134,Gehaltstabelle_neu!$B$2:$AA$13,Neu_Gehalt!W134+1,FALSE)*14,IF($A134=Pensionsjahr,(MONTH($E$1)+2*MONTH($E$1)/12)*HLOOKUP($C134,Gehaltstabelle_neu!$B$2:$AA$13,Neu_Gehalt!W134+1,FALSE),""))</f>
        <v/>
      </c>
      <c r="Y134" s="47" t="str">
        <f>IF($A134="","",IF(Y133=MAX(Gehaltstabelle_neu!$A$3:$A$56),MAX(Gehaltstabelle_neu!$A$3:$A$56),IF(MOD($B134,2)=0,Y133+1,Y133)))</f>
        <v/>
      </c>
      <c r="Z134" s="47" t="str">
        <f>IF($A134&lt;Pensionsjahr,HLOOKUP($C134,Gehaltstabelle_neu!$B$2:$AA$13,Neu_Gehalt!Y134+1,FALSE)*14,IF($A134=Pensionsjahr,(MONTH($E$1)+2*MONTH($E$1)/12)*HLOOKUP($C134,Gehaltstabelle_neu!$B$2:$AA$13,Neu_Gehalt!Y134+1,FALSE),""))</f>
        <v/>
      </c>
      <c r="AA134" s="47" t="str">
        <f>IF($A134="","",IF(AA133=MAX(Gehaltstabelle_neu!$A$3:$A$56),MAX(Gehaltstabelle_neu!$A$3:$A$56),IF(MOD($B134,2)=0,AA133+1,AA133)))</f>
        <v/>
      </c>
      <c r="AB134" s="47" t="str">
        <f>IF($A134&lt;Pensionsjahr,HLOOKUP($C134,Gehaltstabelle_neu!$B$2:$AA$13,Neu_Gehalt!AA134+1,FALSE)*14,IF($A134=Pensionsjahr,(MONTH($E$1)+2*MONTH($E$1)/12)*HLOOKUP($C134,Gehaltstabelle_neu!$B$2:$AA$13,Neu_Gehalt!AA134+1,FALSE),""))</f>
        <v/>
      </c>
      <c r="AC134" s="47" t="str">
        <f>IF($A134="","",IF(AC133=MAX(Gehaltstabelle_neu!$A$3:$A$56),MAX(Gehaltstabelle_neu!$A$3:$A$56),IF(MOD($B134,2)=0,AC133+1,AC133)))</f>
        <v/>
      </c>
      <c r="AD134" s="47" t="str">
        <f>IF($A134&lt;Pensionsjahr,HLOOKUP($C134,Gehaltstabelle_neu!$B$2:$AA$13,Neu_Gehalt!AC134+1,FALSE)*14,IF($A134=Pensionsjahr,(MONTH($E$1)+2*MONTH($E$1)/12)*HLOOKUP($C134,Gehaltstabelle_neu!$B$2:$AA$13,Neu_Gehalt!AC134+1,FALSE),""))</f>
        <v/>
      </c>
      <c r="AE134" s="48"/>
    </row>
    <row r="135" spans="1:31" x14ac:dyDescent="0.25">
      <c r="A135" t="str">
        <f t="shared" si="3"/>
        <v/>
      </c>
      <c r="B135" s="19" t="str">
        <f t="shared" si="2"/>
        <v/>
      </c>
      <c r="C135" s="19" t="str">
        <f>IF(A135="","",IF(C134=MAX(Gehaltstabelle_neu!$B$2:$BO$2),Neu_Gehalt!C134,$H$3+Dienstprüftung!D128))</f>
        <v/>
      </c>
      <c r="D135" t="str">
        <f>IF(A135="","",IF(D134=MAX(Gehaltstabelle_neu!$A$3:A181),MAX(Gehaltstabelle_neu!$A$3:A181),IF(MOD(B135,2)=0,D134+1,D134)))</f>
        <v/>
      </c>
      <c r="E135" s="20" t="str">
        <f>IF(A135&lt;Pensionsjahr,HLOOKUP(C135,Gehaltstabelle_neu!$B$2:$AA$13,Neu_Gehalt!D135+1,FALSE)*14,IF(A135=Pensionsjahr,(MONTH($E$1)-1+2*(MONTH($E$1)-1)/12)*HLOOKUP(C135,Gehaltstabelle_neu!$B$2:$AA$13,Neu_Gehalt!D135+1,FALSE),""))</f>
        <v/>
      </c>
      <c r="G135" s="21"/>
      <c r="I135" s="46" t="str">
        <f>IF(A135="","",IF(I134=MAX(Gehaltstabelle_neu!$A$3:A181),MAX(Gehaltstabelle_neu!$A$3:A181),IF(MOD(B135,2)=0,I134+1,I134)))</f>
        <v/>
      </c>
      <c r="J135" s="47" t="str">
        <f>IF(A135&lt;Pensionsjahr,HLOOKUP(C135,Gehaltstabelle_neu!$B$2:$AA$13,Neu_Gehalt!I135+1,FALSE)*14,IF(A135=Pensionsjahr,(MONTH($E$1)+2*MONTH($E$1)/12)*HLOOKUP(C135,Gehaltstabelle_neu!$B$2:$AA$13,Neu_Gehalt!I135+1,FALSE),""))</f>
        <v/>
      </c>
      <c r="K135" s="47" t="str">
        <f>IF($A135="","",IF(K134=MAX(Gehaltstabelle_neu!$A$3:$A$56),MAX(Gehaltstabelle_neu!$A$3:$A$56),IF(MOD($B135,2)=0,K134+1,K134)))</f>
        <v/>
      </c>
      <c r="L135" s="47" t="str">
        <f>IF($A135&lt;Pensionsjahr,HLOOKUP($C135,Gehaltstabelle_neu!$B$2:$AA$13,Neu_Gehalt!K135+1,FALSE)*14,IF($A135=Pensionsjahr,(MONTH($E$1)+2*MONTH($E$1)/12)*HLOOKUP($C135,Gehaltstabelle_neu!$B$2:$AA$13,Neu_Gehalt!K135+1,FALSE),""))</f>
        <v/>
      </c>
      <c r="M135" s="47" t="str">
        <f>IF($A135="","",IF(M134=MAX(Gehaltstabelle_neu!$A$3:$A$56),MAX(Gehaltstabelle_neu!$A$3:$A$56),IF(MOD($B135,2)=0,M134+1,M134)))</f>
        <v/>
      </c>
      <c r="N135" s="47" t="str">
        <f>IF($A135&lt;Pensionsjahr,HLOOKUP($C135,Gehaltstabelle_neu!$B$2:$AA$13,Neu_Gehalt!M135+1,FALSE)*14,IF($A135=Pensionsjahr,(MONTH($E$1)+2*MONTH($E$1)/12)*HLOOKUP($C135,Gehaltstabelle_neu!$B$2:$AA$13,Neu_Gehalt!M135+1,FALSE),""))</f>
        <v/>
      </c>
      <c r="O135" s="47" t="str">
        <f>IF($A135="","",IF(O134=MAX(Gehaltstabelle_neu!$A$3:$A$56),MAX(Gehaltstabelle_neu!$A$3:$A$56),IF(MOD($B135,2)=0,O134+1,O134)))</f>
        <v/>
      </c>
      <c r="P135" s="47" t="str">
        <f>IF($A135&lt;Pensionsjahr,HLOOKUP($C135,Gehaltstabelle_neu!$B$2:$AA$13,Neu_Gehalt!O135+1,FALSE)*14,IF($A135=Pensionsjahr,(MONTH($E$1)+2*MONTH($E$1)/12)*HLOOKUP($C135,Gehaltstabelle_neu!$B$2:$AA$13,Neu_Gehalt!O135+1,FALSE),""))</f>
        <v/>
      </c>
      <c r="Q135" s="47" t="str">
        <f>IF($A135="","",IF(Q134=MAX(Gehaltstabelle_neu!$A$3:$A$56),MAX(Gehaltstabelle_neu!$A$3:$A$56),IF(MOD($B135,2)=0,Q134+1,Q134)))</f>
        <v/>
      </c>
      <c r="R135" s="47" t="str">
        <f>IF($A135&lt;Pensionsjahr,HLOOKUP($C135,Gehaltstabelle_neu!$B$2:$AA$13,Neu_Gehalt!Q135+1,FALSE)*14,IF($A135=Pensionsjahr,(MONTH($E$1)+2*MONTH($E$1)/12)*HLOOKUP($C135,Gehaltstabelle_neu!$B$2:$AA$13,Neu_Gehalt!Q135+1,FALSE),""))</f>
        <v/>
      </c>
      <c r="S135" s="47" t="str">
        <f>IF($A135="","",IF(S134=MAX(Gehaltstabelle_neu!$A$3:$A$56),MAX(Gehaltstabelle_neu!$A$3:$A$56),IF(MOD($B135,2)=0,S134+1,S134)))</f>
        <v/>
      </c>
      <c r="T135" s="47" t="str">
        <f>IF($A135&lt;Pensionsjahr,HLOOKUP($C135,Gehaltstabelle_neu!$B$2:$AA$13,Neu_Gehalt!S135+1,FALSE)*14,IF($A135=Pensionsjahr,(MONTH($E$1)+2*MONTH($E$1)/12)*HLOOKUP($C135,Gehaltstabelle_neu!$B$2:$AA$13,Neu_Gehalt!S135+1,FALSE),""))</f>
        <v/>
      </c>
      <c r="U135" s="47" t="str">
        <f>IF($A135="","",IF(U134=MAX(Gehaltstabelle_neu!$A$3:$A$56),MAX(Gehaltstabelle_neu!$A$3:$A$56),IF(MOD($B135,2)=0,U134+1,U134)))</f>
        <v/>
      </c>
      <c r="V135" s="47" t="str">
        <f>IF($A135&lt;Pensionsjahr,HLOOKUP($C135,Gehaltstabelle_neu!$B$2:$AA$13,Neu_Gehalt!U135+1,FALSE)*14,IF($A135=Pensionsjahr,(MONTH($E$1)+2*MONTH($E$1)/12)*HLOOKUP($C135,Gehaltstabelle_neu!$B$2:$AA$13,Neu_Gehalt!U135+1,FALSE),""))</f>
        <v/>
      </c>
      <c r="W135" s="47" t="str">
        <f>IF($A135="","",IF(W134=MAX(Gehaltstabelle_neu!$A$3:$A$56),MAX(Gehaltstabelle_neu!$A$3:$A$56),IF(MOD($B135,2)=0,W134+1,W134)))</f>
        <v/>
      </c>
      <c r="X135" s="47" t="str">
        <f>IF($A135&lt;Pensionsjahr,HLOOKUP($C135,Gehaltstabelle_neu!$B$2:$AA$13,Neu_Gehalt!W135+1,FALSE)*14,IF($A135=Pensionsjahr,(MONTH($E$1)+2*MONTH($E$1)/12)*HLOOKUP($C135,Gehaltstabelle_neu!$B$2:$AA$13,Neu_Gehalt!W135+1,FALSE),""))</f>
        <v/>
      </c>
      <c r="Y135" s="47" t="str">
        <f>IF($A135="","",IF(Y134=MAX(Gehaltstabelle_neu!$A$3:$A$56),MAX(Gehaltstabelle_neu!$A$3:$A$56),IF(MOD($B135,2)=0,Y134+1,Y134)))</f>
        <v/>
      </c>
      <c r="Z135" s="47" t="str">
        <f>IF($A135&lt;Pensionsjahr,HLOOKUP($C135,Gehaltstabelle_neu!$B$2:$AA$13,Neu_Gehalt!Y135+1,FALSE)*14,IF($A135=Pensionsjahr,(MONTH($E$1)+2*MONTH($E$1)/12)*HLOOKUP($C135,Gehaltstabelle_neu!$B$2:$AA$13,Neu_Gehalt!Y135+1,FALSE),""))</f>
        <v/>
      </c>
      <c r="AA135" s="47" t="str">
        <f>IF($A135="","",IF(AA134=MAX(Gehaltstabelle_neu!$A$3:$A$56),MAX(Gehaltstabelle_neu!$A$3:$A$56),IF(MOD($B135,2)=0,AA134+1,AA134)))</f>
        <v/>
      </c>
      <c r="AB135" s="47" t="str">
        <f>IF($A135&lt;Pensionsjahr,HLOOKUP($C135,Gehaltstabelle_neu!$B$2:$AA$13,Neu_Gehalt!AA135+1,FALSE)*14,IF($A135=Pensionsjahr,(MONTH($E$1)+2*MONTH($E$1)/12)*HLOOKUP($C135,Gehaltstabelle_neu!$B$2:$AA$13,Neu_Gehalt!AA135+1,FALSE),""))</f>
        <v/>
      </c>
      <c r="AC135" s="47" t="str">
        <f>IF($A135="","",IF(AC134=MAX(Gehaltstabelle_neu!$A$3:$A$56),MAX(Gehaltstabelle_neu!$A$3:$A$56),IF(MOD($B135,2)=0,AC134+1,AC134)))</f>
        <v/>
      </c>
      <c r="AD135" s="47" t="str">
        <f>IF($A135&lt;Pensionsjahr,HLOOKUP($C135,Gehaltstabelle_neu!$B$2:$AA$13,Neu_Gehalt!AC135+1,FALSE)*14,IF($A135=Pensionsjahr,(MONTH($E$1)+2*MONTH($E$1)/12)*HLOOKUP($C135,Gehaltstabelle_neu!$B$2:$AA$13,Neu_Gehalt!AC135+1,FALSE),""))</f>
        <v/>
      </c>
      <c r="AE135" s="48"/>
    </row>
    <row r="136" spans="1:31" x14ac:dyDescent="0.25">
      <c r="A136" t="str">
        <f t="shared" si="3"/>
        <v/>
      </c>
      <c r="B136" s="19" t="str">
        <f t="shared" si="2"/>
        <v/>
      </c>
      <c r="C136" s="19" t="str">
        <f>IF(A136="","",IF(C135=MAX(Gehaltstabelle_neu!$B$2:$BO$2),Neu_Gehalt!C135,$H$3+Dienstprüftung!D129))</f>
        <v/>
      </c>
      <c r="D136" t="str">
        <f>IF(A136="","",IF(D135=MAX(Gehaltstabelle_neu!$A$3:A182),MAX(Gehaltstabelle_neu!$A$3:A182),IF(MOD(B136,2)=0,D135+1,D135)))</f>
        <v/>
      </c>
      <c r="E136" s="20" t="str">
        <f>IF(A136&lt;Pensionsjahr,HLOOKUP(C136,Gehaltstabelle_neu!$B$2:$AA$13,Neu_Gehalt!D136+1,FALSE)*14,IF(A136=Pensionsjahr,(MONTH($E$1)-1+2*(MONTH($E$1)-1)/12)*HLOOKUP(C136,Gehaltstabelle_neu!$B$2:$AA$13,Neu_Gehalt!D136+1,FALSE),""))</f>
        <v/>
      </c>
      <c r="G136" s="21"/>
      <c r="I136" s="46" t="str">
        <f>IF(A136="","",IF(I135=MAX(Gehaltstabelle_neu!$A$3:A182),MAX(Gehaltstabelle_neu!$A$3:A182),IF(MOD(B136,2)=0,I135+1,I135)))</f>
        <v/>
      </c>
      <c r="J136" s="47" t="str">
        <f>IF(A136&lt;Pensionsjahr,HLOOKUP(C136,Gehaltstabelle_neu!$B$2:$AA$13,Neu_Gehalt!I136+1,FALSE)*14,IF(A136=Pensionsjahr,(MONTH($E$1)+2*MONTH($E$1)/12)*HLOOKUP(C136,Gehaltstabelle_neu!$B$2:$AA$13,Neu_Gehalt!I136+1,FALSE),""))</f>
        <v/>
      </c>
      <c r="K136" s="47" t="str">
        <f>IF($A136="","",IF(K135=MAX(Gehaltstabelle_neu!$A$3:$A$56),MAX(Gehaltstabelle_neu!$A$3:$A$56),IF(MOD($B136,2)=0,K135+1,K135)))</f>
        <v/>
      </c>
      <c r="L136" s="47" t="str">
        <f>IF($A136&lt;Pensionsjahr,HLOOKUP($C136,Gehaltstabelle_neu!$B$2:$AA$13,Neu_Gehalt!K136+1,FALSE)*14,IF($A136=Pensionsjahr,(MONTH($E$1)+2*MONTH($E$1)/12)*HLOOKUP($C136,Gehaltstabelle_neu!$B$2:$AA$13,Neu_Gehalt!K136+1,FALSE),""))</f>
        <v/>
      </c>
      <c r="M136" s="47" t="str">
        <f>IF($A136="","",IF(M135=MAX(Gehaltstabelle_neu!$A$3:$A$56),MAX(Gehaltstabelle_neu!$A$3:$A$56),IF(MOD($B136,2)=0,M135+1,M135)))</f>
        <v/>
      </c>
      <c r="N136" s="47" t="str">
        <f>IF($A136&lt;Pensionsjahr,HLOOKUP($C136,Gehaltstabelle_neu!$B$2:$AA$13,Neu_Gehalt!M136+1,FALSE)*14,IF($A136=Pensionsjahr,(MONTH($E$1)+2*MONTH($E$1)/12)*HLOOKUP($C136,Gehaltstabelle_neu!$B$2:$AA$13,Neu_Gehalt!M136+1,FALSE),""))</f>
        <v/>
      </c>
      <c r="O136" s="47" t="str">
        <f>IF($A136="","",IF(O135=MAX(Gehaltstabelle_neu!$A$3:$A$56),MAX(Gehaltstabelle_neu!$A$3:$A$56),IF(MOD($B136,2)=0,O135+1,O135)))</f>
        <v/>
      </c>
      <c r="P136" s="47" t="str">
        <f>IF($A136&lt;Pensionsjahr,HLOOKUP($C136,Gehaltstabelle_neu!$B$2:$AA$13,Neu_Gehalt!O136+1,FALSE)*14,IF($A136=Pensionsjahr,(MONTH($E$1)+2*MONTH($E$1)/12)*HLOOKUP($C136,Gehaltstabelle_neu!$B$2:$AA$13,Neu_Gehalt!O136+1,FALSE),""))</f>
        <v/>
      </c>
      <c r="Q136" s="47" t="str">
        <f>IF($A136="","",IF(Q135=MAX(Gehaltstabelle_neu!$A$3:$A$56),MAX(Gehaltstabelle_neu!$A$3:$A$56),IF(MOD($B136,2)=0,Q135+1,Q135)))</f>
        <v/>
      </c>
      <c r="R136" s="47" t="str">
        <f>IF($A136&lt;Pensionsjahr,HLOOKUP($C136,Gehaltstabelle_neu!$B$2:$AA$13,Neu_Gehalt!Q136+1,FALSE)*14,IF($A136=Pensionsjahr,(MONTH($E$1)+2*MONTH($E$1)/12)*HLOOKUP($C136,Gehaltstabelle_neu!$B$2:$AA$13,Neu_Gehalt!Q136+1,FALSE),""))</f>
        <v/>
      </c>
      <c r="S136" s="47" t="str">
        <f>IF($A136="","",IF(S135=MAX(Gehaltstabelle_neu!$A$3:$A$56),MAX(Gehaltstabelle_neu!$A$3:$A$56),IF(MOD($B136,2)=0,S135+1,S135)))</f>
        <v/>
      </c>
      <c r="T136" s="47" t="str">
        <f>IF($A136&lt;Pensionsjahr,HLOOKUP($C136,Gehaltstabelle_neu!$B$2:$AA$13,Neu_Gehalt!S136+1,FALSE)*14,IF($A136=Pensionsjahr,(MONTH($E$1)+2*MONTH($E$1)/12)*HLOOKUP($C136,Gehaltstabelle_neu!$B$2:$AA$13,Neu_Gehalt!S136+1,FALSE),""))</f>
        <v/>
      </c>
      <c r="U136" s="47" t="str">
        <f>IF($A136="","",IF(U135=MAX(Gehaltstabelle_neu!$A$3:$A$56),MAX(Gehaltstabelle_neu!$A$3:$A$56),IF(MOD($B136,2)=0,U135+1,U135)))</f>
        <v/>
      </c>
      <c r="V136" s="47" t="str">
        <f>IF($A136&lt;Pensionsjahr,HLOOKUP($C136,Gehaltstabelle_neu!$B$2:$AA$13,Neu_Gehalt!U136+1,FALSE)*14,IF($A136=Pensionsjahr,(MONTH($E$1)+2*MONTH($E$1)/12)*HLOOKUP($C136,Gehaltstabelle_neu!$B$2:$AA$13,Neu_Gehalt!U136+1,FALSE),""))</f>
        <v/>
      </c>
      <c r="W136" s="47" t="str">
        <f>IF($A136="","",IF(W135=MAX(Gehaltstabelle_neu!$A$3:$A$56),MAX(Gehaltstabelle_neu!$A$3:$A$56),IF(MOD($B136,2)=0,W135+1,W135)))</f>
        <v/>
      </c>
      <c r="X136" s="47" t="str">
        <f>IF($A136&lt;Pensionsjahr,HLOOKUP($C136,Gehaltstabelle_neu!$B$2:$AA$13,Neu_Gehalt!W136+1,FALSE)*14,IF($A136=Pensionsjahr,(MONTH($E$1)+2*MONTH($E$1)/12)*HLOOKUP($C136,Gehaltstabelle_neu!$B$2:$AA$13,Neu_Gehalt!W136+1,FALSE),""))</f>
        <v/>
      </c>
      <c r="Y136" s="47" t="str">
        <f>IF($A136="","",IF(Y135=MAX(Gehaltstabelle_neu!$A$3:$A$56),MAX(Gehaltstabelle_neu!$A$3:$A$56),IF(MOD($B136,2)=0,Y135+1,Y135)))</f>
        <v/>
      </c>
      <c r="Z136" s="47" t="str">
        <f>IF($A136&lt;Pensionsjahr,HLOOKUP($C136,Gehaltstabelle_neu!$B$2:$AA$13,Neu_Gehalt!Y136+1,FALSE)*14,IF($A136=Pensionsjahr,(MONTH($E$1)+2*MONTH($E$1)/12)*HLOOKUP($C136,Gehaltstabelle_neu!$B$2:$AA$13,Neu_Gehalt!Y136+1,FALSE),""))</f>
        <v/>
      </c>
      <c r="AA136" s="47" t="str">
        <f>IF($A136="","",IF(AA135=MAX(Gehaltstabelle_neu!$A$3:$A$56),MAX(Gehaltstabelle_neu!$A$3:$A$56),IF(MOD($B136,2)=0,AA135+1,AA135)))</f>
        <v/>
      </c>
      <c r="AB136" s="47" t="str">
        <f>IF($A136&lt;Pensionsjahr,HLOOKUP($C136,Gehaltstabelle_neu!$B$2:$AA$13,Neu_Gehalt!AA136+1,FALSE)*14,IF($A136=Pensionsjahr,(MONTH($E$1)+2*MONTH($E$1)/12)*HLOOKUP($C136,Gehaltstabelle_neu!$B$2:$AA$13,Neu_Gehalt!AA136+1,FALSE),""))</f>
        <v/>
      </c>
      <c r="AC136" s="47" t="str">
        <f>IF($A136="","",IF(AC135=MAX(Gehaltstabelle_neu!$A$3:$A$56),MAX(Gehaltstabelle_neu!$A$3:$A$56),IF(MOD($B136,2)=0,AC135+1,AC135)))</f>
        <v/>
      </c>
      <c r="AD136" s="47" t="str">
        <f>IF($A136&lt;Pensionsjahr,HLOOKUP($C136,Gehaltstabelle_neu!$B$2:$AA$13,Neu_Gehalt!AC136+1,FALSE)*14,IF($A136=Pensionsjahr,(MONTH($E$1)+2*MONTH($E$1)/12)*HLOOKUP($C136,Gehaltstabelle_neu!$B$2:$AA$13,Neu_Gehalt!AC136+1,FALSE),""))</f>
        <v/>
      </c>
      <c r="AE136" s="48"/>
    </row>
    <row r="137" spans="1:31" x14ac:dyDescent="0.25">
      <c r="A137" t="str">
        <f t="shared" si="3"/>
        <v/>
      </c>
      <c r="B137" s="19" t="str">
        <f t="shared" si="2"/>
        <v/>
      </c>
      <c r="C137" s="19" t="str">
        <f>IF(A137="","",IF(C136=MAX(Gehaltstabelle_neu!$B$2:$BO$2),Neu_Gehalt!C136,$H$3+Dienstprüftung!D130))</f>
        <v/>
      </c>
      <c r="D137" t="str">
        <f>IF(A137="","",IF(D136=MAX(Gehaltstabelle_neu!$A$3:A183),MAX(Gehaltstabelle_neu!$A$3:A183),IF(MOD(B137,2)=0,D136+1,D136)))</f>
        <v/>
      </c>
      <c r="E137" s="20" t="str">
        <f>IF(A137&lt;Pensionsjahr,HLOOKUP(C137,Gehaltstabelle_neu!$B$2:$AA$13,Neu_Gehalt!D137+1,FALSE)*14,IF(A137=Pensionsjahr,(MONTH($E$1)-1+2*(MONTH($E$1)-1)/12)*HLOOKUP(C137,Gehaltstabelle_neu!$B$2:$AA$13,Neu_Gehalt!D137+1,FALSE),""))</f>
        <v/>
      </c>
      <c r="G137" s="21"/>
      <c r="I137" s="46" t="str">
        <f>IF(A137="","",IF(I136=MAX(Gehaltstabelle_neu!$A$3:A183),MAX(Gehaltstabelle_neu!$A$3:A183),IF(MOD(B137,2)=0,I136+1,I136)))</f>
        <v/>
      </c>
      <c r="J137" s="47" t="str">
        <f>IF(A137&lt;Pensionsjahr,HLOOKUP(C137,Gehaltstabelle_neu!$B$2:$AA$13,Neu_Gehalt!I137+1,FALSE)*14,IF(A137=Pensionsjahr,(MONTH($E$1)+2*MONTH($E$1)/12)*HLOOKUP(C137,Gehaltstabelle_neu!$B$2:$AA$13,Neu_Gehalt!I137+1,FALSE),""))</f>
        <v/>
      </c>
      <c r="K137" s="47" t="str">
        <f>IF($A137="","",IF(K136=MAX(Gehaltstabelle_neu!$A$3:$A$56),MAX(Gehaltstabelle_neu!$A$3:$A$56),IF(MOD($B137,2)=0,K136+1,K136)))</f>
        <v/>
      </c>
      <c r="L137" s="47" t="str">
        <f>IF($A137&lt;Pensionsjahr,HLOOKUP($C137,Gehaltstabelle_neu!$B$2:$AA$13,Neu_Gehalt!K137+1,FALSE)*14,IF($A137=Pensionsjahr,(MONTH($E$1)+2*MONTH($E$1)/12)*HLOOKUP($C137,Gehaltstabelle_neu!$B$2:$AA$13,Neu_Gehalt!K137+1,FALSE),""))</f>
        <v/>
      </c>
      <c r="M137" s="47" t="str">
        <f>IF($A137="","",IF(M136=MAX(Gehaltstabelle_neu!$A$3:$A$56),MAX(Gehaltstabelle_neu!$A$3:$A$56),IF(MOD($B137,2)=0,M136+1,M136)))</f>
        <v/>
      </c>
      <c r="N137" s="47" t="str">
        <f>IF($A137&lt;Pensionsjahr,HLOOKUP($C137,Gehaltstabelle_neu!$B$2:$AA$13,Neu_Gehalt!M137+1,FALSE)*14,IF($A137=Pensionsjahr,(MONTH($E$1)+2*MONTH($E$1)/12)*HLOOKUP($C137,Gehaltstabelle_neu!$B$2:$AA$13,Neu_Gehalt!M137+1,FALSE),""))</f>
        <v/>
      </c>
      <c r="O137" s="47" t="str">
        <f>IF($A137="","",IF(O136=MAX(Gehaltstabelle_neu!$A$3:$A$56),MAX(Gehaltstabelle_neu!$A$3:$A$56),IF(MOD($B137,2)=0,O136+1,O136)))</f>
        <v/>
      </c>
      <c r="P137" s="47" t="str">
        <f>IF($A137&lt;Pensionsjahr,HLOOKUP($C137,Gehaltstabelle_neu!$B$2:$AA$13,Neu_Gehalt!O137+1,FALSE)*14,IF($A137=Pensionsjahr,(MONTH($E$1)+2*MONTH($E$1)/12)*HLOOKUP($C137,Gehaltstabelle_neu!$B$2:$AA$13,Neu_Gehalt!O137+1,FALSE),""))</f>
        <v/>
      </c>
      <c r="Q137" s="47" t="str">
        <f>IF($A137="","",IF(Q136=MAX(Gehaltstabelle_neu!$A$3:$A$56),MAX(Gehaltstabelle_neu!$A$3:$A$56),IF(MOD($B137,2)=0,Q136+1,Q136)))</f>
        <v/>
      </c>
      <c r="R137" s="47" t="str">
        <f>IF($A137&lt;Pensionsjahr,HLOOKUP($C137,Gehaltstabelle_neu!$B$2:$AA$13,Neu_Gehalt!Q137+1,FALSE)*14,IF($A137=Pensionsjahr,(MONTH($E$1)+2*MONTH($E$1)/12)*HLOOKUP($C137,Gehaltstabelle_neu!$B$2:$AA$13,Neu_Gehalt!Q137+1,FALSE),""))</f>
        <v/>
      </c>
      <c r="S137" s="47" t="str">
        <f>IF($A137="","",IF(S136=MAX(Gehaltstabelle_neu!$A$3:$A$56),MAX(Gehaltstabelle_neu!$A$3:$A$56),IF(MOD($B137,2)=0,S136+1,S136)))</f>
        <v/>
      </c>
      <c r="T137" s="47" t="str">
        <f>IF($A137&lt;Pensionsjahr,HLOOKUP($C137,Gehaltstabelle_neu!$B$2:$AA$13,Neu_Gehalt!S137+1,FALSE)*14,IF($A137=Pensionsjahr,(MONTH($E$1)+2*MONTH($E$1)/12)*HLOOKUP($C137,Gehaltstabelle_neu!$B$2:$AA$13,Neu_Gehalt!S137+1,FALSE),""))</f>
        <v/>
      </c>
      <c r="U137" s="47" t="str">
        <f>IF($A137="","",IF(U136=MAX(Gehaltstabelle_neu!$A$3:$A$56),MAX(Gehaltstabelle_neu!$A$3:$A$56),IF(MOD($B137,2)=0,U136+1,U136)))</f>
        <v/>
      </c>
      <c r="V137" s="47" t="str">
        <f>IF($A137&lt;Pensionsjahr,HLOOKUP($C137,Gehaltstabelle_neu!$B$2:$AA$13,Neu_Gehalt!U137+1,FALSE)*14,IF($A137=Pensionsjahr,(MONTH($E$1)+2*MONTH($E$1)/12)*HLOOKUP($C137,Gehaltstabelle_neu!$B$2:$AA$13,Neu_Gehalt!U137+1,FALSE),""))</f>
        <v/>
      </c>
      <c r="W137" s="47" t="str">
        <f>IF($A137="","",IF(W136=MAX(Gehaltstabelle_neu!$A$3:$A$56),MAX(Gehaltstabelle_neu!$A$3:$A$56),IF(MOD($B137,2)=0,W136+1,W136)))</f>
        <v/>
      </c>
      <c r="X137" s="47" t="str">
        <f>IF($A137&lt;Pensionsjahr,HLOOKUP($C137,Gehaltstabelle_neu!$B$2:$AA$13,Neu_Gehalt!W137+1,FALSE)*14,IF($A137=Pensionsjahr,(MONTH($E$1)+2*MONTH($E$1)/12)*HLOOKUP($C137,Gehaltstabelle_neu!$B$2:$AA$13,Neu_Gehalt!W137+1,FALSE),""))</f>
        <v/>
      </c>
      <c r="Y137" s="47" t="str">
        <f>IF($A137="","",IF(Y136=MAX(Gehaltstabelle_neu!$A$3:$A$56),MAX(Gehaltstabelle_neu!$A$3:$A$56),IF(MOD($B137,2)=0,Y136+1,Y136)))</f>
        <v/>
      </c>
      <c r="Z137" s="47" t="str">
        <f>IF($A137&lt;Pensionsjahr,HLOOKUP($C137,Gehaltstabelle_neu!$B$2:$AA$13,Neu_Gehalt!Y137+1,FALSE)*14,IF($A137=Pensionsjahr,(MONTH($E$1)+2*MONTH($E$1)/12)*HLOOKUP($C137,Gehaltstabelle_neu!$B$2:$AA$13,Neu_Gehalt!Y137+1,FALSE),""))</f>
        <v/>
      </c>
      <c r="AA137" s="47" t="str">
        <f>IF($A137="","",IF(AA136=MAX(Gehaltstabelle_neu!$A$3:$A$56),MAX(Gehaltstabelle_neu!$A$3:$A$56),IF(MOD($B137,2)=0,AA136+1,AA136)))</f>
        <v/>
      </c>
      <c r="AB137" s="47" t="str">
        <f>IF($A137&lt;Pensionsjahr,HLOOKUP($C137,Gehaltstabelle_neu!$B$2:$AA$13,Neu_Gehalt!AA137+1,FALSE)*14,IF($A137=Pensionsjahr,(MONTH($E$1)+2*MONTH($E$1)/12)*HLOOKUP($C137,Gehaltstabelle_neu!$B$2:$AA$13,Neu_Gehalt!AA137+1,FALSE),""))</f>
        <v/>
      </c>
      <c r="AC137" s="47" t="str">
        <f>IF($A137="","",IF(AC136=MAX(Gehaltstabelle_neu!$A$3:$A$56),MAX(Gehaltstabelle_neu!$A$3:$A$56),IF(MOD($B137,2)=0,AC136+1,AC136)))</f>
        <v/>
      </c>
      <c r="AD137" s="47" t="str">
        <f>IF($A137&lt;Pensionsjahr,HLOOKUP($C137,Gehaltstabelle_neu!$B$2:$AA$13,Neu_Gehalt!AC137+1,FALSE)*14,IF($A137=Pensionsjahr,(MONTH($E$1)+2*MONTH($E$1)/12)*HLOOKUP($C137,Gehaltstabelle_neu!$B$2:$AA$13,Neu_Gehalt!AC137+1,FALSE),""))</f>
        <v/>
      </c>
      <c r="AE137" s="48"/>
    </row>
    <row r="138" spans="1:31" x14ac:dyDescent="0.25">
      <c r="A138" t="str">
        <f t="shared" si="3"/>
        <v/>
      </c>
      <c r="B138" s="19" t="str">
        <f t="shared" ref="B138:B178" si="4">IF(A138="","",A138-YEAR($E$3))</f>
        <v/>
      </c>
      <c r="C138" s="19" t="str">
        <f>IF(A138="","",IF(C137=MAX(Gehaltstabelle_neu!$B$2:$BO$2),Neu_Gehalt!C137,$H$3+Dienstprüftung!D131))</f>
        <v/>
      </c>
      <c r="D138" t="str">
        <f>IF(A138="","",IF(D137=MAX(Gehaltstabelle_neu!$A$3:A184),MAX(Gehaltstabelle_neu!$A$3:A184),IF(MOD(B138,2)=0,D137+1,D137)))</f>
        <v/>
      </c>
      <c r="E138" s="20" t="str">
        <f>IF(A138&lt;Pensionsjahr,HLOOKUP(C138,Gehaltstabelle_neu!$B$2:$AA$13,Neu_Gehalt!D138+1,FALSE)*14,IF(A138=Pensionsjahr,(MONTH($E$1)-1+2*(MONTH($E$1)-1)/12)*HLOOKUP(C138,Gehaltstabelle_neu!$B$2:$AA$13,Neu_Gehalt!D138+1,FALSE),""))</f>
        <v/>
      </c>
      <c r="G138" s="21"/>
      <c r="I138" s="46" t="str">
        <f>IF(A138="","",IF(I137=MAX(Gehaltstabelle_neu!$A$3:A184),MAX(Gehaltstabelle_neu!$A$3:A184),IF(MOD(B138,2)=0,I137+1,I137)))</f>
        <v/>
      </c>
      <c r="J138" s="47" t="str">
        <f>IF(A138&lt;Pensionsjahr,HLOOKUP(C138,Gehaltstabelle_neu!$B$2:$AA$13,Neu_Gehalt!I138+1,FALSE)*14,IF(A138=Pensionsjahr,(MONTH($E$1)+2*MONTH($E$1)/12)*HLOOKUP(C138,Gehaltstabelle_neu!$B$2:$AA$13,Neu_Gehalt!I138+1,FALSE),""))</f>
        <v/>
      </c>
      <c r="K138" s="47" t="str">
        <f>IF($A138="","",IF(K137=MAX(Gehaltstabelle_neu!$A$3:$A$56),MAX(Gehaltstabelle_neu!$A$3:$A$56),IF(MOD($B138,2)=0,K137+1,K137)))</f>
        <v/>
      </c>
      <c r="L138" s="47" t="str">
        <f>IF($A138&lt;Pensionsjahr,HLOOKUP($C138,Gehaltstabelle_neu!$B$2:$AA$13,Neu_Gehalt!K138+1,FALSE)*14,IF($A138=Pensionsjahr,(MONTH($E$1)+2*MONTH($E$1)/12)*HLOOKUP($C138,Gehaltstabelle_neu!$B$2:$AA$13,Neu_Gehalt!K138+1,FALSE),""))</f>
        <v/>
      </c>
      <c r="M138" s="47" t="str">
        <f>IF($A138="","",IF(M137=MAX(Gehaltstabelle_neu!$A$3:$A$56),MAX(Gehaltstabelle_neu!$A$3:$A$56),IF(MOD($B138,2)=0,M137+1,M137)))</f>
        <v/>
      </c>
      <c r="N138" s="47" t="str">
        <f>IF($A138&lt;Pensionsjahr,HLOOKUP($C138,Gehaltstabelle_neu!$B$2:$AA$13,Neu_Gehalt!M138+1,FALSE)*14,IF($A138=Pensionsjahr,(MONTH($E$1)+2*MONTH($E$1)/12)*HLOOKUP($C138,Gehaltstabelle_neu!$B$2:$AA$13,Neu_Gehalt!M138+1,FALSE),""))</f>
        <v/>
      </c>
      <c r="O138" s="47" t="str">
        <f>IF($A138="","",IF(O137=MAX(Gehaltstabelle_neu!$A$3:$A$56),MAX(Gehaltstabelle_neu!$A$3:$A$56),IF(MOD($B138,2)=0,O137+1,O137)))</f>
        <v/>
      </c>
      <c r="P138" s="47" t="str">
        <f>IF($A138&lt;Pensionsjahr,HLOOKUP($C138,Gehaltstabelle_neu!$B$2:$AA$13,Neu_Gehalt!O138+1,FALSE)*14,IF($A138=Pensionsjahr,(MONTH($E$1)+2*MONTH($E$1)/12)*HLOOKUP($C138,Gehaltstabelle_neu!$B$2:$AA$13,Neu_Gehalt!O138+1,FALSE),""))</f>
        <v/>
      </c>
      <c r="Q138" s="47" t="str">
        <f>IF($A138="","",IF(Q137=MAX(Gehaltstabelle_neu!$A$3:$A$56),MAX(Gehaltstabelle_neu!$A$3:$A$56),IF(MOD($B138,2)=0,Q137+1,Q137)))</f>
        <v/>
      </c>
      <c r="R138" s="47" t="str">
        <f>IF($A138&lt;Pensionsjahr,HLOOKUP($C138,Gehaltstabelle_neu!$B$2:$AA$13,Neu_Gehalt!Q138+1,FALSE)*14,IF($A138=Pensionsjahr,(MONTH($E$1)+2*MONTH($E$1)/12)*HLOOKUP($C138,Gehaltstabelle_neu!$B$2:$AA$13,Neu_Gehalt!Q138+1,FALSE),""))</f>
        <v/>
      </c>
      <c r="S138" s="47" t="str">
        <f>IF($A138="","",IF(S137=MAX(Gehaltstabelle_neu!$A$3:$A$56),MAX(Gehaltstabelle_neu!$A$3:$A$56),IF(MOD($B138,2)=0,S137+1,S137)))</f>
        <v/>
      </c>
      <c r="T138" s="47" t="str">
        <f>IF($A138&lt;Pensionsjahr,HLOOKUP($C138,Gehaltstabelle_neu!$B$2:$AA$13,Neu_Gehalt!S138+1,FALSE)*14,IF($A138=Pensionsjahr,(MONTH($E$1)+2*MONTH($E$1)/12)*HLOOKUP($C138,Gehaltstabelle_neu!$B$2:$AA$13,Neu_Gehalt!S138+1,FALSE),""))</f>
        <v/>
      </c>
      <c r="U138" s="47" t="str">
        <f>IF($A138="","",IF(U137=MAX(Gehaltstabelle_neu!$A$3:$A$56),MAX(Gehaltstabelle_neu!$A$3:$A$56),IF(MOD($B138,2)=0,U137+1,U137)))</f>
        <v/>
      </c>
      <c r="V138" s="47" t="str">
        <f>IF($A138&lt;Pensionsjahr,HLOOKUP($C138,Gehaltstabelle_neu!$B$2:$AA$13,Neu_Gehalt!U138+1,FALSE)*14,IF($A138=Pensionsjahr,(MONTH($E$1)+2*MONTH($E$1)/12)*HLOOKUP($C138,Gehaltstabelle_neu!$B$2:$AA$13,Neu_Gehalt!U138+1,FALSE),""))</f>
        <v/>
      </c>
      <c r="W138" s="47" t="str">
        <f>IF($A138="","",IF(W137=MAX(Gehaltstabelle_neu!$A$3:$A$56),MAX(Gehaltstabelle_neu!$A$3:$A$56),IF(MOD($B138,2)=0,W137+1,W137)))</f>
        <v/>
      </c>
      <c r="X138" s="47" t="str">
        <f>IF($A138&lt;Pensionsjahr,HLOOKUP($C138,Gehaltstabelle_neu!$B$2:$AA$13,Neu_Gehalt!W138+1,FALSE)*14,IF($A138=Pensionsjahr,(MONTH($E$1)+2*MONTH($E$1)/12)*HLOOKUP($C138,Gehaltstabelle_neu!$B$2:$AA$13,Neu_Gehalt!W138+1,FALSE),""))</f>
        <v/>
      </c>
      <c r="Y138" s="47" t="str">
        <f>IF($A138="","",IF(Y137=MAX(Gehaltstabelle_neu!$A$3:$A$56),MAX(Gehaltstabelle_neu!$A$3:$A$56),IF(MOD($B138,2)=0,Y137+1,Y137)))</f>
        <v/>
      </c>
      <c r="Z138" s="47" t="str">
        <f>IF($A138&lt;Pensionsjahr,HLOOKUP($C138,Gehaltstabelle_neu!$B$2:$AA$13,Neu_Gehalt!Y138+1,FALSE)*14,IF($A138=Pensionsjahr,(MONTH($E$1)+2*MONTH($E$1)/12)*HLOOKUP($C138,Gehaltstabelle_neu!$B$2:$AA$13,Neu_Gehalt!Y138+1,FALSE),""))</f>
        <v/>
      </c>
      <c r="AA138" s="47" t="str">
        <f>IF($A138="","",IF(AA137=MAX(Gehaltstabelle_neu!$A$3:$A$56),MAX(Gehaltstabelle_neu!$A$3:$A$56),IF(MOD($B138,2)=0,AA137+1,AA137)))</f>
        <v/>
      </c>
      <c r="AB138" s="47" t="str">
        <f>IF($A138&lt;Pensionsjahr,HLOOKUP($C138,Gehaltstabelle_neu!$B$2:$AA$13,Neu_Gehalt!AA138+1,FALSE)*14,IF($A138=Pensionsjahr,(MONTH($E$1)+2*MONTH($E$1)/12)*HLOOKUP($C138,Gehaltstabelle_neu!$B$2:$AA$13,Neu_Gehalt!AA138+1,FALSE),""))</f>
        <v/>
      </c>
      <c r="AC138" s="47" t="str">
        <f>IF($A138="","",IF(AC137=MAX(Gehaltstabelle_neu!$A$3:$A$56),MAX(Gehaltstabelle_neu!$A$3:$A$56),IF(MOD($B138,2)=0,AC137+1,AC137)))</f>
        <v/>
      </c>
      <c r="AD138" s="47" t="str">
        <f>IF($A138&lt;Pensionsjahr,HLOOKUP($C138,Gehaltstabelle_neu!$B$2:$AA$13,Neu_Gehalt!AC138+1,FALSE)*14,IF($A138=Pensionsjahr,(MONTH($E$1)+2*MONTH($E$1)/12)*HLOOKUP($C138,Gehaltstabelle_neu!$B$2:$AA$13,Neu_Gehalt!AC138+1,FALSE),""))</f>
        <v/>
      </c>
      <c r="AE138" s="48"/>
    </row>
    <row r="139" spans="1:31" x14ac:dyDescent="0.25">
      <c r="A139" t="str">
        <f t="shared" ref="A139:A178" si="5">IF(YEAR($E$1)+70&lt;=A138,"",A138+1)</f>
        <v/>
      </c>
      <c r="B139" s="19" t="str">
        <f t="shared" si="4"/>
        <v/>
      </c>
      <c r="C139" s="19" t="str">
        <f>IF(A139="","",IF(C138=MAX(Gehaltstabelle_neu!$B$2:$BO$2),Neu_Gehalt!C138,$H$3+Dienstprüftung!D132))</f>
        <v/>
      </c>
      <c r="D139" t="str">
        <f>IF(A139="","",IF(D138=MAX(Gehaltstabelle_neu!$A$3:A185),MAX(Gehaltstabelle_neu!$A$3:A185),IF(MOD(B139,2)=0,D138+1,D138)))</f>
        <v/>
      </c>
      <c r="E139" s="20" t="str">
        <f>IF(A139&lt;Pensionsjahr,HLOOKUP(C139,Gehaltstabelle_neu!$B$2:$AA$13,Neu_Gehalt!D139+1,FALSE)*14,IF(A139=Pensionsjahr,(MONTH($E$1)-1+2*(MONTH($E$1)-1)/12)*HLOOKUP(C139,Gehaltstabelle_neu!$B$2:$AA$13,Neu_Gehalt!D139+1,FALSE),""))</f>
        <v/>
      </c>
      <c r="G139" s="21"/>
      <c r="I139" s="46" t="str">
        <f>IF(A139="","",IF(I138=MAX(Gehaltstabelle_neu!$A$3:A185),MAX(Gehaltstabelle_neu!$A$3:A185),IF(MOD(B139,2)=0,I138+1,I138)))</f>
        <v/>
      </c>
      <c r="J139" s="47" t="str">
        <f>IF(A139&lt;Pensionsjahr,HLOOKUP(C139,Gehaltstabelle_neu!$B$2:$AA$13,Neu_Gehalt!I139+1,FALSE)*14,IF(A139=Pensionsjahr,(MONTH($E$1)+2*MONTH($E$1)/12)*HLOOKUP(C139,Gehaltstabelle_neu!$B$2:$AA$13,Neu_Gehalt!I139+1,FALSE),""))</f>
        <v/>
      </c>
      <c r="K139" s="47" t="str">
        <f>IF($A139="","",IF(K138=MAX(Gehaltstabelle_neu!$A$3:$A$56),MAX(Gehaltstabelle_neu!$A$3:$A$56),IF(MOD($B139,2)=0,K138+1,K138)))</f>
        <v/>
      </c>
      <c r="L139" s="47" t="str">
        <f>IF($A139&lt;Pensionsjahr,HLOOKUP($C139,Gehaltstabelle_neu!$B$2:$AA$13,Neu_Gehalt!K139+1,FALSE)*14,IF($A139=Pensionsjahr,(MONTH($E$1)+2*MONTH($E$1)/12)*HLOOKUP($C139,Gehaltstabelle_neu!$B$2:$AA$13,Neu_Gehalt!K139+1,FALSE),""))</f>
        <v/>
      </c>
      <c r="M139" s="47" t="str">
        <f>IF($A139="","",IF(M138=MAX(Gehaltstabelle_neu!$A$3:$A$56),MAX(Gehaltstabelle_neu!$A$3:$A$56),IF(MOD($B139,2)=0,M138+1,M138)))</f>
        <v/>
      </c>
      <c r="N139" s="47" t="str">
        <f>IF($A139&lt;Pensionsjahr,HLOOKUP($C139,Gehaltstabelle_neu!$B$2:$AA$13,Neu_Gehalt!M139+1,FALSE)*14,IF($A139=Pensionsjahr,(MONTH($E$1)+2*MONTH($E$1)/12)*HLOOKUP($C139,Gehaltstabelle_neu!$B$2:$AA$13,Neu_Gehalt!M139+1,FALSE),""))</f>
        <v/>
      </c>
      <c r="O139" s="47" t="str">
        <f>IF($A139="","",IF(O138=MAX(Gehaltstabelle_neu!$A$3:$A$56),MAX(Gehaltstabelle_neu!$A$3:$A$56),IF(MOD($B139,2)=0,O138+1,O138)))</f>
        <v/>
      </c>
      <c r="P139" s="47" t="str">
        <f>IF($A139&lt;Pensionsjahr,HLOOKUP($C139,Gehaltstabelle_neu!$B$2:$AA$13,Neu_Gehalt!O139+1,FALSE)*14,IF($A139=Pensionsjahr,(MONTH($E$1)+2*MONTH($E$1)/12)*HLOOKUP($C139,Gehaltstabelle_neu!$B$2:$AA$13,Neu_Gehalt!O139+1,FALSE),""))</f>
        <v/>
      </c>
      <c r="Q139" s="47" t="str">
        <f>IF($A139="","",IF(Q138=MAX(Gehaltstabelle_neu!$A$3:$A$56),MAX(Gehaltstabelle_neu!$A$3:$A$56),IF(MOD($B139,2)=0,Q138+1,Q138)))</f>
        <v/>
      </c>
      <c r="R139" s="47" t="str">
        <f>IF($A139&lt;Pensionsjahr,HLOOKUP($C139,Gehaltstabelle_neu!$B$2:$AA$13,Neu_Gehalt!Q139+1,FALSE)*14,IF($A139=Pensionsjahr,(MONTH($E$1)+2*MONTH($E$1)/12)*HLOOKUP($C139,Gehaltstabelle_neu!$B$2:$AA$13,Neu_Gehalt!Q139+1,FALSE),""))</f>
        <v/>
      </c>
      <c r="S139" s="47" t="str">
        <f>IF($A139="","",IF(S138=MAX(Gehaltstabelle_neu!$A$3:$A$56),MAX(Gehaltstabelle_neu!$A$3:$A$56),IF(MOD($B139,2)=0,S138+1,S138)))</f>
        <v/>
      </c>
      <c r="T139" s="47" t="str">
        <f>IF($A139&lt;Pensionsjahr,HLOOKUP($C139,Gehaltstabelle_neu!$B$2:$AA$13,Neu_Gehalt!S139+1,FALSE)*14,IF($A139=Pensionsjahr,(MONTH($E$1)+2*MONTH($E$1)/12)*HLOOKUP($C139,Gehaltstabelle_neu!$B$2:$AA$13,Neu_Gehalt!S139+1,FALSE),""))</f>
        <v/>
      </c>
      <c r="U139" s="47" t="str">
        <f>IF($A139="","",IF(U138=MAX(Gehaltstabelle_neu!$A$3:$A$56),MAX(Gehaltstabelle_neu!$A$3:$A$56),IF(MOD($B139,2)=0,U138+1,U138)))</f>
        <v/>
      </c>
      <c r="V139" s="47" t="str">
        <f>IF($A139&lt;Pensionsjahr,HLOOKUP($C139,Gehaltstabelle_neu!$B$2:$AA$13,Neu_Gehalt!U139+1,FALSE)*14,IF($A139=Pensionsjahr,(MONTH($E$1)+2*MONTH($E$1)/12)*HLOOKUP($C139,Gehaltstabelle_neu!$B$2:$AA$13,Neu_Gehalt!U139+1,FALSE),""))</f>
        <v/>
      </c>
      <c r="W139" s="47" t="str">
        <f>IF($A139="","",IF(W138=MAX(Gehaltstabelle_neu!$A$3:$A$56),MAX(Gehaltstabelle_neu!$A$3:$A$56),IF(MOD($B139,2)=0,W138+1,W138)))</f>
        <v/>
      </c>
      <c r="X139" s="47" t="str">
        <f>IF($A139&lt;Pensionsjahr,HLOOKUP($C139,Gehaltstabelle_neu!$B$2:$AA$13,Neu_Gehalt!W139+1,FALSE)*14,IF($A139=Pensionsjahr,(MONTH($E$1)+2*MONTH($E$1)/12)*HLOOKUP($C139,Gehaltstabelle_neu!$B$2:$AA$13,Neu_Gehalt!W139+1,FALSE),""))</f>
        <v/>
      </c>
      <c r="Y139" s="47" t="str">
        <f>IF($A139="","",IF(Y138=MAX(Gehaltstabelle_neu!$A$3:$A$56),MAX(Gehaltstabelle_neu!$A$3:$A$56),IF(MOD($B139,2)=0,Y138+1,Y138)))</f>
        <v/>
      </c>
      <c r="Z139" s="47" t="str">
        <f>IF($A139&lt;Pensionsjahr,HLOOKUP($C139,Gehaltstabelle_neu!$B$2:$AA$13,Neu_Gehalt!Y139+1,FALSE)*14,IF($A139=Pensionsjahr,(MONTH($E$1)+2*MONTH($E$1)/12)*HLOOKUP($C139,Gehaltstabelle_neu!$B$2:$AA$13,Neu_Gehalt!Y139+1,FALSE),""))</f>
        <v/>
      </c>
      <c r="AA139" s="47" t="str">
        <f>IF($A139="","",IF(AA138=MAX(Gehaltstabelle_neu!$A$3:$A$56),MAX(Gehaltstabelle_neu!$A$3:$A$56),IF(MOD($B139,2)=0,AA138+1,AA138)))</f>
        <v/>
      </c>
      <c r="AB139" s="47" t="str">
        <f>IF($A139&lt;Pensionsjahr,HLOOKUP($C139,Gehaltstabelle_neu!$B$2:$AA$13,Neu_Gehalt!AA139+1,FALSE)*14,IF($A139=Pensionsjahr,(MONTH($E$1)+2*MONTH($E$1)/12)*HLOOKUP($C139,Gehaltstabelle_neu!$B$2:$AA$13,Neu_Gehalt!AA139+1,FALSE),""))</f>
        <v/>
      </c>
      <c r="AC139" s="47" t="str">
        <f>IF($A139="","",IF(AC138=MAX(Gehaltstabelle_neu!$A$3:$A$56),MAX(Gehaltstabelle_neu!$A$3:$A$56),IF(MOD($B139,2)=0,AC138+1,AC138)))</f>
        <v/>
      </c>
      <c r="AD139" s="47" t="str">
        <f>IF($A139&lt;Pensionsjahr,HLOOKUP($C139,Gehaltstabelle_neu!$B$2:$AA$13,Neu_Gehalt!AC139+1,FALSE)*14,IF($A139=Pensionsjahr,(MONTH($E$1)+2*MONTH($E$1)/12)*HLOOKUP($C139,Gehaltstabelle_neu!$B$2:$AA$13,Neu_Gehalt!AC139+1,FALSE),""))</f>
        <v/>
      </c>
      <c r="AE139" s="48"/>
    </row>
    <row r="140" spans="1:31" x14ac:dyDescent="0.25">
      <c r="A140" t="str">
        <f t="shared" si="5"/>
        <v/>
      </c>
      <c r="B140" s="19" t="str">
        <f t="shared" si="4"/>
        <v/>
      </c>
      <c r="C140" s="19" t="str">
        <f>IF(A140="","",IF(C139=MAX(Gehaltstabelle_neu!$B$2:$BO$2),Neu_Gehalt!C139,$H$3+Dienstprüftung!D133))</f>
        <v/>
      </c>
      <c r="D140" t="str">
        <f>IF(A140="","",IF(D139=MAX(Gehaltstabelle_neu!$A$3:A186),MAX(Gehaltstabelle_neu!$A$3:A186),IF(MOD(B140,2)=0,D139+1,D139)))</f>
        <v/>
      </c>
      <c r="E140" s="20" t="str">
        <f>IF(A140&lt;Pensionsjahr,HLOOKUP(C140,Gehaltstabelle_neu!$B$2:$AA$13,Neu_Gehalt!D140+1,FALSE)*14,IF(A140=Pensionsjahr,(MONTH($E$1)-1+2*(MONTH($E$1)-1)/12)*HLOOKUP(C140,Gehaltstabelle_neu!$B$2:$AA$13,Neu_Gehalt!D140+1,FALSE),""))</f>
        <v/>
      </c>
      <c r="G140" s="21"/>
      <c r="I140" s="46" t="str">
        <f>IF(A140="","",IF(I139=MAX(Gehaltstabelle_neu!$A$3:A186),MAX(Gehaltstabelle_neu!$A$3:A186),IF(MOD(B140,2)=0,I139+1,I139)))</f>
        <v/>
      </c>
      <c r="J140" s="47" t="str">
        <f>IF(A140&lt;Pensionsjahr,HLOOKUP(C140,Gehaltstabelle_neu!$B$2:$AA$13,Neu_Gehalt!I140+1,FALSE)*14,IF(A140=Pensionsjahr,(MONTH($E$1)+2*MONTH($E$1)/12)*HLOOKUP(C140,Gehaltstabelle_neu!$B$2:$AA$13,Neu_Gehalt!I140+1,FALSE),""))</f>
        <v/>
      </c>
      <c r="K140" s="47" t="str">
        <f>IF($A140="","",IF(K139=MAX(Gehaltstabelle_neu!$A$3:$A$56),MAX(Gehaltstabelle_neu!$A$3:$A$56),IF(MOD($B140,2)=0,K139+1,K139)))</f>
        <v/>
      </c>
      <c r="L140" s="47" t="str">
        <f>IF($A140&lt;Pensionsjahr,HLOOKUP($C140,Gehaltstabelle_neu!$B$2:$AA$13,Neu_Gehalt!K140+1,FALSE)*14,IF($A140=Pensionsjahr,(MONTH($E$1)+2*MONTH($E$1)/12)*HLOOKUP($C140,Gehaltstabelle_neu!$B$2:$AA$13,Neu_Gehalt!K140+1,FALSE),""))</f>
        <v/>
      </c>
      <c r="M140" s="47" t="str">
        <f>IF($A140="","",IF(M139=MAX(Gehaltstabelle_neu!$A$3:$A$56),MAX(Gehaltstabelle_neu!$A$3:$A$56),IF(MOD($B140,2)=0,M139+1,M139)))</f>
        <v/>
      </c>
      <c r="N140" s="47" t="str">
        <f>IF($A140&lt;Pensionsjahr,HLOOKUP($C140,Gehaltstabelle_neu!$B$2:$AA$13,Neu_Gehalt!M140+1,FALSE)*14,IF($A140=Pensionsjahr,(MONTH($E$1)+2*MONTH($E$1)/12)*HLOOKUP($C140,Gehaltstabelle_neu!$B$2:$AA$13,Neu_Gehalt!M140+1,FALSE),""))</f>
        <v/>
      </c>
      <c r="O140" s="47" t="str">
        <f>IF($A140="","",IF(O139=MAX(Gehaltstabelle_neu!$A$3:$A$56),MAX(Gehaltstabelle_neu!$A$3:$A$56),IF(MOD($B140,2)=0,O139+1,O139)))</f>
        <v/>
      </c>
      <c r="P140" s="47" t="str">
        <f>IF($A140&lt;Pensionsjahr,HLOOKUP($C140,Gehaltstabelle_neu!$B$2:$AA$13,Neu_Gehalt!O140+1,FALSE)*14,IF($A140=Pensionsjahr,(MONTH($E$1)+2*MONTH($E$1)/12)*HLOOKUP($C140,Gehaltstabelle_neu!$B$2:$AA$13,Neu_Gehalt!O140+1,FALSE),""))</f>
        <v/>
      </c>
      <c r="Q140" s="47" t="str">
        <f>IF($A140="","",IF(Q139=MAX(Gehaltstabelle_neu!$A$3:$A$56),MAX(Gehaltstabelle_neu!$A$3:$A$56),IF(MOD($B140,2)=0,Q139+1,Q139)))</f>
        <v/>
      </c>
      <c r="R140" s="47" t="str">
        <f>IF($A140&lt;Pensionsjahr,HLOOKUP($C140,Gehaltstabelle_neu!$B$2:$AA$13,Neu_Gehalt!Q140+1,FALSE)*14,IF($A140=Pensionsjahr,(MONTH($E$1)+2*MONTH($E$1)/12)*HLOOKUP($C140,Gehaltstabelle_neu!$B$2:$AA$13,Neu_Gehalt!Q140+1,FALSE),""))</f>
        <v/>
      </c>
      <c r="S140" s="47" t="str">
        <f>IF($A140="","",IF(S139=MAX(Gehaltstabelle_neu!$A$3:$A$56),MAX(Gehaltstabelle_neu!$A$3:$A$56),IF(MOD($B140,2)=0,S139+1,S139)))</f>
        <v/>
      </c>
      <c r="T140" s="47" t="str">
        <f>IF($A140&lt;Pensionsjahr,HLOOKUP($C140,Gehaltstabelle_neu!$B$2:$AA$13,Neu_Gehalt!S140+1,FALSE)*14,IF($A140=Pensionsjahr,(MONTH($E$1)+2*MONTH($E$1)/12)*HLOOKUP($C140,Gehaltstabelle_neu!$B$2:$AA$13,Neu_Gehalt!S140+1,FALSE),""))</f>
        <v/>
      </c>
      <c r="U140" s="47" t="str">
        <f>IF($A140="","",IF(U139=MAX(Gehaltstabelle_neu!$A$3:$A$56),MAX(Gehaltstabelle_neu!$A$3:$A$56),IF(MOD($B140,2)=0,U139+1,U139)))</f>
        <v/>
      </c>
      <c r="V140" s="47" t="str">
        <f>IF($A140&lt;Pensionsjahr,HLOOKUP($C140,Gehaltstabelle_neu!$B$2:$AA$13,Neu_Gehalt!U140+1,FALSE)*14,IF($A140=Pensionsjahr,(MONTH($E$1)+2*MONTH($E$1)/12)*HLOOKUP($C140,Gehaltstabelle_neu!$B$2:$AA$13,Neu_Gehalt!U140+1,FALSE),""))</f>
        <v/>
      </c>
      <c r="W140" s="47" t="str">
        <f>IF($A140="","",IF(W139=MAX(Gehaltstabelle_neu!$A$3:$A$56),MAX(Gehaltstabelle_neu!$A$3:$A$56),IF(MOD($B140,2)=0,W139+1,W139)))</f>
        <v/>
      </c>
      <c r="X140" s="47" t="str">
        <f>IF($A140&lt;Pensionsjahr,HLOOKUP($C140,Gehaltstabelle_neu!$B$2:$AA$13,Neu_Gehalt!W140+1,FALSE)*14,IF($A140=Pensionsjahr,(MONTH($E$1)+2*MONTH($E$1)/12)*HLOOKUP($C140,Gehaltstabelle_neu!$B$2:$AA$13,Neu_Gehalt!W140+1,FALSE),""))</f>
        <v/>
      </c>
      <c r="Y140" s="47" t="str">
        <f>IF($A140="","",IF(Y139=MAX(Gehaltstabelle_neu!$A$3:$A$56),MAX(Gehaltstabelle_neu!$A$3:$A$56),IF(MOD($B140,2)=0,Y139+1,Y139)))</f>
        <v/>
      </c>
      <c r="Z140" s="47" t="str">
        <f>IF($A140&lt;Pensionsjahr,HLOOKUP($C140,Gehaltstabelle_neu!$B$2:$AA$13,Neu_Gehalt!Y140+1,FALSE)*14,IF($A140=Pensionsjahr,(MONTH($E$1)+2*MONTH($E$1)/12)*HLOOKUP($C140,Gehaltstabelle_neu!$B$2:$AA$13,Neu_Gehalt!Y140+1,FALSE),""))</f>
        <v/>
      </c>
      <c r="AA140" s="47" t="str">
        <f>IF($A140="","",IF(AA139=MAX(Gehaltstabelle_neu!$A$3:$A$56),MAX(Gehaltstabelle_neu!$A$3:$A$56),IF(MOD($B140,2)=0,AA139+1,AA139)))</f>
        <v/>
      </c>
      <c r="AB140" s="47" t="str">
        <f>IF($A140&lt;Pensionsjahr,HLOOKUP($C140,Gehaltstabelle_neu!$B$2:$AA$13,Neu_Gehalt!AA140+1,FALSE)*14,IF($A140=Pensionsjahr,(MONTH($E$1)+2*MONTH($E$1)/12)*HLOOKUP($C140,Gehaltstabelle_neu!$B$2:$AA$13,Neu_Gehalt!AA140+1,FALSE),""))</f>
        <v/>
      </c>
      <c r="AC140" s="47" t="str">
        <f>IF($A140="","",IF(AC139=MAX(Gehaltstabelle_neu!$A$3:$A$56),MAX(Gehaltstabelle_neu!$A$3:$A$56),IF(MOD($B140,2)=0,AC139+1,AC139)))</f>
        <v/>
      </c>
      <c r="AD140" s="47" t="str">
        <f>IF($A140&lt;Pensionsjahr,HLOOKUP($C140,Gehaltstabelle_neu!$B$2:$AA$13,Neu_Gehalt!AC140+1,FALSE)*14,IF($A140=Pensionsjahr,(MONTH($E$1)+2*MONTH($E$1)/12)*HLOOKUP($C140,Gehaltstabelle_neu!$B$2:$AA$13,Neu_Gehalt!AC140+1,FALSE),""))</f>
        <v/>
      </c>
      <c r="AE140" s="48"/>
    </row>
    <row r="141" spans="1:31" x14ac:dyDescent="0.25">
      <c r="A141" t="str">
        <f t="shared" si="5"/>
        <v/>
      </c>
      <c r="B141" s="19" t="str">
        <f t="shared" si="4"/>
        <v/>
      </c>
      <c r="C141" s="19" t="str">
        <f>IF(A141="","",IF(C140=MAX(Gehaltstabelle_neu!$B$2:$BO$2),Neu_Gehalt!C140,$H$3+Dienstprüftung!D134))</f>
        <v/>
      </c>
      <c r="D141" t="str">
        <f>IF(A141="","",IF(D140=MAX(Gehaltstabelle_neu!$A$3:A187),MAX(Gehaltstabelle_neu!$A$3:A187),IF(MOD(B141,2)=0,D140+1,D140)))</f>
        <v/>
      </c>
      <c r="E141" s="20" t="str">
        <f>IF(A141&lt;Pensionsjahr,HLOOKUP(C141,Gehaltstabelle_neu!$B$2:$AA$13,Neu_Gehalt!D141+1,FALSE)*14,IF(A141=Pensionsjahr,(MONTH($E$1)-1+2*(MONTH($E$1)-1)/12)*HLOOKUP(C141,Gehaltstabelle_neu!$B$2:$AA$13,Neu_Gehalt!D141+1,FALSE),""))</f>
        <v/>
      </c>
      <c r="G141" s="21"/>
      <c r="I141" s="46" t="str">
        <f>IF(A141="","",IF(I140=MAX(Gehaltstabelle_neu!$A$3:A187),MAX(Gehaltstabelle_neu!$A$3:A187),IF(MOD(B141,2)=0,I140+1,I140)))</f>
        <v/>
      </c>
      <c r="J141" s="47" t="str">
        <f>IF(A141&lt;Pensionsjahr,HLOOKUP(C141,Gehaltstabelle_neu!$B$2:$AA$13,Neu_Gehalt!I141+1,FALSE)*14,IF(A141=Pensionsjahr,(MONTH($E$1)+2*MONTH($E$1)/12)*HLOOKUP(C141,Gehaltstabelle_neu!$B$2:$AA$13,Neu_Gehalt!I141+1,FALSE),""))</f>
        <v/>
      </c>
      <c r="K141" s="47" t="str">
        <f>IF($A141="","",IF(K140=MAX(Gehaltstabelle_neu!$A$3:$A$56),MAX(Gehaltstabelle_neu!$A$3:$A$56),IF(MOD($B141,2)=0,K140+1,K140)))</f>
        <v/>
      </c>
      <c r="L141" s="47" t="str">
        <f>IF($A141&lt;Pensionsjahr,HLOOKUP($C141,Gehaltstabelle_neu!$B$2:$AA$13,Neu_Gehalt!K141+1,FALSE)*14,IF($A141=Pensionsjahr,(MONTH($E$1)+2*MONTH($E$1)/12)*HLOOKUP($C141,Gehaltstabelle_neu!$B$2:$AA$13,Neu_Gehalt!K141+1,FALSE),""))</f>
        <v/>
      </c>
      <c r="M141" s="47" t="str">
        <f>IF($A141="","",IF(M140=MAX(Gehaltstabelle_neu!$A$3:$A$56),MAX(Gehaltstabelle_neu!$A$3:$A$56),IF(MOD($B141,2)=0,M140+1,M140)))</f>
        <v/>
      </c>
      <c r="N141" s="47" t="str">
        <f>IF($A141&lt;Pensionsjahr,HLOOKUP($C141,Gehaltstabelle_neu!$B$2:$AA$13,Neu_Gehalt!M141+1,FALSE)*14,IF($A141=Pensionsjahr,(MONTH($E$1)+2*MONTH($E$1)/12)*HLOOKUP($C141,Gehaltstabelle_neu!$B$2:$AA$13,Neu_Gehalt!M141+1,FALSE),""))</f>
        <v/>
      </c>
      <c r="O141" s="47" t="str">
        <f>IF($A141="","",IF(O140=MAX(Gehaltstabelle_neu!$A$3:$A$56),MAX(Gehaltstabelle_neu!$A$3:$A$56),IF(MOD($B141,2)=0,O140+1,O140)))</f>
        <v/>
      </c>
      <c r="P141" s="47" t="str">
        <f>IF($A141&lt;Pensionsjahr,HLOOKUP($C141,Gehaltstabelle_neu!$B$2:$AA$13,Neu_Gehalt!O141+1,FALSE)*14,IF($A141=Pensionsjahr,(MONTH($E$1)+2*MONTH($E$1)/12)*HLOOKUP($C141,Gehaltstabelle_neu!$B$2:$AA$13,Neu_Gehalt!O141+1,FALSE),""))</f>
        <v/>
      </c>
      <c r="Q141" s="47" t="str">
        <f>IF($A141="","",IF(Q140=MAX(Gehaltstabelle_neu!$A$3:$A$56),MAX(Gehaltstabelle_neu!$A$3:$A$56),IF(MOD($B141,2)=0,Q140+1,Q140)))</f>
        <v/>
      </c>
      <c r="R141" s="47" t="str">
        <f>IF($A141&lt;Pensionsjahr,HLOOKUP($C141,Gehaltstabelle_neu!$B$2:$AA$13,Neu_Gehalt!Q141+1,FALSE)*14,IF($A141=Pensionsjahr,(MONTH($E$1)+2*MONTH($E$1)/12)*HLOOKUP($C141,Gehaltstabelle_neu!$B$2:$AA$13,Neu_Gehalt!Q141+1,FALSE),""))</f>
        <v/>
      </c>
      <c r="S141" s="47" t="str">
        <f>IF($A141="","",IF(S140=MAX(Gehaltstabelle_neu!$A$3:$A$56),MAX(Gehaltstabelle_neu!$A$3:$A$56),IF(MOD($B141,2)=0,S140+1,S140)))</f>
        <v/>
      </c>
      <c r="T141" s="47" t="str">
        <f>IF($A141&lt;Pensionsjahr,HLOOKUP($C141,Gehaltstabelle_neu!$B$2:$AA$13,Neu_Gehalt!S141+1,FALSE)*14,IF($A141=Pensionsjahr,(MONTH($E$1)+2*MONTH($E$1)/12)*HLOOKUP($C141,Gehaltstabelle_neu!$B$2:$AA$13,Neu_Gehalt!S141+1,FALSE),""))</f>
        <v/>
      </c>
      <c r="U141" s="47" t="str">
        <f>IF($A141="","",IF(U140=MAX(Gehaltstabelle_neu!$A$3:$A$56),MAX(Gehaltstabelle_neu!$A$3:$A$56),IF(MOD($B141,2)=0,U140+1,U140)))</f>
        <v/>
      </c>
      <c r="V141" s="47" t="str">
        <f>IF($A141&lt;Pensionsjahr,HLOOKUP($C141,Gehaltstabelle_neu!$B$2:$AA$13,Neu_Gehalt!U141+1,FALSE)*14,IF($A141=Pensionsjahr,(MONTH($E$1)+2*MONTH($E$1)/12)*HLOOKUP($C141,Gehaltstabelle_neu!$B$2:$AA$13,Neu_Gehalt!U141+1,FALSE),""))</f>
        <v/>
      </c>
      <c r="W141" s="47" t="str">
        <f>IF($A141="","",IF(W140=MAX(Gehaltstabelle_neu!$A$3:$A$56),MAX(Gehaltstabelle_neu!$A$3:$A$56),IF(MOD($B141,2)=0,W140+1,W140)))</f>
        <v/>
      </c>
      <c r="X141" s="47" t="str">
        <f>IF($A141&lt;Pensionsjahr,HLOOKUP($C141,Gehaltstabelle_neu!$B$2:$AA$13,Neu_Gehalt!W141+1,FALSE)*14,IF($A141=Pensionsjahr,(MONTH($E$1)+2*MONTH($E$1)/12)*HLOOKUP($C141,Gehaltstabelle_neu!$B$2:$AA$13,Neu_Gehalt!W141+1,FALSE),""))</f>
        <v/>
      </c>
      <c r="Y141" s="47" t="str">
        <f>IF($A141="","",IF(Y140=MAX(Gehaltstabelle_neu!$A$3:$A$56),MAX(Gehaltstabelle_neu!$A$3:$A$56),IF(MOD($B141,2)=0,Y140+1,Y140)))</f>
        <v/>
      </c>
      <c r="Z141" s="47" t="str">
        <f>IF($A141&lt;Pensionsjahr,HLOOKUP($C141,Gehaltstabelle_neu!$B$2:$AA$13,Neu_Gehalt!Y141+1,FALSE)*14,IF($A141=Pensionsjahr,(MONTH($E$1)+2*MONTH($E$1)/12)*HLOOKUP($C141,Gehaltstabelle_neu!$B$2:$AA$13,Neu_Gehalt!Y141+1,FALSE),""))</f>
        <v/>
      </c>
      <c r="AA141" s="47" t="str">
        <f>IF($A141="","",IF(AA140=MAX(Gehaltstabelle_neu!$A$3:$A$56),MAX(Gehaltstabelle_neu!$A$3:$A$56),IF(MOD($B141,2)=0,AA140+1,AA140)))</f>
        <v/>
      </c>
      <c r="AB141" s="47" t="str">
        <f>IF($A141&lt;Pensionsjahr,HLOOKUP($C141,Gehaltstabelle_neu!$B$2:$AA$13,Neu_Gehalt!AA141+1,FALSE)*14,IF($A141=Pensionsjahr,(MONTH($E$1)+2*MONTH($E$1)/12)*HLOOKUP($C141,Gehaltstabelle_neu!$B$2:$AA$13,Neu_Gehalt!AA141+1,FALSE),""))</f>
        <v/>
      </c>
      <c r="AC141" s="47" t="str">
        <f>IF($A141="","",IF(AC140=MAX(Gehaltstabelle_neu!$A$3:$A$56),MAX(Gehaltstabelle_neu!$A$3:$A$56),IF(MOD($B141,2)=0,AC140+1,AC140)))</f>
        <v/>
      </c>
      <c r="AD141" s="47" t="str">
        <f>IF($A141&lt;Pensionsjahr,HLOOKUP($C141,Gehaltstabelle_neu!$B$2:$AA$13,Neu_Gehalt!AC141+1,FALSE)*14,IF($A141=Pensionsjahr,(MONTH($E$1)+2*MONTH($E$1)/12)*HLOOKUP($C141,Gehaltstabelle_neu!$B$2:$AA$13,Neu_Gehalt!AC141+1,FALSE),""))</f>
        <v/>
      </c>
      <c r="AE141" s="48"/>
    </row>
    <row r="142" spans="1:31" x14ac:dyDescent="0.25">
      <c r="A142" t="str">
        <f t="shared" si="5"/>
        <v/>
      </c>
      <c r="B142" s="19" t="str">
        <f t="shared" si="4"/>
        <v/>
      </c>
      <c r="C142" s="19" t="str">
        <f>IF(A142="","",IF(C141=MAX(Gehaltstabelle_neu!$B$2:$BO$2),Neu_Gehalt!C141,$H$3+Dienstprüftung!D135))</f>
        <v/>
      </c>
      <c r="D142" t="str">
        <f>IF(A142="","",IF(D141=MAX(Gehaltstabelle_neu!$A$3:A188),MAX(Gehaltstabelle_neu!$A$3:A188),IF(MOD(B142,2)=0,D141+1,D141)))</f>
        <v/>
      </c>
      <c r="E142" s="20" t="str">
        <f>IF(A142&lt;Pensionsjahr,HLOOKUP(C142,Gehaltstabelle_neu!$B$2:$AA$13,Neu_Gehalt!D142+1,FALSE)*14,IF(A142=Pensionsjahr,(MONTH($E$1)-1+2*(MONTH($E$1)-1)/12)*HLOOKUP(C142,Gehaltstabelle_neu!$B$2:$AA$13,Neu_Gehalt!D142+1,FALSE),""))</f>
        <v/>
      </c>
      <c r="G142" s="21"/>
      <c r="I142" s="46" t="str">
        <f>IF(A142="","",IF(I141=MAX(Gehaltstabelle_neu!$A$3:A188),MAX(Gehaltstabelle_neu!$A$3:A188),IF(MOD(B142,2)=0,I141+1,I141)))</f>
        <v/>
      </c>
      <c r="J142" s="47" t="str">
        <f>IF(A142&lt;Pensionsjahr,HLOOKUP(C142,Gehaltstabelle_neu!$B$2:$AA$13,Neu_Gehalt!I142+1,FALSE)*14,IF(A142=Pensionsjahr,(MONTH($E$1)+2*MONTH($E$1)/12)*HLOOKUP(C142,Gehaltstabelle_neu!$B$2:$AA$13,Neu_Gehalt!I142+1,FALSE),""))</f>
        <v/>
      </c>
      <c r="K142" s="47" t="str">
        <f>IF($A142="","",IF(K141=MAX(Gehaltstabelle_neu!$A$3:$A$56),MAX(Gehaltstabelle_neu!$A$3:$A$56),IF(MOD($B142,2)=0,K141+1,K141)))</f>
        <v/>
      </c>
      <c r="L142" s="47" t="str">
        <f>IF($A142&lt;Pensionsjahr,HLOOKUP($C142,Gehaltstabelle_neu!$B$2:$AA$13,Neu_Gehalt!K142+1,FALSE)*14,IF($A142=Pensionsjahr,(MONTH($E$1)+2*MONTH($E$1)/12)*HLOOKUP($C142,Gehaltstabelle_neu!$B$2:$AA$13,Neu_Gehalt!K142+1,FALSE),""))</f>
        <v/>
      </c>
      <c r="M142" s="47" t="str">
        <f>IF($A142="","",IF(M141=MAX(Gehaltstabelle_neu!$A$3:$A$56),MAX(Gehaltstabelle_neu!$A$3:$A$56),IF(MOD($B142,2)=0,M141+1,M141)))</f>
        <v/>
      </c>
      <c r="N142" s="47" t="str">
        <f>IF($A142&lt;Pensionsjahr,HLOOKUP($C142,Gehaltstabelle_neu!$B$2:$AA$13,Neu_Gehalt!M142+1,FALSE)*14,IF($A142=Pensionsjahr,(MONTH($E$1)+2*MONTH($E$1)/12)*HLOOKUP($C142,Gehaltstabelle_neu!$B$2:$AA$13,Neu_Gehalt!M142+1,FALSE),""))</f>
        <v/>
      </c>
      <c r="O142" s="47" t="str">
        <f>IF($A142="","",IF(O141=MAX(Gehaltstabelle_neu!$A$3:$A$56),MAX(Gehaltstabelle_neu!$A$3:$A$56),IF(MOD($B142,2)=0,O141+1,O141)))</f>
        <v/>
      </c>
      <c r="P142" s="47" t="str">
        <f>IF($A142&lt;Pensionsjahr,HLOOKUP($C142,Gehaltstabelle_neu!$B$2:$AA$13,Neu_Gehalt!O142+1,FALSE)*14,IF($A142=Pensionsjahr,(MONTH($E$1)+2*MONTH($E$1)/12)*HLOOKUP($C142,Gehaltstabelle_neu!$B$2:$AA$13,Neu_Gehalt!O142+1,FALSE),""))</f>
        <v/>
      </c>
      <c r="Q142" s="47" t="str">
        <f>IF($A142="","",IF(Q141=MAX(Gehaltstabelle_neu!$A$3:$A$56),MAX(Gehaltstabelle_neu!$A$3:$A$56),IF(MOD($B142,2)=0,Q141+1,Q141)))</f>
        <v/>
      </c>
      <c r="R142" s="47" t="str">
        <f>IF($A142&lt;Pensionsjahr,HLOOKUP($C142,Gehaltstabelle_neu!$B$2:$AA$13,Neu_Gehalt!Q142+1,FALSE)*14,IF($A142=Pensionsjahr,(MONTH($E$1)+2*MONTH($E$1)/12)*HLOOKUP($C142,Gehaltstabelle_neu!$B$2:$AA$13,Neu_Gehalt!Q142+1,FALSE),""))</f>
        <v/>
      </c>
      <c r="S142" s="47" t="str">
        <f>IF($A142="","",IF(S141=MAX(Gehaltstabelle_neu!$A$3:$A$56),MAX(Gehaltstabelle_neu!$A$3:$A$56),IF(MOD($B142,2)=0,S141+1,S141)))</f>
        <v/>
      </c>
      <c r="T142" s="47" t="str">
        <f>IF($A142&lt;Pensionsjahr,HLOOKUP($C142,Gehaltstabelle_neu!$B$2:$AA$13,Neu_Gehalt!S142+1,FALSE)*14,IF($A142=Pensionsjahr,(MONTH($E$1)+2*MONTH($E$1)/12)*HLOOKUP($C142,Gehaltstabelle_neu!$B$2:$AA$13,Neu_Gehalt!S142+1,FALSE),""))</f>
        <v/>
      </c>
      <c r="U142" s="47" t="str">
        <f>IF($A142="","",IF(U141=MAX(Gehaltstabelle_neu!$A$3:$A$56),MAX(Gehaltstabelle_neu!$A$3:$A$56),IF(MOD($B142,2)=0,U141+1,U141)))</f>
        <v/>
      </c>
      <c r="V142" s="47" t="str">
        <f>IF($A142&lt;Pensionsjahr,HLOOKUP($C142,Gehaltstabelle_neu!$B$2:$AA$13,Neu_Gehalt!U142+1,FALSE)*14,IF($A142=Pensionsjahr,(MONTH($E$1)+2*MONTH($E$1)/12)*HLOOKUP($C142,Gehaltstabelle_neu!$B$2:$AA$13,Neu_Gehalt!U142+1,FALSE),""))</f>
        <v/>
      </c>
      <c r="W142" s="47" t="str">
        <f>IF($A142="","",IF(W141=MAX(Gehaltstabelle_neu!$A$3:$A$56),MAX(Gehaltstabelle_neu!$A$3:$A$56),IF(MOD($B142,2)=0,W141+1,W141)))</f>
        <v/>
      </c>
      <c r="X142" s="47" t="str">
        <f>IF($A142&lt;Pensionsjahr,HLOOKUP($C142,Gehaltstabelle_neu!$B$2:$AA$13,Neu_Gehalt!W142+1,FALSE)*14,IF($A142=Pensionsjahr,(MONTH($E$1)+2*MONTH($E$1)/12)*HLOOKUP($C142,Gehaltstabelle_neu!$B$2:$AA$13,Neu_Gehalt!W142+1,FALSE),""))</f>
        <v/>
      </c>
      <c r="Y142" s="47" t="str">
        <f>IF($A142="","",IF(Y141=MAX(Gehaltstabelle_neu!$A$3:$A$56),MAX(Gehaltstabelle_neu!$A$3:$A$56),IF(MOD($B142,2)=0,Y141+1,Y141)))</f>
        <v/>
      </c>
      <c r="Z142" s="47" t="str">
        <f>IF($A142&lt;Pensionsjahr,HLOOKUP($C142,Gehaltstabelle_neu!$B$2:$AA$13,Neu_Gehalt!Y142+1,FALSE)*14,IF($A142=Pensionsjahr,(MONTH($E$1)+2*MONTH($E$1)/12)*HLOOKUP($C142,Gehaltstabelle_neu!$B$2:$AA$13,Neu_Gehalt!Y142+1,FALSE),""))</f>
        <v/>
      </c>
      <c r="AA142" s="47" t="str">
        <f>IF($A142="","",IF(AA141=MAX(Gehaltstabelle_neu!$A$3:$A$56),MAX(Gehaltstabelle_neu!$A$3:$A$56),IF(MOD($B142,2)=0,AA141+1,AA141)))</f>
        <v/>
      </c>
      <c r="AB142" s="47" t="str">
        <f>IF($A142&lt;Pensionsjahr,HLOOKUP($C142,Gehaltstabelle_neu!$B$2:$AA$13,Neu_Gehalt!AA142+1,FALSE)*14,IF($A142=Pensionsjahr,(MONTH($E$1)+2*MONTH($E$1)/12)*HLOOKUP($C142,Gehaltstabelle_neu!$B$2:$AA$13,Neu_Gehalt!AA142+1,FALSE),""))</f>
        <v/>
      </c>
      <c r="AC142" s="47" t="str">
        <f>IF($A142="","",IF(AC141=MAX(Gehaltstabelle_neu!$A$3:$A$56),MAX(Gehaltstabelle_neu!$A$3:$A$56),IF(MOD($B142,2)=0,AC141+1,AC141)))</f>
        <v/>
      </c>
      <c r="AD142" s="47" t="str">
        <f>IF($A142&lt;Pensionsjahr,HLOOKUP($C142,Gehaltstabelle_neu!$B$2:$AA$13,Neu_Gehalt!AC142+1,FALSE)*14,IF($A142=Pensionsjahr,(MONTH($E$1)+2*MONTH($E$1)/12)*HLOOKUP($C142,Gehaltstabelle_neu!$B$2:$AA$13,Neu_Gehalt!AC142+1,FALSE),""))</f>
        <v/>
      </c>
      <c r="AE142" s="48"/>
    </row>
    <row r="143" spans="1:31" x14ac:dyDescent="0.25">
      <c r="A143" t="str">
        <f t="shared" si="5"/>
        <v/>
      </c>
      <c r="B143" s="19" t="str">
        <f t="shared" si="4"/>
        <v/>
      </c>
      <c r="C143" s="19" t="str">
        <f>IF(A143="","",IF(C142=MAX(Gehaltstabelle_neu!$B$2:$BO$2),Neu_Gehalt!C142,$H$3+Dienstprüftung!D136))</f>
        <v/>
      </c>
      <c r="D143" t="str">
        <f>IF(A143="","",IF(D142=MAX(Gehaltstabelle_neu!$A$3:A189),MAX(Gehaltstabelle_neu!$A$3:A189),IF(MOD(B143,2)=0,D142+1,D142)))</f>
        <v/>
      </c>
      <c r="E143" s="20" t="str">
        <f>IF(A143&lt;Pensionsjahr,HLOOKUP(C143,Gehaltstabelle_neu!$B$2:$AA$13,Neu_Gehalt!D143+1,FALSE)*14,IF(A143=Pensionsjahr,(MONTH($E$1)-1+2*(MONTH($E$1)-1)/12)*HLOOKUP(C143,Gehaltstabelle_neu!$B$2:$AA$13,Neu_Gehalt!D143+1,FALSE),""))</f>
        <v/>
      </c>
      <c r="G143" s="21"/>
      <c r="I143" s="46" t="str">
        <f>IF(A143="","",IF(I142=MAX(Gehaltstabelle_neu!$A$3:A189),MAX(Gehaltstabelle_neu!$A$3:A189),IF(MOD(B143,2)=0,I142+1,I142)))</f>
        <v/>
      </c>
      <c r="J143" s="47" t="str">
        <f>IF(A143&lt;Pensionsjahr,HLOOKUP(C143,Gehaltstabelle_neu!$B$2:$AA$13,Neu_Gehalt!I143+1,FALSE)*14,IF(A143=Pensionsjahr,(MONTH($E$1)+2*MONTH($E$1)/12)*HLOOKUP(C143,Gehaltstabelle_neu!$B$2:$AA$13,Neu_Gehalt!I143+1,FALSE),""))</f>
        <v/>
      </c>
      <c r="K143" s="47" t="str">
        <f>IF($A143="","",IF(K142=MAX(Gehaltstabelle_neu!$A$3:$A$56),MAX(Gehaltstabelle_neu!$A$3:$A$56),IF(MOD($B143,2)=0,K142+1,K142)))</f>
        <v/>
      </c>
      <c r="L143" s="47" t="str">
        <f>IF($A143&lt;Pensionsjahr,HLOOKUP($C143,Gehaltstabelle_neu!$B$2:$AA$13,Neu_Gehalt!K143+1,FALSE)*14,IF($A143=Pensionsjahr,(MONTH($E$1)+2*MONTH($E$1)/12)*HLOOKUP($C143,Gehaltstabelle_neu!$B$2:$AA$13,Neu_Gehalt!K143+1,FALSE),""))</f>
        <v/>
      </c>
      <c r="M143" s="47" t="str">
        <f>IF($A143="","",IF(M142=MAX(Gehaltstabelle_neu!$A$3:$A$56),MAX(Gehaltstabelle_neu!$A$3:$A$56),IF(MOD($B143,2)=0,M142+1,M142)))</f>
        <v/>
      </c>
      <c r="N143" s="47" t="str">
        <f>IF($A143&lt;Pensionsjahr,HLOOKUP($C143,Gehaltstabelle_neu!$B$2:$AA$13,Neu_Gehalt!M143+1,FALSE)*14,IF($A143=Pensionsjahr,(MONTH($E$1)+2*MONTH($E$1)/12)*HLOOKUP($C143,Gehaltstabelle_neu!$B$2:$AA$13,Neu_Gehalt!M143+1,FALSE),""))</f>
        <v/>
      </c>
      <c r="O143" s="47" t="str">
        <f>IF($A143="","",IF(O142=MAX(Gehaltstabelle_neu!$A$3:$A$56),MAX(Gehaltstabelle_neu!$A$3:$A$56),IF(MOD($B143,2)=0,O142+1,O142)))</f>
        <v/>
      </c>
      <c r="P143" s="47" t="str">
        <f>IF($A143&lt;Pensionsjahr,HLOOKUP($C143,Gehaltstabelle_neu!$B$2:$AA$13,Neu_Gehalt!O143+1,FALSE)*14,IF($A143=Pensionsjahr,(MONTH($E$1)+2*MONTH($E$1)/12)*HLOOKUP($C143,Gehaltstabelle_neu!$B$2:$AA$13,Neu_Gehalt!O143+1,FALSE),""))</f>
        <v/>
      </c>
      <c r="Q143" s="47" t="str">
        <f>IF($A143="","",IF(Q142=MAX(Gehaltstabelle_neu!$A$3:$A$56),MAX(Gehaltstabelle_neu!$A$3:$A$56),IF(MOD($B143,2)=0,Q142+1,Q142)))</f>
        <v/>
      </c>
      <c r="R143" s="47" t="str">
        <f>IF($A143&lt;Pensionsjahr,HLOOKUP($C143,Gehaltstabelle_neu!$B$2:$AA$13,Neu_Gehalt!Q143+1,FALSE)*14,IF($A143=Pensionsjahr,(MONTH($E$1)+2*MONTH($E$1)/12)*HLOOKUP($C143,Gehaltstabelle_neu!$B$2:$AA$13,Neu_Gehalt!Q143+1,FALSE),""))</f>
        <v/>
      </c>
      <c r="S143" s="47" t="str">
        <f>IF($A143="","",IF(S142=MAX(Gehaltstabelle_neu!$A$3:$A$56),MAX(Gehaltstabelle_neu!$A$3:$A$56),IF(MOD($B143,2)=0,S142+1,S142)))</f>
        <v/>
      </c>
      <c r="T143" s="47" t="str">
        <f>IF($A143&lt;Pensionsjahr,HLOOKUP($C143,Gehaltstabelle_neu!$B$2:$AA$13,Neu_Gehalt!S143+1,FALSE)*14,IF($A143=Pensionsjahr,(MONTH($E$1)+2*MONTH($E$1)/12)*HLOOKUP($C143,Gehaltstabelle_neu!$B$2:$AA$13,Neu_Gehalt!S143+1,FALSE),""))</f>
        <v/>
      </c>
      <c r="U143" s="47" t="str">
        <f>IF($A143="","",IF(U142=MAX(Gehaltstabelle_neu!$A$3:$A$56),MAX(Gehaltstabelle_neu!$A$3:$A$56),IF(MOD($B143,2)=0,U142+1,U142)))</f>
        <v/>
      </c>
      <c r="V143" s="47" t="str">
        <f>IF($A143&lt;Pensionsjahr,HLOOKUP($C143,Gehaltstabelle_neu!$B$2:$AA$13,Neu_Gehalt!U143+1,FALSE)*14,IF($A143=Pensionsjahr,(MONTH($E$1)+2*MONTH($E$1)/12)*HLOOKUP($C143,Gehaltstabelle_neu!$B$2:$AA$13,Neu_Gehalt!U143+1,FALSE),""))</f>
        <v/>
      </c>
      <c r="W143" s="47" t="str">
        <f>IF($A143="","",IF(W142=MAX(Gehaltstabelle_neu!$A$3:$A$56),MAX(Gehaltstabelle_neu!$A$3:$A$56),IF(MOD($B143,2)=0,W142+1,W142)))</f>
        <v/>
      </c>
      <c r="X143" s="47" t="str">
        <f>IF($A143&lt;Pensionsjahr,HLOOKUP($C143,Gehaltstabelle_neu!$B$2:$AA$13,Neu_Gehalt!W143+1,FALSE)*14,IF($A143=Pensionsjahr,(MONTH($E$1)+2*MONTH($E$1)/12)*HLOOKUP($C143,Gehaltstabelle_neu!$B$2:$AA$13,Neu_Gehalt!W143+1,FALSE),""))</f>
        <v/>
      </c>
      <c r="Y143" s="47" t="str">
        <f>IF($A143="","",IF(Y142=MAX(Gehaltstabelle_neu!$A$3:$A$56),MAX(Gehaltstabelle_neu!$A$3:$A$56),IF(MOD($B143,2)=0,Y142+1,Y142)))</f>
        <v/>
      </c>
      <c r="Z143" s="47" t="str">
        <f>IF($A143&lt;Pensionsjahr,HLOOKUP($C143,Gehaltstabelle_neu!$B$2:$AA$13,Neu_Gehalt!Y143+1,FALSE)*14,IF($A143=Pensionsjahr,(MONTH($E$1)+2*MONTH($E$1)/12)*HLOOKUP($C143,Gehaltstabelle_neu!$B$2:$AA$13,Neu_Gehalt!Y143+1,FALSE),""))</f>
        <v/>
      </c>
      <c r="AA143" s="47" t="str">
        <f>IF($A143="","",IF(AA142=MAX(Gehaltstabelle_neu!$A$3:$A$56),MAX(Gehaltstabelle_neu!$A$3:$A$56),IF(MOD($B143,2)=0,AA142+1,AA142)))</f>
        <v/>
      </c>
      <c r="AB143" s="47" t="str">
        <f>IF($A143&lt;Pensionsjahr,HLOOKUP($C143,Gehaltstabelle_neu!$B$2:$AA$13,Neu_Gehalt!AA143+1,FALSE)*14,IF($A143=Pensionsjahr,(MONTH($E$1)+2*MONTH($E$1)/12)*HLOOKUP($C143,Gehaltstabelle_neu!$B$2:$AA$13,Neu_Gehalt!AA143+1,FALSE),""))</f>
        <v/>
      </c>
      <c r="AC143" s="47" t="str">
        <f>IF($A143="","",IF(AC142=MAX(Gehaltstabelle_neu!$A$3:$A$56),MAX(Gehaltstabelle_neu!$A$3:$A$56),IF(MOD($B143,2)=0,AC142+1,AC142)))</f>
        <v/>
      </c>
      <c r="AD143" s="47" t="str">
        <f>IF($A143&lt;Pensionsjahr,HLOOKUP($C143,Gehaltstabelle_neu!$B$2:$AA$13,Neu_Gehalt!AC143+1,FALSE)*14,IF($A143=Pensionsjahr,(MONTH($E$1)+2*MONTH($E$1)/12)*HLOOKUP($C143,Gehaltstabelle_neu!$B$2:$AA$13,Neu_Gehalt!AC143+1,FALSE),""))</f>
        <v/>
      </c>
      <c r="AE143" s="48"/>
    </row>
    <row r="144" spans="1:31" x14ac:dyDescent="0.25">
      <c r="A144" t="str">
        <f t="shared" si="5"/>
        <v/>
      </c>
      <c r="B144" s="19" t="str">
        <f t="shared" si="4"/>
        <v/>
      </c>
      <c r="C144" s="19" t="str">
        <f>IF(A144="","",IF(C143=MAX(Gehaltstabelle_neu!$B$2:$BO$2),Neu_Gehalt!C143,$H$3+Dienstprüftung!D137))</f>
        <v/>
      </c>
      <c r="D144" t="str">
        <f>IF(A144="","",IF(D143=MAX(Gehaltstabelle_neu!$A$3:A190),MAX(Gehaltstabelle_neu!$A$3:A190),IF(MOD(B144,2)=0,D143+1,D143)))</f>
        <v/>
      </c>
      <c r="E144" s="20" t="str">
        <f>IF(A144&lt;Pensionsjahr,HLOOKUP(C144,Gehaltstabelle_neu!$B$2:$AA$13,Neu_Gehalt!D144+1,FALSE)*14,IF(A144=Pensionsjahr,(MONTH($E$1)-1+2*(MONTH($E$1)-1)/12)*HLOOKUP(C144,Gehaltstabelle_neu!$B$2:$AA$13,Neu_Gehalt!D144+1,FALSE),""))</f>
        <v/>
      </c>
      <c r="G144" s="21"/>
      <c r="I144" s="46" t="str">
        <f>IF(A144="","",IF(I143=MAX(Gehaltstabelle_neu!$A$3:A190),MAX(Gehaltstabelle_neu!$A$3:A190),IF(MOD(B144,2)=0,I143+1,I143)))</f>
        <v/>
      </c>
      <c r="J144" s="47" t="str">
        <f>IF(A144&lt;Pensionsjahr,HLOOKUP(C144,Gehaltstabelle_neu!$B$2:$AA$13,Neu_Gehalt!I144+1,FALSE)*14,IF(A144=Pensionsjahr,(MONTH($E$1)+2*MONTH($E$1)/12)*HLOOKUP(C144,Gehaltstabelle_neu!$B$2:$AA$13,Neu_Gehalt!I144+1,FALSE),""))</f>
        <v/>
      </c>
      <c r="K144" s="47" t="str">
        <f>IF($A144="","",IF(K143=MAX(Gehaltstabelle_neu!$A$3:$A$56),MAX(Gehaltstabelle_neu!$A$3:$A$56),IF(MOD($B144,2)=0,K143+1,K143)))</f>
        <v/>
      </c>
      <c r="L144" s="47" t="str">
        <f>IF($A144&lt;Pensionsjahr,HLOOKUP($C144,Gehaltstabelle_neu!$B$2:$AA$13,Neu_Gehalt!K144+1,FALSE)*14,IF($A144=Pensionsjahr,(MONTH($E$1)+2*MONTH($E$1)/12)*HLOOKUP($C144,Gehaltstabelle_neu!$B$2:$AA$13,Neu_Gehalt!K144+1,FALSE),""))</f>
        <v/>
      </c>
      <c r="M144" s="47" t="str">
        <f>IF($A144="","",IF(M143=MAX(Gehaltstabelle_neu!$A$3:$A$56),MAX(Gehaltstabelle_neu!$A$3:$A$56),IF(MOD($B144,2)=0,M143+1,M143)))</f>
        <v/>
      </c>
      <c r="N144" s="47" t="str">
        <f>IF($A144&lt;Pensionsjahr,HLOOKUP($C144,Gehaltstabelle_neu!$B$2:$AA$13,Neu_Gehalt!M144+1,FALSE)*14,IF($A144=Pensionsjahr,(MONTH($E$1)+2*MONTH($E$1)/12)*HLOOKUP($C144,Gehaltstabelle_neu!$B$2:$AA$13,Neu_Gehalt!M144+1,FALSE),""))</f>
        <v/>
      </c>
      <c r="O144" s="47" t="str">
        <f>IF($A144="","",IF(O143=MAX(Gehaltstabelle_neu!$A$3:$A$56),MAX(Gehaltstabelle_neu!$A$3:$A$56),IF(MOD($B144,2)=0,O143+1,O143)))</f>
        <v/>
      </c>
      <c r="P144" s="47" t="str">
        <f>IF($A144&lt;Pensionsjahr,HLOOKUP($C144,Gehaltstabelle_neu!$B$2:$AA$13,Neu_Gehalt!O144+1,FALSE)*14,IF($A144=Pensionsjahr,(MONTH($E$1)+2*MONTH($E$1)/12)*HLOOKUP($C144,Gehaltstabelle_neu!$B$2:$AA$13,Neu_Gehalt!O144+1,FALSE),""))</f>
        <v/>
      </c>
      <c r="Q144" s="47" t="str">
        <f>IF($A144="","",IF(Q143=MAX(Gehaltstabelle_neu!$A$3:$A$56),MAX(Gehaltstabelle_neu!$A$3:$A$56),IF(MOD($B144,2)=0,Q143+1,Q143)))</f>
        <v/>
      </c>
      <c r="R144" s="47" t="str">
        <f>IF($A144&lt;Pensionsjahr,HLOOKUP($C144,Gehaltstabelle_neu!$B$2:$AA$13,Neu_Gehalt!Q144+1,FALSE)*14,IF($A144=Pensionsjahr,(MONTH($E$1)+2*MONTH($E$1)/12)*HLOOKUP($C144,Gehaltstabelle_neu!$B$2:$AA$13,Neu_Gehalt!Q144+1,FALSE),""))</f>
        <v/>
      </c>
      <c r="S144" s="47" t="str">
        <f>IF($A144="","",IF(S143=MAX(Gehaltstabelle_neu!$A$3:$A$56),MAX(Gehaltstabelle_neu!$A$3:$A$56),IF(MOD($B144,2)=0,S143+1,S143)))</f>
        <v/>
      </c>
      <c r="T144" s="47" t="str">
        <f>IF($A144&lt;Pensionsjahr,HLOOKUP($C144,Gehaltstabelle_neu!$B$2:$AA$13,Neu_Gehalt!S144+1,FALSE)*14,IF($A144=Pensionsjahr,(MONTH($E$1)+2*MONTH($E$1)/12)*HLOOKUP($C144,Gehaltstabelle_neu!$B$2:$AA$13,Neu_Gehalt!S144+1,FALSE),""))</f>
        <v/>
      </c>
      <c r="U144" s="47" t="str">
        <f>IF($A144="","",IF(U143=MAX(Gehaltstabelle_neu!$A$3:$A$56),MAX(Gehaltstabelle_neu!$A$3:$A$56),IF(MOD($B144,2)=0,U143+1,U143)))</f>
        <v/>
      </c>
      <c r="V144" s="47" t="str">
        <f>IF($A144&lt;Pensionsjahr,HLOOKUP($C144,Gehaltstabelle_neu!$B$2:$AA$13,Neu_Gehalt!U144+1,FALSE)*14,IF($A144=Pensionsjahr,(MONTH($E$1)+2*MONTH($E$1)/12)*HLOOKUP($C144,Gehaltstabelle_neu!$B$2:$AA$13,Neu_Gehalt!U144+1,FALSE),""))</f>
        <v/>
      </c>
      <c r="W144" s="47" t="str">
        <f>IF($A144="","",IF(W143=MAX(Gehaltstabelle_neu!$A$3:$A$56),MAX(Gehaltstabelle_neu!$A$3:$A$56),IF(MOD($B144,2)=0,W143+1,W143)))</f>
        <v/>
      </c>
      <c r="X144" s="47" t="str">
        <f>IF($A144&lt;Pensionsjahr,HLOOKUP($C144,Gehaltstabelle_neu!$B$2:$AA$13,Neu_Gehalt!W144+1,FALSE)*14,IF($A144=Pensionsjahr,(MONTH($E$1)+2*MONTH($E$1)/12)*HLOOKUP($C144,Gehaltstabelle_neu!$B$2:$AA$13,Neu_Gehalt!W144+1,FALSE),""))</f>
        <v/>
      </c>
      <c r="Y144" s="47" t="str">
        <f>IF($A144="","",IF(Y143=MAX(Gehaltstabelle_neu!$A$3:$A$56),MAX(Gehaltstabelle_neu!$A$3:$A$56),IF(MOD($B144,2)=0,Y143+1,Y143)))</f>
        <v/>
      </c>
      <c r="Z144" s="47" t="str">
        <f>IF($A144&lt;Pensionsjahr,HLOOKUP($C144,Gehaltstabelle_neu!$B$2:$AA$13,Neu_Gehalt!Y144+1,FALSE)*14,IF($A144=Pensionsjahr,(MONTH($E$1)+2*MONTH($E$1)/12)*HLOOKUP($C144,Gehaltstabelle_neu!$B$2:$AA$13,Neu_Gehalt!Y144+1,FALSE),""))</f>
        <v/>
      </c>
      <c r="AA144" s="47" t="str">
        <f>IF($A144="","",IF(AA143=MAX(Gehaltstabelle_neu!$A$3:$A$56),MAX(Gehaltstabelle_neu!$A$3:$A$56),IF(MOD($B144,2)=0,AA143+1,AA143)))</f>
        <v/>
      </c>
      <c r="AB144" s="47" t="str">
        <f>IF($A144&lt;Pensionsjahr,HLOOKUP($C144,Gehaltstabelle_neu!$B$2:$AA$13,Neu_Gehalt!AA144+1,FALSE)*14,IF($A144=Pensionsjahr,(MONTH($E$1)+2*MONTH($E$1)/12)*HLOOKUP($C144,Gehaltstabelle_neu!$B$2:$AA$13,Neu_Gehalt!AA144+1,FALSE),""))</f>
        <v/>
      </c>
      <c r="AC144" s="47" t="str">
        <f>IF($A144="","",IF(AC143=MAX(Gehaltstabelle_neu!$A$3:$A$56),MAX(Gehaltstabelle_neu!$A$3:$A$56),IF(MOD($B144,2)=0,AC143+1,AC143)))</f>
        <v/>
      </c>
      <c r="AD144" s="47" t="str">
        <f>IF($A144&lt;Pensionsjahr,HLOOKUP($C144,Gehaltstabelle_neu!$B$2:$AA$13,Neu_Gehalt!AC144+1,FALSE)*14,IF($A144=Pensionsjahr,(MONTH($E$1)+2*MONTH($E$1)/12)*HLOOKUP($C144,Gehaltstabelle_neu!$B$2:$AA$13,Neu_Gehalt!AC144+1,FALSE),""))</f>
        <v/>
      </c>
      <c r="AE144" s="48"/>
    </row>
    <row r="145" spans="1:31" x14ac:dyDescent="0.25">
      <c r="A145" t="str">
        <f t="shared" si="5"/>
        <v/>
      </c>
      <c r="B145" s="19" t="str">
        <f t="shared" si="4"/>
        <v/>
      </c>
      <c r="C145" s="19" t="str">
        <f>IF(A145="","",IF(C144=MAX(Gehaltstabelle_neu!$B$2:$BO$2),Neu_Gehalt!C144,$H$3+Dienstprüftung!D138))</f>
        <v/>
      </c>
      <c r="D145" t="str">
        <f>IF(A145="","",IF(D144=MAX(Gehaltstabelle_neu!$A$3:A191),MAX(Gehaltstabelle_neu!$A$3:A191),IF(MOD(B145,2)=0,D144+1,D144)))</f>
        <v/>
      </c>
      <c r="E145" s="20" t="str">
        <f>IF(A145&lt;Pensionsjahr,HLOOKUP(C145,Gehaltstabelle_neu!$B$2:$AA$13,Neu_Gehalt!D145+1,FALSE)*14,IF(A145=Pensionsjahr,(MONTH($E$1)-1+2*(MONTH($E$1)-1)/12)*HLOOKUP(C145,Gehaltstabelle_neu!$B$2:$AA$13,Neu_Gehalt!D145+1,FALSE),""))</f>
        <v/>
      </c>
      <c r="G145" s="21"/>
      <c r="I145" s="46" t="str">
        <f>IF(A145="","",IF(I144=MAX(Gehaltstabelle_neu!$A$3:A191),MAX(Gehaltstabelle_neu!$A$3:A191),IF(MOD(B145,2)=0,I144+1,I144)))</f>
        <v/>
      </c>
      <c r="J145" s="47" t="str">
        <f>IF(A145&lt;Pensionsjahr,HLOOKUP(C145,Gehaltstabelle_neu!$B$2:$AA$13,Neu_Gehalt!I145+1,FALSE)*14,IF(A145=Pensionsjahr,(MONTH($E$1)+2*MONTH($E$1)/12)*HLOOKUP(C145,Gehaltstabelle_neu!$B$2:$AA$13,Neu_Gehalt!I145+1,FALSE),""))</f>
        <v/>
      </c>
      <c r="K145" s="47" t="str">
        <f>IF($A145="","",IF(K144=MAX(Gehaltstabelle_neu!$A$3:$A$56),MAX(Gehaltstabelle_neu!$A$3:$A$56),IF(MOD($B145,2)=0,K144+1,K144)))</f>
        <v/>
      </c>
      <c r="L145" s="47" t="str">
        <f>IF($A145&lt;Pensionsjahr,HLOOKUP($C145,Gehaltstabelle_neu!$B$2:$AA$13,Neu_Gehalt!K145+1,FALSE)*14,IF($A145=Pensionsjahr,(MONTH($E$1)+2*MONTH($E$1)/12)*HLOOKUP($C145,Gehaltstabelle_neu!$B$2:$AA$13,Neu_Gehalt!K145+1,FALSE),""))</f>
        <v/>
      </c>
      <c r="M145" s="47" t="str">
        <f>IF($A145="","",IF(M144=MAX(Gehaltstabelle_neu!$A$3:$A$56),MAX(Gehaltstabelle_neu!$A$3:$A$56),IF(MOD($B145,2)=0,M144+1,M144)))</f>
        <v/>
      </c>
      <c r="N145" s="47" t="str">
        <f>IF($A145&lt;Pensionsjahr,HLOOKUP($C145,Gehaltstabelle_neu!$B$2:$AA$13,Neu_Gehalt!M145+1,FALSE)*14,IF($A145=Pensionsjahr,(MONTH($E$1)+2*MONTH($E$1)/12)*HLOOKUP($C145,Gehaltstabelle_neu!$B$2:$AA$13,Neu_Gehalt!M145+1,FALSE),""))</f>
        <v/>
      </c>
      <c r="O145" s="47" t="str">
        <f>IF($A145="","",IF(O144=MAX(Gehaltstabelle_neu!$A$3:$A$56),MAX(Gehaltstabelle_neu!$A$3:$A$56),IF(MOD($B145,2)=0,O144+1,O144)))</f>
        <v/>
      </c>
      <c r="P145" s="47" t="str">
        <f>IF($A145&lt;Pensionsjahr,HLOOKUP($C145,Gehaltstabelle_neu!$B$2:$AA$13,Neu_Gehalt!O145+1,FALSE)*14,IF($A145=Pensionsjahr,(MONTH($E$1)+2*MONTH($E$1)/12)*HLOOKUP($C145,Gehaltstabelle_neu!$B$2:$AA$13,Neu_Gehalt!O145+1,FALSE),""))</f>
        <v/>
      </c>
      <c r="Q145" s="47" t="str">
        <f>IF($A145="","",IF(Q144=MAX(Gehaltstabelle_neu!$A$3:$A$56),MAX(Gehaltstabelle_neu!$A$3:$A$56),IF(MOD($B145,2)=0,Q144+1,Q144)))</f>
        <v/>
      </c>
      <c r="R145" s="47" t="str">
        <f>IF($A145&lt;Pensionsjahr,HLOOKUP($C145,Gehaltstabelle_neu!$B$2:$AA$13,Neu_Gehalt!Q145+1,FALSE)*14,IF($A145=Pensionsjahr,(MONTH($E$1)+2*MONTH($E$1)/12)*HLOOKUP($C145,Gehaltstabelle_neu!$B$2:$AA$13,Neu_Gehalt!Q145+1,FALSE),""))</f>
        <v/>
      </c>
      <c r="S145" s="47" t="str">
        <f>IF($A145="","",IF(S144=MAX(Gehaltstabelle_neu!$A$3:$A$56),MAX(Gehaltstabelle_neu!$A$3:$A$56),IF(MOD($B145,2)=0,S144+1,S144)))</f>
        <v/>
      </c>
      <c r="T145" s="47" t="str">
        <f>IF($A145&lt;Pensionsjahr,HLOOKUP($C145,Gehaltstabelle_neu!$B$2:$AA$13,Neu_Gehalt!S145+1,FALSE)*14,IF($A145=Pensionsjahr,(MONTH($E$1)+2*MONTH($E$1)/12)*HLOOKUP($C145,Gehaltstabelle_neu!$B$2:$AA$13,Neu_Gehalt!S145+1,FALSE),""))</f>
        <v/>
      </c>
      <c r="U145" s="47" t="str">
        <f>IF($A145="","",IF(U144=MAX(Gehaltstabelle_neu!$A$3:$A$56),MAX(Gehaltstabelle_neu!$A$3:$A$56),IF(MOD($B145,2)=0,U144+1,U144)))</f>
        <v/>
      </c>
      <c r="V145" s="47" t="str">
        <f>IF($A145&lt;Pensionsjahr,HLOOKUP($C145,Gehaltstabelle_neu!$B$2:$AA$13,Neu_Gehalt!U145+1,FALSE)*14,IF($A145=Pensionsjahr,(MONTH($E$1)+2*MONTH($E$1)/12)*HLOOKUP($C145,Gehaltstabelle_neu!$B$2:$AA$13,Neu_Gehalt!U145+1,FALSE),""))</f>
        <v/>
      </c>
      <c r="W145" s="47" t="str">
        <f>IF($A145="","",IF(W144=MAX(Gehaltstabelle_neu!$A$3:$A$56),MAX(Gehaltstabelle_neu!$A$3:$A$56),IF(MOD($B145,2)=0,W144+1,W144)))</f>
        <v/>
      </c>
      <c r="X145" s="47" t="str">
        <f>IF($A145&lt;Pensionsjahr,HLOOKUP($C145,Gehaltstabelle_neu!$B$2:$AA$13,Neu_Gehalt!W145+1,FALSE)*14,IF($A145=Pensionsjahr,(MONTH($E$1)+2*MONTH($E$1)/12)*HLOOKUP($C145,Gehaltstabelle_neu!$B$2:$AA$13,Neu_Gehalt!W145+1,FALSE),""))</f>
        <v/>
      </c>
      <c r="Y145" s="47" t="str">
        <f>IF($A145="","",IF(Y144=MAX(Gehaltstabelle_neu!$A$3:$A$56),MAX(Gehaltstabelle_neu!$A$3:$A$56),IF(MOD($B145,2)=0,Y144+1,Y144)))</f>
        <v/>
      </c>
      <c r="Z145" s="47" t="str">
        <f>IF($A145&lt;Pensionsjahr,HLOOKUP($C145,Gehaltstabelle_neu!$B$2:$AA$13,Neu_Gehalt!Y145+1,FALSE)*14,IF($A145=Pensionsjahr,(MONTH($E$1)+2*MONTH($E$1)/12)*HLOOKUP($C145,Gehaltstabelle_neu!$B$2:$AA$13,Neu_Gehalt!Y145+1,FALSE),""))</f>
        <v/>
      </c>
      <c r="AA145" s="47" t="str">
        <f>IF($A145="","",IF(AA144=MAX(Gehaltstabelle_neu!$A$3:$A$56),MAX(Gehaltstabelle_neu!$A$3:$A$56),IF(MOD($B145,2)=0,AA144+1,AA144)))</f>
        <v/>
      </c>
      <c r="AB145" s="47" t="str">
        <f>IF($A145&lt;Pensionsjahr,HLOOKUP($C145,Gehaltstabelle_neu!$B$2:$AA$13,Neu_Gehalt!AA145+1,FALSE)*14,IF($A145=Pensionsjahr,(MONTH($E$1)+2*MONTH($E$1)/12)*HLOOKUP($C145,Gehaltstabelle_neu!$B$2:$AA$13,Neu_Gehalt!AA145+1,FALSE),""))</f>
        <v/>
      </c>
      <c r="AC145" s="47" t="str">
        <f>IF($A145="","",IF(AC144=MAX(Gehaltstabelle_neu!$A$3:$A$56),MAX(Gehaltstabelle_neu!$A$3:$A$56),IF(MOD($B145,2)=0,AC144+1,AC144)))</f>
        <v/>
      </c>
      <c r="AD145" s="47" t="str">
        <f>IF($A145&lt;Pensionsjahr,HLOOKUP($C145,Gehaltstabelle_neu!$B$2:$AA$13,Neu_Gehalt!AC145+1,FALSE)*14,IF($A145=Pensionsjahr,(MONTH($E$1)+2*MONTH($E$1)/12)*HLOOKUP($C145,Gehaltstabelle_neu!$B$2:$AA$13,Neu_Gehalt!AC145+1,FALSE),""))</f>
        <v/>
      </c>
      <c r="AE145" s="48"/>
    </row>
    <row r="146" spans="1:31" x14ac:dyDescent="0.25">
      <c r="A146" t="str">
        <f t="shared" si="5"/>
        <v/>
      </c>
      <c r="B146" s="19" t="str">
        <f t="shared" si="4"/>
        <v/>
      </c>
      <c r="C146" s="19" t="str">
        <f>IF(A146="","",IF(C145=MAX(Gehaltstabelle_neu!$B$2:$BO$2),Neu_Gehalt!C145,$H$3+Dienstprüftung!D139))</f>
        <v/>
      </c>
      <c r="D146" t="str">
        <f>IF(A146="","",IF(D145=MAX(Gehaltstabelle_neu!$A$3:A192),MAX(Gehaltstabelle_neu!$A$3:A192),IF(MOD(B146,2)=0,D145+1,D145)))</f>
        <v/>
      </c>
      <c r="E146" s="20" t="str">
        <f>IF(A146&lt;Pensionsjahr,HLOOKUP(C146,Gehaltstabelle_neu!$B$2:$AA$13,Neu_Gehalt!D146+1,FALSE)*14,IF(A146=Pensionsjahr,(MONTH($E$1)-1+2*(MONTH($E$1)-1)/12)*HLOOKUP(C146,Gehaltstabelle_neu!$B$2:$AA$13,Neu_Gehalt!D146+1,FALSE),""))</f>
        <v/>
      </c>
      <c r="G146" s="21"/>
      <c r="I146" s="46" t="str">
        <f>IF(A146="","",IF(I145=MAX(Gehaltstabelle_neu!$A$3:A192),MAX(Gehaltstabelle_neu!$A$3:A192),IF(MOD(B146,2)=0,I145+1,I145)))</f>
        <v/>
      </c>
      <c r="J146" s="47" t="str">
        <f>IF(A146&lt;Pensionsjahr,HLOOKUP(C146,Gehaltstabelle_neu!$B$2:$AA$13,Neu_Gehalt!I146+1,FALSE)*14,IF(A146=Pensionsjahr,(MONTH($E$1)+2*MONTH($E$1)/12)*HLOOKUP(C146,Gehaltstabelle_neu!$B$2:$AA$13,Neu_Gehalt!I146+1,FALSE),""))</f>
        <v/>
      </c>
      <c r="K146" s="47" t="str">
        <f>IF($A146="","",IF(K145=MAX(Gehaltstabelle_neu!$A$3:$A$56),MAX(Gehaltstabelle_neu!$A$3:$A$56),IF(MOD($B146,2)=0,K145+1,K145)))</f>
        <v/>
      </c>
      <c r="L146" s="47" t="str">
        <f>IF($A146&lt;Pensionsjahr,HLOOKUP($C146,Gehaltstabelle_neu!$B$2:$AA$13,Neu_Gehalt!K146+1,FALSE)*14,IF($A146=Pensionsjahr,(MONTH($E$1)+2*MONTH($E$1)/12)*HLOOKUP($C146,Gehaltstabelle_neu!$B$2:$AA$13,Neu_Gehalt!K146+1,FALSE),""))</f>
        <v/>
      </c>
      <c r="M146" s="47" t="str">
        <f>IF($A146="","",IF(M145=MAX(Gehaltstabelle_neu!$A$3:$A$56),MAX(Gehaltstabelle_neu!$A$3:$A$56),IF(MOD($B146,2)=0,M145+1,M145)))</f>
        <v/>
      </c>
      <c r="N146" s="47" t="str">
        <f>IF($A146&lt;Pensionsjahr,HLOOKUP($C146,Gehaltstabelle_neu!$B$2:$AA$13,Neu_Gehalt!M146+1,FALSE)*14,IF($A146=Pensionsjahr,(MONTH($E$1)+2*MONTH($E$1)/12)*HLOOKUP($C146,Gehaltstabelle_neu!$B$2:$AA$13,Neu_Gehalt!M146+1,FALSE),""))</f>
        <v/>
      </c>
      <c r="O146" s="47" t="str">
        <f>IF($A146="","",IF(O145=MAX(Gehaltstabelle_neu!$A$3:$A$56),MAX(Gehaltstabelle_neu!$A$3:$A$56),IF(MOD($B146,2)=0,O145+1,O145)))</f>
        <v/>
      </c>
      <c r="P146" s="47" t="str">
        <f>IF($A146&lt;Pensionsjahr,HLOOKUP($C146,Gehaltstabelle_neu!$B$2:$AA$13,Neu_Gehalt!O146+1,FALSE)*14,IF($A146=Pensionsjahr,(MONTH($E$1)+2*MONTH($E$1)/12)*HLOOKUP($C146,Gehaltstabelle_neu!$B$2:$AA$13,Neu_Gehalt!O146+1,FALSE),""))</f>
        <v/>
      </c>
      <c r="Q146" s="47" t="str">
        <f>IF($A146="","",IF(Q145=MAX(Gehaltstabelle_neu!$A$3:$A$56),MAX(Gehaltstabelle_neu!$A$3:$A$56),IF(MOD($B146,2)=0,Q145+1,Q145)))</f>
        <v/>
      </c>
      <c r="R146" s="47" t="str">
        <f>IF($A146&lt;Pensionsjahr,HLOOKUP($C146,Gehaltstabelle_neu!$B$2:$AA$13,Neu_Gehalt!Q146+1,FALSE)*14,IF($A146=Pensionsjahr,(MONTH($E$1)+2*MONTH($E$1)/12)*HLOOKUP($C146,Gehaltstabelle_neu!$B$2:$AA$13,Neu_Gehalt!Q146+1,FALSE),""))</f>
        <v/>
      </c>
      <c r="S146" s="47" t="str">
        <f>IF($A146="","",IF(S145=MAX(Gehaltstabelle_neu!$A$3:$A$56),MAX(Gehaltstabelle_neu!$A$3:$A$56),IF(MOD($B146,2)=0,S145+1,S145)))</f>
        <v/>
      </c>
      <c r="T146" s="47" t="str">
        <f>IF($A146&lt;Pensionsjahr,HLOOKUP($C146,Gehaltstabelle_neu!$B$2:$AA$13,Neu_Gehalt!S146+1,FALSE)*14,IF($A146=Pensionsjahr,(MONTH($E$1)+2*MONTH($E$1)/12)*HLOOKUP($C146,Gehaltstabelle_neu!$B$2:$AA$13,Neu_Gehalt!S146+1,FALSE),""))</f>
        <v/>
      </c>
      <c r="U146" s="47" t="str">
        <f>IF($A146="","",IF(U145=MAX(Gehaltstabelle_neu!$A$3:$A$56),MAX(Gehaltstabelle_neu!$A$3:$A$56),IF(MOD($B146,2)=0,U145+1,U145)))</f>
        <v/>
      </c>
      <c r="V146" s="47" t="str">
        <f>IF($A146&lt;Pensionsjahr,HLOOKUP($C146,Gehaltstabelle_neu!$B$2:$AA$13,Neu_Gehalt!U146+1,FALSE)*14,IF($A146=Pensionsjahr,(MONTH($E$1)+2*MONTH($E$1)/12)*HLOOKUP($C146,Gehaltstabelle_neu!$B$2:$AA$13,Neu_Gehalt!U146+1,FALSE),""))</f>
        <v/>
      </c>
      <c r="W146" s="47" t="str">
        <f>IF($A146="","",IF(W145=MAX(Gehaltstabelle_neu!$A$3:$A$56),MAX(Gehaltstabelle_neu!$A$3:$A$56),IF(MOD($B146,2)=0,W145+1,W145)))</f>
        <v/>
      </c>
      <c r="X146" s="47" t="str">
        <f>IF($A146&lt;Pensionsjahr,HLOOKUP($C146,Gehaltstabelle_neu!$B$2:$AA$13,Neu_Gehalt!W146+1,FALSE)*14,IF($A146=Pensionsjahr,(MONTH($E$1)+2*MONTH($E$1)/12)*HLOOKUP($C146,Gehaltstabelle_neu!$B$2:$AA$13,Neu_Gehalt!W146+1,FALSE),""))</f>
        <v/>
      </c>
      <c r="Y146" s="47" t="str">
        <f>IF($A146="","",IF(Y145=MAX(Gehaltstabelle_neu!$A$3:$A$56),MAX(Gehaltstabelle_neu!$A$3:$A$56),IF(MOD($B146,2)=0,Y145+1,Y145)))</f>
        <v/>
      </c>
      <c r="Z146" s="47" t="str">
        <f>IF($A146&lt;Pensionsjahr,HLOOKUP($C146,Gehaltstabelle_neu!$B$2:$AA$13,Neu_Gehalt!Y146+1,FALSE)*14,IF($A146=Pensionsjahr,(MONTH($E$1)+2*MONTH($E$1)/12)*HLOOKUP($C146,Gehaltstabelle_neu!$B$2:$AA$13,Neu_Gehalt!Y146+1,FALSE),""))</f>
        <v/>
      </c>
      <c r="AA146" s="47" t="str">
        <f>IF($A146="","",IF(AA145=MAX(Gehaltstabelle_neu!$A$3:$A$56),MAX(Gehaltstabelle_neu!$A$3:$A$56),IF(MOD($B146,2)=0,AA145+1,AA145)))</f>
        <v/>
      </c>
      <c r="AB146" s="47" t="str">
        <f>IF($A146&lt;Pensionsjahr,HLOOKUP($C146,Gehaltstabelle_neu!$B$2:$AA$13,Neu_Gehalt!AA146+1,FALSE)*14,IF($A146=Pensionsjahr,(MONTH($E$1)+2*MONTH($E$1)/12)*HLOOKUP($C146,Gehaltstabelle_neu!$B$2:$AA$13,Neu_Gehalt!AA146+1,FALSE),""))</f>
        <v/>
      </c>
      <c r="AC146" s="47" t="str">
        <f>IF($A146="","",IF(AC145=MAX(Gehaltstabelle_neu!$A$3:$A$56),MAX(Gehaltstabelle_neu!$A$3:$A$56),IF(MOD($B146,2)=0,AC145+1,AC145)))</f>
        <v/>
      </c>
      <c r="AD146" s="47" t="str">
        <f>IF($A146&lt;Pensionsjahr,HLOOKUP($C146,Gehaltstabelle_neu!$B$2:$AA$13,Neu_Gehalt!AC146+1,FALSE)*14,IF($A146=Pensionsjahr,(MONTH($E$1)+2*MONTH($E$1)/12)*HLOOKUP($C146,Gehaltstabelle_neu!$B$2:$AA$13,Neu_Gehalt!AC146+1,FALSE),""))</f>
        <v/>
      </c>
      <c r="AE146" s="48"/>
    </row>
    <row r="147" spans="1:31" x14ac:dyDescent="0.25">
      <c r="A147" t="str">
        <f t="shared" si="5"/>
        <v/>
      </c>
      <c r="B147" s="19" t="str">
        <f t="shared" si="4"/>
        <v/>
      </c>
      <c r="C147" s="19" t="str">
        <f>IF(A147="","",IF(C146=MAX(Gehaltstabelle_neu!$B$2:$BO$2),Neu_Gehalt!C146,$H$3+Dienstprüftung!D140))</f>
        <v/>
      </c>
      <c r="D147" t="str">
        <f>IF(A147="","",IF(D146=MAX(Gehaltstabelle_neu!$A$3:A193),MAX(Gehaltstabelle_neu!$A$3:A193),IF(MOD(B147,2)=0,D146+1,D146)))</f>
        <v/>
      </c>
      <c r="E147" s="20" t="str">
        <f>IF(A147&lt;Pensionsjahr,HLOOKUP(C147,Gehaltstabelle_neu!$B$2:$AA$13,Neu_Gehalt!D147+1,FALSE)*14,IF(A147=Pensionsjahr,(MONTH($E$1)-1+2*(MONTH($E$1)-1)/12)*HLOOKUP(C147,Gehaltstabelle_neu!$B$2:$AA$13,Neu_Gehalt!D147+1,FALSE),""))</f>
        <v/>
      </c>
      <c r="G147" s="21"/>
      <c r="I147" s="46" t="str">
        <f>IF(A147="","",IF(I146=MAX(Gehaltstabelle_neu!$A$3:A193),MAX(Gehaltstabelle_neu!$A$3:A193),IF(MOD(B147,2)=0,I146+1,I146)))</f>
        <v/>
      </c>
      <c r="J147" s="47" t="str">
        <f>IF(A147&lt;Pensionsjahr,HLOOKUP(C147,Gehaltstabelle_neu!$B$2:$AA$13,Neu_Gehalt!I147+1,FALSE)*14,IF(A147=Pensionsjahr,(MONTH($E$1)+2*MONTH($E$1)/12)*HLOOKUP(C147,Gehaltstabelle_neu!$B$2:$AA$13,Neu_Gehalt!I147+1,FALSE),""))</f>
        <v/>
      </c>
      <c r="K147" s="47" t="str">
        <f>IF($A147="","",IF(K146=MAX(Gehaltstabelle_neu!$A$3:$A$56),MAX(Gehaltstabelle_neu!$A$3:$A$56),IF(MOD($B147,2)=0,K146+1,K146)))</f>
        <v/>
      </c>
      <c r="L147" s="47" t="str">
        <f>IF($A147&lt;Pensionsjahr,HLOOKUP($C147,Gehaltstabelle_neu!$B$2:$AA$13,Neu_Gehalt!K147+1,FALSE)*14,IF($A147=Pensionsjahr,(MONTH($E$1)+2*MONTH($E$1)/12)*HLOOKUP($C147,Gehaltstabelle_neu!$B$2:$AA$13,Neu_Gehalt!K147+1,FALSE),""))</f>
        <v/>
      </c>
      <c r="M147" s="47" t="str">
        <f>IF($A147="","",IF(M146=MAX(Gehaltstabelle_neu!$A$3:$A$56),MAX(Gehaltstabelle_neu!$A$3:$A$56),IF(MOD($B147,2)=0,M146+1,M146)))</f>
        <v/>
      </c>
      <c r="N147" s="47" t="str">
        <f>IF($A147&lt;Pensionsjahr,HLOOKUP($C147,Gehaltstabelle_neu!$B$2:$AA$13,Neu_Gehalt!M147+1,FALSE)*14,IF($A147=Pensionsjahr,(MONTH($E$1)+2*MONTH($E$1)/12)*HLOOKUP($C147,Gehaltstabelle_neu!$B$2:$AA$13,Neu_Gehalt!M147+1,FALSE),""))</f>
        <v/>
      </c>
      <c r="O147" s="47" t="str">
        <f>IF($A147="","",IF(O146=MAX(Gehaltstabelle_neu!$A$3:$A$56),MAX(Gehaltstabelle_neu!$A$3:$A$56),IF(MOD($B147,2)=0,O146+1,O146)))</f>
        <v/>
      </c>
      <c r="P147" s="47" t="str">
        <f>IF($A147&lt;Pensionsjahr,HLOOKUP($C147,Gehaltstabelle_neu!$B$2:$AA$13,Neu_Gehalt!O147+1,FALSE)*14,IF($A147=Pensionsjahr,(MONTH($E$1)+2*MONTH($E$1)/12)*HLOOKUP($C147,Gehaltstabelle_neu!$B$2:$AA$13,Neu_Gehalt!O147+1,FALSE),""))</f>
        <v/>
      </c>
      <c r="Q147" s="47" t="str">
        <f>IF($A147="","",IF(Q146=MAX(Gehaltstabelle_neu!$A$3:$A$56),MAX(Gehaltstabelle_neu!$A$3:$A$56),IF(MOD($B147,2)=0,Q146+1,Q146)))</f>
        <v/>
      </c>
      <c r="R147" s="47" t="str">
        <f>IF($A147&lt;Pensionsjahr,HLOOKUP($C147,Gehaltstabelle_neu!$B$2:$AA$13,Neu_Gehalt!Q147+1,FALSE)*14,IF($A147=Pensionsjahr,(MONTH($E$1)+2*MONTH($E$1)/12)*HLOOKUP($C147,Gehaltstabelle_neu!$B$2:$AA$13,Neu_Gehalt!Q147+1,FALSE),""))</f>
        <v/>
      </c>
      <c r="S147" s="47" t="str">
        <f>IF($A147="","",IF(S146=MAX(Gehaltstabelle_neu!$A$3:$A$56),MAX(Gehaltstabelle_neu!$A$3:$A$56),IF(MOD($B147,2)=0,S146+1,S146)))</f>
        <v/>
      </c>
      <c r="T147" s="47" t="str">
        <f>IF($A147&lt;Pensionsjahr,HLOOKUP($C147,Gehaltstabelle_neu!$B$2:$AA$13,Neu_Gehalt!S147+1,FALSE)*14,IF($A147=Pensionsjahr,(MONTH($E$1)+2*MONTH($E$1)/12)*HLOOKUP($C147,Gehaltstabelle_neu!$B$2:$AA$13,Neu_Gehalt!S147+1,FALSE),""))</f>
        <v/>
      </c>
      <c r="U147" s="47" t="str">
        <f>IF($A147="","",IF(U146=MAX(Gehaltstabelle_neu!$A$3:$A$56),MAX(Gehaltstabelle_neu!$A$3:$A$56),IF(MOD($B147,2)=0,U146+1,U146)))</f>
        <v/>
      </c>
      <c r="V147" s="47" t="str">
        <f>IF($A147&lt;Pensionsjahr,HLOOKUP($C147,Gehaltstabelle_neu!$B$2:$AA$13,Neu_Gehalt!U147+1,FALSE)*14,IF($A147=Pensionsjahr,(MONTH($E$1)+2*MONTH($E$1)/12)*HLOOKUP($C147,Gehaltstabelle_neu!$B$2:$AA$13,Neu_Gehalt!U147+1,FALSE),""))</f>
        <v/>
      </c>
      <c r="W147" s="47" t="str">
        <f>IF($A147="","",IF(W146=MAX(Gehaltstabelle_neu!$A$3:$A$56),MAX(Gehaltstabelle_neu!$A$3:$A$56),IF(MOD($B147,2)=0,W146+1,W146)))</f>
        <v/>
      </c>
      <c r="X147" s="47" t="str">
        <f>IF($A147&lt;Pensionsjahr,HLOOKUP($C147,Gehaltstabelle_neu!$B$2:$AA$13,Neu_Gehalt!W147+1,FALSE)*14,IF($A147=Pensionsjahr,(MONTH($E$1)+2*MONTH($E$1)/12)*HLOOKUP($C147,Gehaltstabelle_neu!$B$2:$AA$13,Neu_Gehalt!W147+1,FALSE),""))</f>
        <v/>
      </c>
      <c r="Y147" s="47" t="str">
        <f>IF($A147="","",IF(Y146=MAX(Gehaltstabelle_neu!$A$3:$A$56),MAX(Gehaltstabelle_neu!$A$3:$A$56),IF(MOD($B147,2)=0,Y146+1,Y146)))</f>
        <v/>
      </c>
      <c r="Z147" s="47" t="str">
        <f>IF($A147&lt;Pensionsjahr,HLOOKUP($C147,Gehaltstabelle_neu!$B$2:$AA$13,Neu_Gehalt!Y147+1,FALSE)*14,IF($A147=Pensionsjahr,(MONTH($E$1)+2*MONTH($E$1)/12)*HLOOKUP($C147,Gehaltstabelle_neu!$B$2:$AA$13,Neu_Gehalt!Y147+1,FALSE),""))</f>
        <v/>
      </c>
      <c r="AA147" s="47" t="str">
        <f>IF($A147="","",IF(AA146=MAX(Gehaltstabelle_neu!$A$3:$A$56),MAX(Gehaltstabelle_neu!$A$3:$A$56),IF(MOD($B147,2)=0,AA146+1,AA146)))</f>
        <v/>
      </c>
      <c r="AB147" s="47" t="str">
        <f>IF($A147&lt;Pensionsjahr,HLOOKUP($C147,Gehaltstabelle_neu!$B$2:$AA$13,Neu_Gehalt!AA147+1,FALSE)*14,IF($A147=Pensionsjahr,(MONTH($E$1)+2*MONTH($E$1)/12)*HLOOKUP($C147,Gehaltstabelle_neu!$B$2:$AA$13,Neu_Gehalt!AA147+1,FALSE),""))</f>
        <v/>
      </c>
      <c r="AC147" s="47" t="str">
        <f>IF($A147="","",IF(AC146=MAX(Gehaltstabelle_neu!$A$3:$A$56),MAX(Gehaltstabelle_neu!$A$3:$A$56),IF(MOD($B147,2)=0,AC146+1,AC146)))</f>
        <v/>
      </c>
      <c r="AD147" s="47" t="str">
        <f>IF($A147&lt;Pensionsjahr,HLOOKUP($C147,Gehaltstabelle_neu!$B$2:$AA$13,Neu_Gehalt!AC147+1,FALSE)*14,IF($A147=Pensionsjahr,(MONTH($E$1)+2*MONTH($E$1)/12)*HLOOKUP($C147,Gehaltstabelle_neu!$B$2:$AA$13,Neu_Gehalt!AC147+1,FALSE),""))</f>
        <v/>
      </c>
      <c r="AE147" s="48"/>
    </row>
    <row r="148" spans="1:31" x14ac:dyDescent="0.25">
      <c r="A148" t="str">
        <f t="shared" si="5"/>
        <v/>
      </c>
      <c r="B148" s="19" t="str">
        <f t="shared" si="4"/>
        <v/>
      </c>
      <c r="C148" s="19" t="str">
        <f>IF(A148="","",IF(C147=MAX(Gehaltstabelle_neu!$B$2:$BO$2),Neu_Gehalt!C147,$H$3+Dienstprüftung!D141))</f>
        <v/>
      </c>
      <c r="D148" t="str">
        <f>IF(A148="","",IF(D147=MAX(Gehaltstabelle_neu!$A$3:A194),MAX(Gehaltstabelle_neu!$A$3:A194),IF(MOD(B148,2)=0,D147+1,D147)))</f>
        <v/>
      </c>
      <c r="E148" s="20" t="str">
        <f>IF(A148&lt;Pensionsjahr,HLOOKUP(C148,Gehaltstabelle_neu!$B$2:$AA$13,Neu_Gehalt!D148+1,FALSE)*14,IF(A148=Pensionsjahr,(MONTH($E$1)-1+2*(MONTH($E$1)-1)/12)*HLOOKUP(C148,Gehaltstabelle_neu!$B$2:$AA$13,Neu_Gehalt!D148+1,FALSE),""))</f>
        <v/>
      </c>
      <c r="G148" s="21"/>
      <c r="I148" s="46" t="str">
        <f>IF(A148="","",IF(I147=MAX(Gehaltstabelle_neu!$A$3:A194),MAX(Gehaltstabelle_neu!$A$3:A194),IF(MOD(B148,2)=0,I147+1,I147)))</f>
        <v/>
      </c>
      <c r="J148" s="47" t="str">
        <f>IF(A148&lt;Pensionsjahr,HLOOKUP(C148,Gehaltstabelle_neu!$B$2:$AA$13,Neu_Gehalt!I148+1,FALSE)*14,IF(A148=Pensionsjahr,(MONTH($E$1)+2*MONTH($E$1)/12)*HLOOKUP(C148,Gehaltstabelle_neu!$B$2:$AA$13,Neu_Gehalt!I148+1,FALSE),""))</f>
        <v/>
      </c>
      <c r="K148" s="47" t="str">
        <f>IF($A148="","",IF(K147=MAX(Gehaltstabelle_neu!$A$3:$A$56),MAX(Gehaltstabelle_neu!$A$3:$A$56),IF(MOD($B148,2)=0,K147+1,K147)))</f>
        <v/>
      </c>
      <c r="L148" s="47" t="str">
        <f>IF($A148&lt;Pensionsjahr,HLOOKUP($C148,Gehaltstabelle_neu!$B$2:$AA$13,Neu_Gehalt!K148+1,FALSE)*14,IF($A148=Pensionsjahr,(MONTH($E$1)+2*MONTH($E$1)/12)*HLOOKUP($C148,Gehaltstabelle_neu!$B$2:$AA$13,Neu_Gehalt!K148+1,FALSE),""))</f>
        <v/>
      </c>
      <c r="M148" s="47" t="str">
        <f>IF($A148="","",IF(M147=MAX(Gehaltstabelle_neu!$A$3:$A$56),MAX(Gehaltstabelle_neu!$A$3:$A$56),IF(MOD($B148,2)=0,M147+1,M147)))</f>
        <v/>
      </c>
      <c r="N148" s="47" t="str">
        <f>IF($A148&lt;Pensionsjahr,HLOOKUP($C148,Gehaltstabelle_neu!$B$2:$AA$13,Neu_Gehalt!M148+1,FALSE)*14,IF($A148=Pensionsjahr,(MONTH($E$1)+2*MONTH($E$1)/12)*HLOOKUP($C148,Gehaltstabelle_neu!$B$2:$AA$13,Neu_Gehalt!M148+1,FALSE),""))</f>
        <v/>
      </c>
      <c r="O148" s="47" t="str">
        <f>IF($A148="","",IF(O147=MAX(Gehaltstabelle_neu!$A$3:$A$56),MAX(Gehaltstabelle_neu!$A$3:$A$56),IF(MOD($B148,2)=0,O147+1,O147)))</f>
        <v/>
      </c>
      <c r="P148" s="47" t="str">
        <f>IF($A148&lt;Pensionsjahr,HLOOKUP($C148,Gehaltstabelle_neu!$B$2:$AA$13,Neu_Gehalt!O148+1,FALSE)*14,IF($A148=Pensionsjahr,(MONTH($E$1)+2*MONTH($E$1)/12)*HLOOKUP($C148,Gehaltstabelle_neu!$B$2:$AA$13,Neu_Gehalt!O148+1,FALSE),""))</f>
        <v/>
      </c>
      <c r="Q148" s="47" t="str">
        <f>IF($A148="","",IF(Q147=MAX(Gehaltstabelle_neu!$A$3:$A$56),MAX(Gehaltstabelle_neu!$A$3:$A$56),IF(MOD($B148,2)=0,Q147+1,Q147)))</f>
        <v/>
      </c>
      <c r="R148" s="47" t="str">
        <f>IF($A148&lt;Pensionsjahr,HLOOKUP($C148,Gehaltstabelle_neu!$B$2:$AA$13,Neu_Gehalt!Q148+1,FALSE)*14,IF($A148=Pensionsjahr,(MONTH($E$1)+2*MONTH($E$1)/12)*HLOOKUP($C148,Gehaltstabelle_neu!$B$2:$AA$13,Neu_Gehalt!Q148+1,FALSE),""))</f>
        <v/>
      </c>
      <c r="S148" s="47" t="str">
        <f>IF($A148="","",IF(S147=MAX(Gehaltstabelle_neu!$A$3:$A$56),MAX(Gehaltstabelle_neu!$A$3:$A$56),IF(MOD($B148,2)=0,S147+1,S147)))</f>
        <v/>
      </c>
      <c r="T148" s="47" t="str">
        <f>IF($A148&lt;Pensionsjahr,HLOOKUP($C148,Gehaltstabelle_neu!$B$2:$AA$13,Neu_Gehalt!S148+1,FALSE)*14,IF($A148=Pensionsjahr,(MONTH($E$1)+2*MONTH($E$1)/12)*HLOOKUP($C148,Gehaltstabelle_neu!$B$2:$AA$13,Neu_Gehalt!S148+1,FALSE),""))</f>
        <v/>
      </c>
      <c r="U148" s="47" t="str">
        <f>IF($A148="","",IF(U147=MAX(Gehaltstabelle_neu!$A$3:$A$56),MAX(Gehaltstabelle_neu!$A$3:$A$56),IF(MOD($B148,2)=0,U147+1,U147)))</f>
        <v/>
      </c>
      <c r="V148" s="47" t="str">
        <f>IF($A148&lt;Pensionsjahr,HLOOKUP($C148,Gehaltstabelle_neu!$B$2:$AA$13,Neu_Gehalt!U148+1,FALSE)*14,IF($A148=Pensionsjahr,(MONTH($E$1)+2*MONTH($E$1)/12)*HLOOKUP($C148,Gehaltstabelle_neu!$B$2:$AA$13,Neu_Gehalt!U148+1,FALSE),""))</f>
        <v/>
      </c>
      <c r="W148" s="47" t="str">
        <f>IF($A148="","",IF(W147=MAX(Gehaltstabelle_neu!$A$3:$A$56),MAX(Gehaltstabelle_neu!$A$3:$A$56),IF(MOD($B148,2)=0,W147+1,W147)))</f>
        <v/>
      </c>
      <c r="X148" s="47" t="str">
        <f>IF($A148&lt;Pensionsjahr,HLOOKUP($C148,Gehaltstabelle_neu!$B$2:$AA$13,Neu_Gehalt!W148+1,FALSE)*14,IF($A148=Pensionsjahr,(MONTH($E$1)+2*MONTH($E$1)/12)*HLOOKUP($C148,Gehaltstabelle_neu!$B$2:$AA$13,Neu_Gehalt!W148+1,FALSE),""))</f>
        <v/>
      </c>
      <c r="Y148" s="47" t="str">
        <f>IF($A148="","",IF(Y147=MAX(Gehaltstabelle_neu!$A$3:$A$56),MAX(Gehaltstabelle_neu!$A$3:$A$56),IF(MOD($B148,2)=0,Y147+1,Y147)))</f>
        <v/>
      </c>
      <c r="Z148" s="47" t="str">
        <f>IF($A148&lt;Pensionsjahr,HLOOKUP($C148,Gehaltstabelle_neu!$B$2:$AA$13,Neu_Gehalt!Y148+1,FALSE)*14,IF($A148=Pensionsjahr,(MONTH($E$1)+2*MONTH($E$1)/12)*HLOOKUP($C148,Gehaltstabelle_neu!$B$2:$AA$13,Neu_Gehalt!Y148+1,FALSE),""))</f>
        <v/>
      </c>
      <c r="AA148" s="47" t="str">
        <f>IF($A148="","",IF(AA147=MAX(Gehaltstabelle_neu!$A$3:$A$56),MAX(Gehaltstabelle_neu!$A$3:$A$56),IF(MOD($B148,2)=0,AA147+1,AA147)))</f>
        <v/>
      </c>
      <c r="AB148" s="47" t="str">
        <f>IF($A148&lt;Pensionsjahr,HLOOKUP($C148,Gehaltstabelle_neu!$B$2:$AA$13,Neu_Gehalt!AA148+1,FALSE)*14,IF($A148=Pensionsjahr,(MONTH($E$1)+2*MONTH($E$1)/12)*HLOOKUP($C148,Gehaltstabelle_neu!$B$2:$AA$13,Neu_Gehalt!AA148+1,FALSE),""))</f>
        <v/>
      </c>
      <c r="AC148" s="47" t="str">
        <f>IF($A148="","",IF(AC147=MAX(Gehaltstabelle_neu!$A$3:$A$56),MAX(Gehaltstabelle_neu!$A$3:$A$56),IF(MOD($B148,2)=0,AC147+1,AC147)))</f>
        <v/>
      </c>
      <c r="AD148" s="47" t="str">
        <f>IF($A148&lt;Pensionsjahr,HLOOKUP($C148,Gehaltstabelle_neu!$B$2:$AA$13,Neu_Gehalt!AC148+1,FALSE)*14,IF($A148=Pensionsjahr,(MONTH($E$1)+2*MONTH($E$1)/12)*HLOOKUP($C148,Gehaltstabelle_neu!$B$2:$AA$13,Neu_Gehalt!AC148+1,FALSE),""))</f>
        <v/>
      </c>
      <c r="AE148" s="48"/>
    </row>
    <row r="149" spans="1:31" x14ac:dyDescent="0.25">
      <c r="A149" t="str">
        <f t="shared" si="5"/>
        <v/>
      </c>
      <c r="B149" s="19" t="str">
        <f t="shared" si="4"/>
        <v/>
      </c>
      <c r="C149" s="19" t="str">
        <f>IF(A149="","",IF(C148=MAX(Gehaltstabelle_neu!$B$2:$BO$2),Neu_Gehalt!C148,$H$3+Dienstprüftung!D142))</f>
        <v/>
      </c>
      <c r="D149" t="str">
        <f>IF(A149="","",IF(D148=MAX(Gehaltstabelle_neu!$A$3:A195),MAX(Gehaltstabelle_neu!$A$3:A195),IF(MOD(B149,2)=0,D148+1,D148)))</f>
        <v/>
      </c>
      <c r="E149" s="20" t="str">
        <f>IF(A149&lt;Pensionsjahr,HLOOKUP(C149,Gehaltstabelle_neu!$B$2:$AA$13,Neu_Gehalt!D149+1,FALSE)*14,IF(A149=Pensionsjahr,(MONTH($E$1)-1+2*(MONTH($E$1)-1)/12)*HLOOKUP(C149,Gehaltstabelle_neu!$B$2:$AA$13,Neu_Gehalt!D149+1,FALSE),""))</f>
        <v/>
      </c>
      <c r="G149" s="21"/>
      <c r="I149" s="46" t="str">
        <f>IF(A149="","",IF(I148=MAX(Gehaltstabelle_neu!$A$3:A195),MAX(Gehaltstabelle_neu!$A$3:A195),IF(MOD(B149,2)=0,I148+1,I148)))</f>
        <v/>
      </c>
      <c r="J149" s="47" t="str">
        <f>IF(A149&lt;Pensionsjahr,HLOOKUP(C149,Gehaltstabelle_neu!$B$2:$AA$13,Neu_Gehalt!I149+1,FALSE)*14,IF(A149=Pensionsjahr,(MONTH($E$1)+2*MONTH($E$1)/12)*HLOOKUP(C149,Gehaltstabelle_neu!$B$2:$AA$13,Neu_Gehalt!I149+1,FALSE),""))</f>
        <v/>
      </c>
      <c r="K149" s="47" t="str">
        <f>IF($A149="","",IF(K148=MAX(Gehaltstabelle_neu!$A$3:$A$56),MAX(Gehaltstabelle_neu!$A$3:$A$56),IF(MOD($B149,2)=0,K148+1,K148)))</f>
        <v/>
      </c>
      <c r="L149" s="47" t="str">
        <f>IF($A149&lt;Pensionsjahr,HLOOKUP($C149,Gehaltstabelle_neu!$B$2:$AA$13,Neu_Gehalt!K149+1,FALSE)*14,IF($A149=Pensionsjahr,(MONTH($E$1)+2*MONTH($E$1)/12)*HLOOKUP($C149,Gehaltstabelle_neu!$B$2:$AA$13,Neu_Gehalt!K149+1,FALSE),""))</f>
        <v/>
      </c>
      <c r="M149" s="47" t="str">
        <f>IF($A149="","",IF(M148=MAX(Gehaltstabelle_neu!$A$3:$A$56),MAX(Gehaltstabelle_neu!$A$3:$A$56),IF(MOD($B149,2)=0,M148+1,M148)))</f>
        <v/>
      </c>
      <c r="N149" s="47" t="str">
        <f>IF($A149&lt;Pensionsjahr,HLOOKUP($C149,Gehaltstabelle_neu!$B$2:$AA$13,Neu_Gehalt!M149+1,FALSE)*14,IF($A149=Pensionsjahr,(MONTH($E$1)+2*MONTH($E$1)/12)*HLOOKUP($C149,Gehaltstabelle_neu!$B$2:$AA$13,Neu_Gehalt!M149+1,FALSE),""))</f>
        <v/>
      </c>
      <c r="O149" s="47" t="str">
        <f>IF($A149="","",IF(O148=MAX(Gehaltstabelle_neu!$A$3:$A$56),MAX(Gehaltstabelle_neu!$A$3:$A$56),IF(MOD($B149,2)=0,O148+1,O148)))</f>
        <v/>
      </c>
      <c r="P149" s="47" t="str">
        <f>IF($A149&lt;Pensionsjahr,HLOOKUP($C149,Gehaltstabelle_neu!$B$2:$AA$13,Neu_Gehalt!O149+1,FALSE)*14,IF($A149=Pensionsjahr,(MONTH($E$1)+2*MONTH($E$1)/12)*HLOOKUP($C149,Gehaltstabelle_neu!$B$2:$AA$13,Neu_Gehalt!O149+1,FALSE),""))</f>
        <v/>
      </c>
      <c r="Q149" s="47" t="str">
        <f>IF($A149="","",IF(Q148=MAX(Gehaltstabelle_neu!$A$3:$A$56),MAX(Gehaltstabelle_neu!$A$3:$A$56),IF(MOD($B149,2)=0,Q148+1,Q148)))</f>
        <v/>
      </c>
      <c r="R149" s="47" t="str">
        <f>IF($A149&lt;Pensionsjahr,HLOOKUP($C149,Gehaltstabelle_neu!$B$2:$AA$13,Neu_Gehalt!Q149+1,FALSE)*14,IF($A149=Pensionsjahr,(MONTH($E$1)+2*MONTH($E$1)/12)*HLOOKUP($C149,Gehaltstabelle_neu!$B$2:$AA$13,Neu_Gehalt!Q149+1,FALSE),""))</f>
        <v/>
      </c>
      <c r="S149" s="47" t="str">
        <f>IF($A149="","",IF(S148=MAX(Gehaltstabelle_neu!$A$3:$A$56),MAX(Gehaltstabelle_neu!$A$3:$A$56),IF(MOD($B149,2)=0,S148+1,S148)))</f>
        <v/>
      </c>
      <c r="T149" s="47" t="str">
        <f>IF($A149&lt;Pensionsjahr,HLOOKUP($C149,Gehaltstabelle_neu!$B$2:$AA$13,Neu_Gehalt!S149+1,FALSE)*14,IF($A149=Pensionsjahr,(MONTH($E$1)+2*MONTH($E$1)/12)*HLOOKUP($C149,Gehaltstabelle_neu!$B$2:$AA$13,Neu_Gehalt!S149+1,FALSE),""))</f>
        <v/>
      </c>
      <c r="U149" s="47" t="str">
        <f>IF($A149="","",IF(U148=MAX(Gehaltstabelle_neu!$A$3:$A$56),MAX(Gehaltstabelle_neu!$A$3:$A$56),IF(MOD($B149,2)=0,U148+1,U148)))</f>
        <v/>
      </c>
      <c r="V149" s="47" t="str">
        <f>IF($A149&lt;Pensionsjahr,HLOOKUP($C149,Gehaltstabelle_neu!$B$2:$AA$13,Neu_Gehalt!U149+1,FALSE)*14,IF($A149=Pensionsjahr,(MONTH($E$1)+2*MONTH($E$1)/12)*HLOOKUP($C149,Gehaltstabelle_neu!$B$2:$AA$13,Neu_Gehalt!U149+1,FALSE),""))</f>
        <v/>
      </c>
      <c r="W149" s="47" t="str">
        <f>IF($A149="","",IF(W148=MAX(Gehaltstabelle_neu!$A$3:$A$56),MAX(Gehaltstabelle_neu!$A$3:$A$56),IF(MOD($B149,2)=0,W148+1,W148)))</f>
        <v/>
      </c>
      <c r="X149" s="47" t="str">
        <f>IF($A149&lt;Pensionsjahr,HLOOKUP($C149,Gehaltstabelle_neu!$B$2:$AA$13,Neu_Gehalt!W149+1,FALSE)*14,IF($A149=Pensionsjahr,(MONTH($E$1)+2*MONTH($E$1)/12)*HLOOKUP($C149,Gehaltstabelle_neu!$B$2:$AA$13,Neu_Gehalt!W149+1,FALSE),""))</f>
        <v/>
      </c>
      <c r="Y149" s="47" t="str">
        <f>IF($A149="","",IF(Y148=MAX(Gehaltstabelle_neu!$A$3:$A$56),MAX(Gehaltstabelle_neu!$A$3:$A$56),IF(MOD($B149,2)=0,Y148+1,Y148)))</f>
        <v/>
      </c>
      <c r="Z149" s="47" t="str">
        <f>IF($A149&lt;Pensionsjahr,HLOOKUP($C149,Gehaltstabelle_neu!$B$2:$AA$13,Neu_Gehalt!Y149+1,FALSE)*14,IF($A149=Pensionsjahr,(MONTH($E$1)+2*MONTH($E$1)/12)*HLOOKUP($C149,Gehaltstabelle_neu!$B$2:$AA$13,Neu_Gehalt!Y149+1,FALSE),""))</f>
        <v/>
      </c>
      <c r="AA149" s="47" t="str">
        <f>IF($A149="","",IF(AA148=MAX(Gehaltstabelle_neu!$A$3:$A$56),MAX(Gehaltstabelle_neu!$A$3:$A$56),IF(MOD($B149,2)=0,AA148+1,AA148)))</f>
        <v/>
      </c>
      <c r="AB149" s="47" t="str">
        <f>IF($A149&lt;Pensionsjahr,HLOOKUP($C149,Gehaltstabelle_neu!$B$2:$AA$13,Neu_Gehalt!AA149+1,FALSE)*14,IF($A149=Pensionsjahr,(MONTH($E$1)+2*MONTH($E$1)/12)*HLOOKUP($C149,Gehaltstabelle_neu!$B$2:$AA$13,Neu_Gehalt!AA149+1,FALSE),""))</f>
        <v/>
      </c>
      <c r="AC149" s="47" t="str">
        <f>IF($A149="","",IF(AC148=MAX(Gehaltstabelle_neu!$A$3:$A$56),MAX(Gehaltstabelle_neu!$A$3:$A$56),IF(MOD($B149,2)=0,AC148+1,AC148)))</f>
        <v/>
      </c>
      <c r="AD149" s="47" t="str">
        <f>IF($A149&lt;Pensionsjahr,HLOOKUP($C149,Gehaltstabelle_neu!$B$2:$AA$13,Neu_Gehalt!AC149+1,FALSE)*14,IF($A149=Pensionsjahr,(MONTH($E$1)+2*MONTH($E$1)/12)*HLOOKUP($C149,Gehaltstabelle_neu!$B$2:$AA$13,Neu_Gehalt!AC149+1,FALSE),""))</f>
        <v/>
      </c>
      <c r="AE149" s="48"/>
    </row>
    <row r="150" spans="1:31" x14ac:dyDescent="0.25">
      <c r="A150" t="str">
        <f t="shared" si="5"/>
        <v/>
      </c>
      <c r="B150" s="19" t="str">
        <f t="shared" si="4"/>
        <v/>
      </c>
      <c r="C150" s="19" t="str">
        <f>IF(A150="","",IF(C149=MAX(Gehaltstabelle_neu!$B$2:$BO$2),Neu_Gehalt!C149,$H$3+Dienstprüftung!D143))</f>
        <v/>
      </c>
      <c r="D150" t="str">
        <f>IF(A150="","",IF(D149=MAX(Gehaltstabelle_neu!$A$3:A196),MAX(Gehaltstabelle_neu!$A$3:A196),IF(MOD(B150,2)=0,D149+1,D149)))</f>
        <v/>
      </c>
      <c r="E150" s="20" t="str">
        <f>IF(A150&lt;Pensionsjahr,HLOOKUP(C150,Gehaltstabelle_neu!$B$2:$AA$13,Neu_Gehalt!D150+1,FALSE)*14,IF(A150=Pensionsjahr,(MONTH($E$1)-1+2*(MONTH($E$1)-1)/12)*HLOOKUP(C150,Gehaltstabelle_neu!$B$2:$AA$13,Neu_Gehalt!D150+1,FALSE),""))</f>
        <v/>
      </c>
      <c r="G150" s="21"/>
      <c r="I150" s="46" t="str">
        <f>IF(A150="","",IF(I149=MAX(Gehaltstabelle_neu!$A$3:A196),MAX(Gehaltstabelle_neu!$A$3:A196),IF(MOD(B150,2)=0,I149+1,I149)))</f>
        <v/>
      </c>
      <c r="J150" s="47" t="str">
        <f>IF(A150&lt;Pensionsjahr,HLOOKUP(C150,Gehaltstabelle_neu!$B$2:$AA$13,Neu_Gehalt!I150+1,FALSE)*14,IF(A150=Pensionsjahr,(MONTH($E$1)+2*MONTH($E$1)/12)*HLOOKUP(C150,Gehaltstabelle_neu!$B$2:$AA$13,Neu_Gehalt!I150+1,FALSE),""))</f>
        <v/>
      </c>
      <c r="K150" s="47" t="str">
        <f>IF($A150="","",IF(K149=MAX(Gehaltstabelle_neu!$A$3:$A$56),MAX(Gehaltstabelle_neu!$A$3:$A$56),IF(MOD($B150,2)=0,K149+1,K149)))</f>
        <v/>
      </c>
      <c r="L150" s="47" t="str">
        <f>IF($A150&lt;Pensionsjahr,HLOOKUP($C150,Gehaltstabelle_neu!$B$2:$AA$13,Neu_Gehalt!K150+1,FALSE)*14,IF($A150=Pensionsjahr,(MONTH($E$1)+2*MONTH($E$1)/12)*HLOOKUP($C150,Gehaltstabelle_neu!$B$2:$AA$13,Neu_Gehalt!K150+1,FALSE),""))</f>
        <v/>
      </c>
      <c r="M150" s="47" t="str">
        <f>IF($A150="","",IF(M149=MAX(Gehaltstabelle_neu!$A$3:$A$56),MAX(Gehaltstabelle_neu!$A$3:$A$56),IF(MOD($B150,2)=0,M149+1,M149)))</f>
        <v/>
      </c>
      <c r="N150" s="47" t="str">
        <f>IF($A150&lt;Pensionsjahr,HLOOKUP($C150,Gehaltstabelle_neu!$B$2:$AA$13,Neu_Gehalt!M150+1,FALSE)*14,IF($A150=Pensionsjahr,(MONTH($E$1)+2*MONTH($E$1)/12)*HLOOKUP($C150,Gehaltstabelle_neu!$B$2:$AA$13,Neu_Gehalt!M150+1,FALSE),""))</f>
        <v/>
      </c>
      <c r="O150" s="47" t="str">
        <f>IF($A150="","",IF(O149=MAX(Gehaltstabelle_neu!$A$3:$A$56),MAX(Gehaltstabelle_neu!$A$3:$A$56),IF(MOD($B150,2)=0,O149+1,O149)))</f>
        <v/>
      </c>
      <c r="P150" s="47" t="str">
        <f>IF($A150&lt;Pensionsjahr,HLOOKUP($C150,Gehaltstabelle_neu!$B$2:$AA$13,Neu_Gehalt!O150+1,FALSE)*14,IF($A150=Pensionsjahr,(MONTH($E$1)+2*MONTH($E$1)/12)*HLOOKUP($C150,Gehaltstabelle_neu!$B$2:$AA$13,Neu_Gehalt!O150+1,FALSE),""))</f>
        <v/>
      </c>
      <c r="Q150" s="47" t="str">
        <f>IF($A150="","",IF(Q149=MAX(Gehaltstabelle_neu!$A$3:$A$56),MAX(Gehaltstabelle_neu!$A$3:$A$56),IF(MOD($B150,2)=0,Q149+1,Q149)))</f>
        <v/>
      </c>
      <c r="R150" s="47" t="str">
        <f>IF($A150&lt;Pensionsjahr,HLOOKUP($C150,Gehaltstabelle_neu!$B$2:$AA$13,Neu_Gehalt!Q150+1,FALSE)*14,IF($A150=Pensionsjahr,(MONTH($E$1)+2*MONTH($E$1)/12)*HLOOKUP($C150,Gehaltstabelle_neu!$B$2:$AA$13,Neu_Gehalt!Q150+1,FALSE),""))</f>
        <v/>
      </c>
      <c r="S150" s="47" t="str">
        <f>IF($A150="","",IF(S149=MAX(Gehaltstabelle_neu!$A$3:$A$56),MAX(Gehaltstabelle_neu!$A$3:$A$56),IF(MOD($B150,2)=0,S149+1,S149)))</f>
        <v/>
      </c>
      <c r="T150" s="47" t="str">
        <f>IF($A150&lt;Pensionsjahr,HLOOKUP($C150,Gehaltstabelle_neu!$B$2:$AA$13,Neu_Gehalt!S150+1,FALSE)*14,IF($A150=Pensionsjahr,(MONTH($E$1)+2*MONTH($E$1)/12)*HLOOKUP($C150,Gehaltstabelle_neu!$B$2:$AA$13,Neu_Gehalt!S150+1,FALSE),""))</f>
        <v/>
      </c>
      <c r="U150" s="47" t="str">
        <f>IF($A150="","",IF(U149=MAX(Gehaltstabelle_neu!$A$3:$A$56),MAX(Gehaltstabelle_neu!$A$3:$A$56),IF(MOD($B150,2)=0,U149+1,U149)))</f>
        <v/>
      </c>
      <c r="V150" s="47" t="str">
        <f>IF($A150&lt;Pensionsjahr,HLOOKUP($C150,Gehaltstabelle_neu!$B$2:$AA$13,Neu_Gehalt!U150+1,FALSE)*14,IF($A150=Pensionsjahr,(MONTH($E$1)+2*MONTH($E$1)/12)*HLOOKUP($C150,Gehaltstabelle_neu!$B$2:$AA$13,Neu_Gehalt!U150+1,FALSE),""))</f>
        <v/>
      </c>
      <c r="W150" s="47" t="str">
        <f>IF($A150="","",IF(W149=MAX(Gehaltstabelle_neu!$A$3:$A$56),MAX(Gehaltstabelle_neu!$A$3:$A$56),IF(MOD($B150,2)=0,W149+1,W149)))</f>
        <v/>
      </c>
      <c r="X150" s="47" t="str">
        <f>IF($A150&lt;Pensionsjahr,HLOOKUP($C150,Gehaltstabelle_neu!$B$2:$AA$13,Neu_Gehalt!W150+1,FALSE)*14,IF($A150=Pensionsjahr,(MONTH($E$1)+2*MONTH($E$1)/12)*HLOOKUP($C150,Gehaltstabelle_neu!$B$2:$AA$13,Neu_Gehalt!W150+1,FALSE),""))</f>
        <v/>
      </c>
      <c r="Y150" s="47" t="str">
        <f>IF($A150="","",IF(Y149=MAX(Gehaltstabelle_neu!$A$3:$A$56),MAX(Gehaltstabelle_neu!$A$3:$A$56),IF(MOD($B150,2)=0,Y149+1,Y149)))</f>
        <v/>
      </c>
      <c r="Z150" s="47" t="str">
        <f>IF($A150&lt;Pensionsjahr,HLOOKUP($C150,Gehaltstabelle_neu!$B$2:$AA$13,Neu_Gehalt!Y150+1,FALSE)*14,IF($A150=Pensionsjahr,(MONTH($E$1)+2*MONTH($E$1)/12)*HLOOKUP($C150,Gehaltstabelle_neu!$B$2:$AA$13,Neu_Gehalt!Y150+1,FALSE),""))</f>
        <v/>
      </c>
      <c r="AA150" s="47" t="str">
        <f>IF($A150="","",IF(AA149=MAX(Gehaltstabelle_neu!$A$3:$A$56),MAX(Gehaltstabelle_neu!$A$3:$A$56),IF(MOD($B150,2)=0,AA149+1,AA149)))</f>
        <v/>
      </c>
      <c r="AB150" s="47" t="str">
        <f>IF($A150&lt;Pensionsjahr,HLOOKUP($C150,Gehaltstabelle_neu!$B$2:$AA$13,Neu_Gehalt!AA150+1,FALSE)*14,IF($A150=Pensionsjahr,(MONTH($E$1)+2*MONTH($E$1)/12)*HLOOKUP($C150,Gehaltstabelle_neu!$B$2:$AA$13,Neu_Gehalt!AA150+1,FALSE),""))</f>
        <v/>
      </c>
      <c r="AC150" s="47" t="str">
        <f>IF($A150="","",IF(AC149=MAX(Gehaltstabelle_neu!$A$3:$A$56),MAX(Gehaltstabelle_neu!$A$3:$A$56),IF(MOD($B150,2)=0,AC149+1,AC149)))</f>
        <v/>
      </c>
      <c r="AD150" s="47" t="str">
        <f>IF($A150&lt;Pensionsjahr,HLOOKUP($C150,Gehaltstabelle_neu!$B$2:$AA$13,Neu_Gehalt!AC150+1,FALSE)*14,IF($A150=Pensionsjahr,(MONTH($E$1)+2*MONTH($E$1)/12)*HLOOKUP($C150,Gehaltstabelle_neu!$B$2:$AA$13,Neu_Gehalt!AC150+1,FALSE),""))</f>
        <v/>
      </c>
      <c r="AE150" s="48"/>
    </row>
    <row r="151" spans="1:31" x14ac:dyDescent="0.25">
      <c r="A151" t="str">
        <f t="shared" si="5"/>
        <v/>
      </c>
      <c r="B151" s="19" t="str">
        <f t="shared" si="4"/>
        <v/>
      </c>
      <c r="C151" s="19" t="str">
        <f>IF(A151="","",IF(C150=MAX(Gehaltstabelle_neu!$B$2:$BO$2),Neu_Gehalt!C150,$H$3+Dienstprüftung!D144))</f>
        <v/>
      </c>
      <c r="D151" t="str">
        <f>IF(A151="","",IF(D150=MAX(Gehaltstabelle_neu!$A$3:A197),MAX(Gehaltstabelle_neu!$A$3:A197),IF(MOD(B151,2)=0,D150+1,D150)))</f>
        <v/>
      </c>
      <c r="E151" s="20" t="str">
        <f>IF(A151&lt;Pensionsjahr,HLOOKUP(C151,Gehaltstabelle_neu!$B$2:$AA$13,Neu_Gehalt!D151+1,FALSE)*14,IF(A151=Pensionsjahr,(MONTH($E$1)-1+2*(MONTH($E$1)-1)/12)*HLOOKUP(C151,Gehaltstabelle_neu!$B$2:$AA$13,Neu_Gehalt!D151+1,FALSE),""))</f>
        <v/>
      </c>
      <c r="G151" s="21"/>
      <c r="I151" s="46" t="str">
        <f>IF(A151="","",IF(I150=MAX(Gehaltstabelle_neu!$A$3:A197),MAX(Gehaltstabelle_neu!$A$3:A197),IF(MOD(B151,2)=0,I150+1,I150)))</f>
        <v/>
      </c>
      <c r="J151" s="47" t="str">
        <f>IF(A151&lt;Pensionsjahr,HLOOKUP(C151,Gehaltstabelle_neu!$B$2:$AA$13,Neu_Gehalt!I151+1,FALSE)*14,IF(A151=Pensionsjahr,(MONTH($E$1)+2*MONTH($E$1)/12)*HLOOKUP(C151,Gehaltstabelle_neu!$B$2:$AA$13,Neu_Gehalt!I151+1,FALSE),""))</f>
        <v/>
      </c>
      <c r="K151" s="47" t="str">
        <f>IF($A151="","",IF(K150=MAX(Gehaltstabelle_neu!$A$3:$A$56),MAX(Gehaltstabelle_neu!$A$3:$A$56),IF(MOD($B151,2)=0,K150+1,K150)))</f>
        <v/>
      </c>
      <c r="L151" s="47" t="str">
        <f>IF($A151&lt;Pensionsjahr,HLOOKUP($C151,Gehaltstabelle_neu!$B$2:$AA$13,Neu_Gehalt!K151+1,FALSE)*14,IF($A151=Pensionsjahr,(MONTH($E$1)+2*MONTH($E$1)/12)*HLOOKUP($C151,Gehaltstabelle_neu!$B$2:$AA$13,Neu_Gehalt!K151+1,FALSE),""))</f>
        <v/>
      </c>
      <c r="M151" s="47" t="str">
        <f>IF($A151="","",IF(M150=MAX(Gehaltstabelle_neu!$A$3:$A$56),MAX(Gehaltstabelle_neu!$A$3:$A$56),IF(MOD($B151,2)=0,M150+1,M150)))</f>
        <v/>
      </c>
      <c r="N151" s="47" t="str">
        <f>IF($A151&lt;Pensionsjahr,HLOOKUP($C151,Gehaltstabelle_neu!$B$2:$AA$13,Neu_Gehalt!M151+1,FALSE)*14,IF($A151=Pensionsjahr,(MONTH($E$1)+2*MONTH($E$1)/12)*HLOOKUP($C151,Gehaltstabelle_neu!$B$2:$AA$13,Neu_Gehalt!M151+1,FALSE),""))</f>
        <v/>
      </c>
      <c r="O151" s="47" t="str">
        <f>IF($A151="","",IF(O150=MAX(Gehaltstabelle_neu!$A$3:$A$56),MAX(Gehaltstabelle_neu!$A$3:$A$56),IF(MOD($B151,2)=0,O150+1,O150)))</f>
        <v/>
      </c>
      <c r="P151" s="47" t="str">
        <f>IF($A151&lt;Pensionsjahr,HLOOKUP($C151,Gehaltstabelle_neu!$B$2:$AA$13,Neu_Gehalt!O151+1,FALSE)*14,IF($A151=Pensionsjahr,(MONTH($E$1)+2*MONTH($E$1)/12)*HLOOKUP($C151,Gehaltstabelle_neu!$B$2:$AA$13,Neu_Gehalt!O151+1,FALSE),""))</f>
        <v/>
      </c>
      <c r="Q151" s="47" t="str">
        <f>IF($A151="","",IF(Q150=MAX(Gehaltstabelle_neu!$A$3:$A$56),MAX(Gehaltstabelle_neu!$A$3:$A$56),IF(MOD($B151,2)=0,Q150+1,Q150)))</f>
        <v/>
      </c>
      <c r="R151" s="47" t="str">
        <f>IF($A151&lt;Pensionsjahr,HLOOKUP($C151,Gehaltstabelle_neu!$B$2:$AA$13,Neu_Gehalt!Q151+1,FALSE)*14,IF($A151=Pensionsjahr,(MONTH($E$1)+2*MONTH($E$1)/12)*HLOOKUP($C151,Gehaltstabelle_neu!$B$2:$AA$13,Neu_Gehalt!Q151+1,FALSE),""))</f>
        <v/>
      </c>
      <c r="S151" s="47" t="str">
        <f>IF($A151="","",IF(S150=MAX(Gehaltstabelle_neu!$A$3:$A$56),MAX(Gehaltstabelle_neu!$A$3:$A$56),IF(MOD($B151,2)=0,S150+1,S150)))</f>
        <v/>
      </c>
      <c r="T151" s="47" t="str">
        <f>IF($A151&lt;Pensionsjahr,HLOOKUP($C151,Gehaltstabelle_neu!$B$2:$AA$13,Neu_Gehalt!S151+1,FALSE)*14,IF($A151=Pensionsjahr,(MONTH($E$1)+2*MONTH($E$1)/12)*HLOOKUP($C151,Gehaltstabelle_neu!$B$2:$AA$13,Neu_Gehalt!S151+1,FALSE),""))</f>
        <v/>
      </c>
      <c r="U151" s="47" t="str">
        <f>IF($A151="","",IF(U150=MAX(Gehaltstabelle_neu!$A$3:$A$56),MAX(Gehaltstabelle_neu!$A$3:$A$56),IF(MOD($B151,2)=0,U150+1,U150)))</f>
        <v/>
      </c>
      <c r="V151" s="47" t="str">
        <f>IF($A151&lt;Pensionsjahr,HLOOKUP($C151,Gehaltstabelle_neu!$B$2:$AA$13,Neu_Gehalt!U151+1,FALSE)*14,IF($A151=Pensionsjahr,(MONTH($E$1)+2*MONTH($E$1)/12)*HLOOKUP($C151,Gehaltstabelle_neu!$B$2:$AA$13,Neu_Gehalt!U151+1,FALSE),""))</f>
        <v/>
      </c>
      <c r="W151" s="47" t="str">
        <f>IF($A151="","",IF(W150=MAX(Gehaltstabelle_neu!$A$3:$A$56),MAX(Gehaltstabelle_neu!$A$3:$A$56),IF(MOD($B151,2)=0,W150+1,W150)))</f>
        <v/>
      </c>
      <c r="X151" s="47" t="str">
        <f>IF($A151&lt;Pensionsjahr,HLOOKUP($C151,Gehaltstabelle_neu!$B$2:$AA$13,Neu_Gehalt!W151+1,FALSE)*14,IF($A151=Pensionsjahr,(MONTH($E$1)+2*MONTH($E$1)/12)*HLOOKUP($C151,Gehaltstabelle_neu!$B$2:$AA$13,Neu_Gehalt!W151+1,FALSE),""))</f>
        <v/>
      </c>
      <c r="Y151" s="47" t="str">
        <f>IF($A151="","",IF(Y150=MAX(Gehaltstabelle_neu!$A$3:$A$56),MAX(Gehaltstabelle_neu!$A$3:$A$56),IF(MOD($B151,2)=0,Y150+1,Y150)))</f>
        <v/>
      </c>
      <c r="Z151" s="47" t="str">
        <f>IF($A151&lt;Pensionsjahr,HLOOKUP($C151,Gehaltstabelle_neu!$B$2:$AA$13,Neu_Gehalt!Y151+1,FALSE)*14,IF($A151=Pensionsjahr,(MONTH($E$1)+2*MONTH($E$1)/12)*HLOOKUP($C151,Gehaltstabelle_neu!$B$2:$AA$13,Neu_Gehalt!Y151+1,FALSE),""))</f>
        <v/>
      </c>
      <c r="AA151" s="47" t="str">
        <f>IF($A151="","",IF(AA150=MAX(Gehaltstabelle_neu!$A$3:$A$56),MAX(Gehaltstabelle_neu!$A$3:$A$56),IF(MOD($B151,2)=0,AA150+1,AA150)))</f>
        <v/>
      </c>
      <c r="AB151" s="47" t="str">
        <f>IF($A151&lt;Pensionsjahr,HLOOKUP($C151,Gehaltstabelle_neu!$B$2:$AA$13,Neu_Gehalt!AA151+1,FALSE)*14,IF($A151=Pensionsjahr,(MONTH($E$1)+2*MONTH($E$1)/12)*HLOOKUP($C151,Gehaltstabelle_neu!$B$2:$AA$13,Neu_Gehalt!AA151+1,FALSE),""))</f>
        <v/>
      </c>
      <c r="AC151" s="47" t="str">
        <f>IF($A151="","",IF(AC150=MAX(Gehaltstabelle_neu!$A$3:$A$56),MAX(Gehaltstabelle_neu!$A$3:$A$56),IF(MOD($B151,2)=0,AC150+1,AC150)))</f>
        <v/>
      </c>
      <c r="AD151" s="47" t="str">
        <f>IF($A151&lt;Pensionsjahr,HLOOKUP($C151,Gehaltstabelle_neu!$B$2:$AA$13,Neu_Gehalt!AC151+1,FALSE)*14,IF($A151=Pensionsjahr,(MONTH($E$1)+2*MONTH($E$1)/12)*HLOOKUP($C151,Gehaltstabelle_neu!$B$2:$AA$13,Neu_Gehalt!AC151+1,FALSE),""))</f>
        <v/>
      </c>
      <c r="AE151" s="48"/>
    </row>
    <row r="152" spans="1:31" x14ac:dyDescent="0.25">
      <c r="A152" t="str">
        <f t="shared" si="5"/>
        <v/>
      </c>
      <c r="B152" s="19" t="str">
        <f t="shared" si="4"/>
        <v/>
      </c>
      <c r="C152" s="19" t="str">
        <f>IF(A152="","",IF(C151=MAX(Gehaltstabelle_neu!$B$2:$BO$2),Neu_Gehalt!C151,$H$3+Dienstprüftung!D145))</f>
        <v/>
      </c>
      <c r="D152" t="str">
        <f>IF(A152="","",IF(D151=MAX(Gehaltstabelle_neu!$A$3:A198),MAX(Gehaltstabelle_neu!$A$3:A198),IF(MOD(B152,2)=0,D151+1,D151)))</f>
        <v/>
      </c>
      <c r="E152" s="20" t="str">
        <f>IF(A152&lt;Pensionsjahr,HLOOKUP(C152,Gehaltstabelle_neu!$B$2:$AA$13,Neu_Gehalt!D152+1,FALSE)*14,IF(A152=Pensionsjahr,(MONTH($E$1)-1+2*(MONTH($E$1)-1)/12)*HLOOKUP(C152,Gehaltstabelle_neu!$B$2:$AA$13,Neu_Gehalt!D152+1,FALSE),""))</f>
        <v/>
      </c>
      <c r="G152" s="21"/>
      <c r="I152" s="46" t="str">
        <f>IF(A152="","",IF(I151=MAX(Gehaltstabelle_neu!$A$3:A198),MAX(Gehaltstabelle_neu!$A$3:A198),IF(MOD(B152,2)=0,I151+1,I151)))</f>
        <v/>
      </c>
      <c r="J152" s="47" t="str">
        <f>IF(A152&lt;Pensionsjahr,HLOOKUP(C152,Gehaltstabelle_neu!$B$2:$AA$13,Neu_Gehalt!I152+1,FALSE)*14,IF(A152=Pensionsjahr,(MONTH($E$1)+2*MONTH($E$1)/12)*HLOOKUP(C152,Gehaltstabelle_neu!$B$2:$AA$13,Neu_Gehalt!I152+1,FALSE),""))</f>
        <v/>
      </c>
      <c r="K152" s="47" t="str">
        <f>IF($A152="","",IF(K151=MAX(Gehaltstabelle_neu!$A$3:$A$56),MAX(Gehaltstabelle_neu!$A$3:$A$56),IF(MOD($B152,2)=0,K151+1,K151)))</f>
        <v/>
      </c>
      <c r="L152" s="47" t="str">
        <f>IF($A152&lt;Pensionsjahr,HLOOKUP($C152,Gehaltstabelle_neu!$B$2:$AA$13,Neu_Gehalt!K152+1,FALSE)*14,IF($A152=Pensionsjahr,(MONTH($E$1)+2*MONTH($E$1)/12)*HLOOKUP($C152,Gehaltstabelle_neu!$B$2:$AA$13,Neu_Gehalt!K152+1,FALSE),""))</f>
        <v/>
      </c>
      <c r="M152" s="47" t="str">
        <f>IF($A152="","",IF(M151=MAX(Gehaltstabelle_neu!$A$3:$A$56),MAX(Gehaltstabelle_neu!$A$3:$A$56),IF(MOD($B152,2)=0,M151+1,M151)))</f>
        <v/>
      </c>
      <c r="N152" s="47" t="str">
        <f>IF($A152&lt;Pensionsjahr,HLOOKUP($C152,Gehaltstabelle_neu!$B$2:$AA$13,Neu_Gehalt!M152+1,FALSE)*14,IF($A152=Pensionsjahr,(MONTH($E$1)+2*MONTH($E$1)/12)*HLOOKUP($C152,Gehaltstabelle_neu!$B$2:$AA$13,Neu_Gehalt!M152+1,FALSE),""))</f>
        <v/>
      </c>
      <c r="O152" s="47" t="str">
        <f>IF($A152="","",IF(O151=MAX(Gehaltstabelle_neu!$A$3:$A$56),MAX(Gehaltstabelle_neu!$A$3:$A$56),IF(MOD($B152,2)=0,O151+1,O151)))</f>
        <v/>
      </c>
      <c r="P152" s="47" t="str">
        <f>IF($A152&lt;Pensionsjahr,HLOOKUP($C152,Gehaltstabelle_neu!$B$2:$AA$13,Neu_Gehalt!O152+1,FALSE)*14,IF($A152=Pensionsjahr,(MONTH($E$1)+2*MONTH($E$1)/12)*HLOOKUP($C152,Gehaltstabelle_neu!$B$2:$AA$13,Neu_Gehalt!O152+1,FALSE),""))</f>
        <v/>
      </c>
      <c r="Q152" s="47" t="str">
        <f>IF($A152="","",IF(Q151=MAX(Gehaltstabelle_neu!$A$3:$A$56),MAX(Gehaltstabelle_neu!$A$3:$A$56),IF(MOD($B152,2)=0,Q151+1,Q151)))</f>
        <v/>
      </c>
      <c r="R152" s="47" t="str">
        <f>IF($A152&lt;Pensionsjahr,HLOOKUP($C152,Gehaltstabelle_neu!$B$2:$AA$13,Neu_Gehalt!Q152+1,FALSE)*14,IF($A152=Pensionsjahr,(MONTH($E$1)+2*MONTH($E$1)/12)*HLOOKUP($C152,Gehaltstabelle_neu!$B$2:$AA$13,Neu_Gehalt!Q152+1,FALSE),""))</f>
        <v/>
      </c>
      <c r="S152" s="47" t="str">
        <f>IF($A152="","",IF(S151=MAX(Gehaltstabelle_neu!$A$3:$A$56),MAX(Gehaltstabelle_neu!$A$3:$A$56),IF(MOD($B152,2)=0,S151+1,S151)))</f>
        <v/>
      </c>
      <c r="T152" s="47" t="str">
        <f>IF($A152&lt;Pensionsjahr,HLOOKUP($C152,Gehaltstabelle_neu!$B$2:$AA$13,Neu_Gehalt!S152+1,FALSE)*14,IF($A152=Pensionsjahr,(MONTH($E$1)+2*MONTH($E$1)/12)*HLOOKUP($C152,Gehaltstabelle_neu!$B$2:$AA$13,Neu_Gehalt!S152+1,FALSE),""))</f>
        <v/>
      </c>
      <c r="U152" s="47" t="str">
        <f>IF($A152="","",IF(U151=MAX(Gehaltstabelle_neu!$A$3:$A$56),MAX(Gehaltstabelle_neu!$A$3:$A$56),IF(MOD($B152,2)=0,U151+1,U151)))</f>
        <v/>
      </c>
      <c r="V152" s="47" t="str">
        <f>IF($A152&lt;Pensionsjahr,HLOOKUP($C152,Gehaltstabelle_neu!$B$2:$AA$13,Neu_Gehalt!U152+1,FALSE)*14,IF($A152=Pensionsjahr,(MONTH($E$1)+2*MONTH($E$1)/12)*HLOOKUP($C152,Gehaltstabelle_neu!$B$2:$AA$13,Neu_Gehalt!U152+1,FALSE),""))</f>
        <v/>
      </c>
      <c r="W152" s="47" t="str">
        <f>IF($A152="","",IF(W151=MAX(Gehaltstabelle_neu!$A$3:$A$56),MAX(Gehaltstabelle_neu!$A$3:$A$56),IF(MOD($B152,2)=0,W151+1,W151)))</f>
        <v/>
      </c>
      <c r="X152" s="47" t="str">
        <f>IF($A152&lt;Pensionsjahr,HLOOKUP($C152,Gehaltstabelle_neu!$B$2:$AA$13,Neu_Gehalt!W152+1,FALSE)*14,IF($A152=Pensionsjahr,(MONTH($E$1)+2*MONTH($E$1)/12)*HLOOKUP($C152,Gehaltstabelle_neu!$B$2:$AA$13,Neu_Gehalt!W152+1,FALSE),""))</f>
        <v/>
      </c>
      <c r="Y152" s="47" t="str">
        <f>IF($A152="","",IF(Y151=MAX(Gehaltstabelle_neu!$A$3:$A$56),MAX(Gehaltstabelle_neu!$A$3:$A$56),IF(MOD($B152,2)=0,Y151+1,Y151)))</f>
        <v/>
      </c>
      <c r="Z152" s="47" t="str">
        <f>IF($A152&lt;Pensionsjahr,HLOOKUP($C152,Gehaltstabelle_neu!$B$2:$AA$13,Neu_Gehalt!Y152+1,FALSE)*14,IF($A152=Pensionsjahr,(MONTH($E$1)+2*MONTH($E$1)/12)*HLOOKUP($C152,Gehaltstabelle_neu!$B$2:$AA$13,Neu_Gehalt!Y152+1,FALSE),""))</f>
        <v/>
      </c>
      <c r="AA152" s="47" t="str">
        <f>IF($A152="","",IF(AA151=MAX(Gehaltstabelle_neu!$A$3:$A$56),MAX(Gehaltstabelle_neu!$A$3:$A$56),IF(MOD($B152,2)=0,AA151+1,AA151)))</f>
        <v/>
      </c>
      <c r="AB152" s="47" t="str">
        <f>IF($A152&lt;Pensionsjahr,HLOOKUP($C152,Gehaltstabelle_neu!$B$2:$AA$13,Neu_Gehalt!AA152+1,FALSE)*14,IF($A152=Pensionsjahr,(MONTH($E$1)+2*MONTH($E$1)/12)*HLOOKUP($C152,Gehaltstabelle_neu!$B$2:$AA$13,Neu_Gehalt!AA152+1,FALSE),""))</f>
        <v/>
      </c>
      <c r="AC152" s="47" t="str">
        <f>IF($A152="","",IF(AC151=MAX(Gehaltstabelle_neu!$A$3:$A$56),MAX(Gehaltstabelle_neu!$A$3:$A$56),IF(MOD($B152,2)=0,AC151+1,AC151)))</f>
        <v/>
      </c>
      <c r="AD152" s="47" t="str">
        <f>IF($A152&lt;Pensionsjahr,HLOOKUP($C152,Gehaltstabelle_neu!$B$2:$AA$13,Neu_Gehalt!AC152+1,FALSE)*14,IF($A152=Pensionsjahr,(MONTH($E$1)+2*MONTH($E$1)/12)*HLOOKUP($C152,Gehaltstabelle_neu!$B$2:$AA$13,Neu_Gehalt!AC152+1,FALSE),""))</f>
        <v/>
      </c>
      <c r="AE152" s="48"/>
    </row>
    <row r="153" spans="1:31" x14ac:dyDescent="0.25">
      <c r="A153" t="str">
        <f t="shared" si="5"/>
        <v/>
      </c>
      <c r="B153" s="19" t="str">
        <f t="shared" si="4"/>
        <v/>
      </c>
      <c r="C153" s="19" t="str">
        <f>IF(A153="","",IF(C152=MAX(Gehaltstabelle_neu!$B$2:$BO$2),Neu_Gehalt!C152,$H$3+Dienstprüftung!D146))</f>
        <v/>
      </c>
      <c r="D153" t="str">
        <f>IF(A153="","",IF(D152=MAX(Gehaltstabelle_neu!$A$3:A199),MAX(Gehaltstabelle_neu!$A$3:A199),IF(MOD(B153,2)=0,D152+1,D152)))</f>
        <v/>
      </c>
      <c r="E153" s="20" t="str">
        <f>IF(A153&lt;Pensionsjahr,HLOOKUP(C153,Gehaltstabelle_neu!$B$2:$AA$13,Neu_Gehalt!D153+1,FALSE)*14,IF(A153=Pensionsjahr,(MONTH($E$1)-1+2*(MONTH($E$1)-1)/12)*HLOOKUP(C153,Gehaltstabelle_neu!$B$2:$AA$13,Neu_Gehalt!D153+1,FALSE),""))</f>
        <v/>
      </c>
      <c r="G153" s="21"/>
      <c r="I153" s="46" t="str">
        <f>IF(A153="","",IF(I152=MAX(Gehaltstabelle_neu!$A$3:A199),MAX(Gehaltstabelle_neu!$A$3:A199),IF(MOD(B153,2)=0,I152+1,I152)))</f>
        <v/>
      </c>
      <c r="J153" s="47" t="str">
        <f>IF(A153&lt;Pensionsjahr,HLOOKUP(C153,Gehaltstabelle_neu!$B$2:$AA$13,Neu_Gehalt!I153+1,FALSE)*14,IF(A153=Pensionsjahr,(MONTH($E$1)+2*MONTH($E$1)/12)*HLOOKUP(C153,Gehaltstabelle_neu!$B$2:$AA$13,Neu_Gehalt!I153+1,FALSE),""))</f>
        <v/>
      </c>
      <c r="K153" s="47" t="str">
        <f>IF($A153="","",IF(K152=MAX(Gehaltstabelle_neu!$A$3:$A$56),MAX(Gehaltstabelle_neu!$A$3:$A$56),IF(MOD($B153,2)=0,K152+1,K152)))</f>
        <v/>
      </c>
      <c r="L153" s="47" t="str">
        <f>IF($A153&lt;Pensionsjahr,HLOOKUP($C153,Gehaltstabelle_neu!$B$2:$AA$13,Neu_Gehalt!K153+1,FALSE)*14,IF($A153=Pensionsjahr,(MONTH($E$1)+2*MONTH($E$1)/12)*HLOOKUP($C153,Gehaltstabelle_neu!$B$2:$AA$13,Neu_Gehalt!K153+1,FALSE),""))</f>
        <v/>
      </c>
      <c r="M153" s="47" t="str">
        <f>IF($A153="","",IF(M152=MAX(Gehaltstabelle_neu!$A$3:$A$56),MAX(Gehaltstabelle_neu!$A$3:$A$56),IF(MOD($B153,2)=0,M152+1,M152)))</f>
        <v/>
      </c>
      <c r="N153" s="47" t="str">
        <f>IF($A153&lt;Pensionsjahr,HLOOKUP($C153,Gehaltstabelle_neu!$B$2:$AA$13,Neu_Gehalt!M153+1,FALSE)*14,IF($A153=Pensionsjahr,(MONTH($E$1)+2*MONTH($E$1)/12)*HLOOKUP($C153,Gehaltstabelle_neu!$B$2:$AA$13,Neu_Gehalt!M153+1,FALSE),""))</f>
        <v/>
      </c>
      <c r="O153" s="47" t="str">
        <f>IF($A153="","",IF(O152=MAX(Gehaltstabelle_neu!$A$3:$A$56),MAX(Gehaltstabelle_neu!$A$3:$A$56),IF(MOD($B153,2)=0,O152+1,O152)))</f>
        <v/>
      </c>
      <c r="P153" s="47" t="str">
        <f>IF($A153&lt;Pensionsjahr,HLOOKUP($C153,Gehaltstabelle_neu!$B$2:$AA$13,Neu_Gehalt!O153+1,FALSE)*14,IF($A153=Pensionsjahr,(MONTH($E$1)+2*MONTH($E$1)/12)*HLOOKUP($C153,Gehaltstabelle_neu!$B$2:$AA$13,Neu_Gehalt!O153+1,FALSE),""))</f>
        <v/>
      </c>
      <c r="Q153" s="47" t="str">
        <f>IF($A153="","",IF(Q152=MAX(Gehaltstabelle_neu!$A$3:$A$56),MAX(Gehaltstabelle_neu!$A$3:$A$56),IF(MOD($B153,2)=0,Q152+1,Q152)))</f>
        <v/>
      </c>
      <c r="R153" s="47" t="str">
        <f>IF($A153&lt;Pensionsjahr,HLOOKUP($C153,Gehaltstabelle_neu!$B$2:$AA$13,Neu_Gehalt!Q153+1,FALSE)*14,IF($A153=Pensionsjahr,(MONTH($E$1)+2*MONTH($E$1)/12)*HLOOKUP($C153,Gehaltstabelle_neu!$B$2:$AA$13,Neu_Gehalt!Q153+1,FALSE),""))</f>
        <v/>
      </c>
      <c r="S153" s="47" t="str">
        <f>IF($A153="","",IF(S152=MAX(Gehaltstabelle_neu!$A$3:$A$56),MAX(Gehaltstabelle_neu!$A$3:$A$56),IF(MOD($B153,2)=0,S152+1,S152)))</f>
        <v/>
      </c>
      <c r="T153" s="47" t="str">
        <f>IF($A153&lt;Pensionsjahr,HLOOKUP($C153,Gehaltstabelle_neu!$B$2:$AA$13,Neu_Gehalt!S153+1,FALSE)*14,IF($A153=Pensionsjahr,(MONTH($E$1)+2*MONTH($E$1)/12)*HLOOKUP($C153,Gehaltstabelle_neu!$B$2:$AA$13,Neu_Gehalt!S153+1,FALSE),""))</f>
        <v/>
      </c>
      <c r="U153" s="47" t="str">
        <f>IF($A153="","",IF(U152=MAX(Gehaltstabelle_neu!$A$3:$A$56),MAX(Gehaltstabelle_neu!$A$3:$A$56),IF(MOD($B153,2)=0,U152+1,U152)))</f>
        <v/>
      </c>
      <c r="V153" s="47" t="str">
        <f>IF($A153&lt;Pensionsjahr,HLOOKUP($C153,Gehaltstabelle_neu!$B$2:$AA$13,Neu_Gehalt!U153+1,FALSE)*14,IF($A153=Pensionsjahr,(MONTH($E$1)+2*MONTH($E$1)/12)*HLOOKUP($C153,Gehaltstabelle_neu!$B$2:$AA$13,Neu_Gehalt!U153+1,FALSE),""))</f>
        <v/>
      </c>
      <c r="W153" s="47" t="str">
        <f>IF($A153="","",IF(W152=MAX(Gehaltstabelle_neu!$A$3:$A$56),MAX(Gehaltstabelle_neu!$A$3:$A$56),IF(MOD($B153,2)=0,W152+1,W152)))</f>
        <v/>
      </c>
      <c r="X153" s="47" t="str">
        <f>IF($A153&lt;Pensionsjahr,HLOOKUP($C153,Gehaltstabelle_neu!$B$2:$AA$13,Neu_Gehalt!W153+1,FALSE)*14,IF($A153=Pensionsjahr,(MONTH($E$1)+2*MONTH($E$1)/12)*HLOOKUP($C153,Gehaltstabelle_neu!$B$2:$AA$13,Neu_Gehalt!W153+1,FALSE),""))</f>
        <v/>
      </c>
      <c r="Y153" s="47" t="str">
        <f>IF($A153="","",IF(Y152=MAX(Gehaltstabelle_neu!$A$3:$A$56),MAX(Gehaltstabelle_neu!$A$3:$A$56),IF(MOD($B153,2)=0,Y152+1,Y152)))</f>
        <v/>
      </c>
      <c r="Z153" s="47" t="str">
        <f>IF($A153&lt;Pensionsjahr,HLOOKUP($C153,Gehaltstabelle_neu!$B$2:$AA$13,Neu_Gehalt!Y153+1,FALSE)*14,IF($A153=Pensionsjahr,(MONTH($E$1)+2*MONTH($E$1)/12)*HLOOKUP($C153,Gehaltstabelle_neu!$B$2:$AA$13,Neu_Gehalt!Y153+1,FALSE),""))</f>
        <v/>
      </c>
      <c r="AA153" s="47" t="str">
        <f>IF($A153="","",IF(AA152=MAX(Gehaltstabelle_neu!$A$3:$A$56),MAX(Gehaltstabelle_neu!$A$3:$A$56),IF(MOD($B153,2)=0,AA152+1,AA152)))</f>
        <v/>
      </c>
      <c r="AB153" s="47" t="str">
        <f>IF($A153&lt;Pensionsjahr,HLOOKUP($C153,Gehaltstabelle_neu!$B$2:$AA$13,Neu_Gehalt!AA153+1,FALSE)*14,IF($A153=Pensionsjahr,(MONTH($E$1)+2*MONTH($E$1)/12)*HLOOKUP($C153,Gehaltstabelle_neu!$B$2:$AA$13,Neu_Gehalt!AA153+1,FALSE),""))</f>
        <v/>
      </c>
      <c r="AC153" s="47" t="str">
        <f>IF($A153="","",IF(AC152=MAX(Gehaltstabelle_neu!$A$3:$A$56),MAX(Gehaltstabelle_neu!$A$3:$A$56),IF(MOD($B153,2)=0,AC152+1,AC152)))</f>
        <v/>
      </c>
      <c r="AD153" s="47" t="str">
        <f>IF($A153&lt;Pensionsjahr,HLOOKUP($C153,Gehaltstabelle_neu!$B$2:$AA$13,Neu_Gehalt!AC153+1,FALSE)*14,IF($A153=Pensionsjahr,(MONTH($E$1)+2*MONTH($E$1)/12)*HLOOKUP($C153,Gehaltstabelle_neu!$B$2:$AA$13,Neu_Gehalt!AC153+1,FALSE),""))</f>
        <v/>
      </c>
      <c r="AE153" s="48"/>
    </row>
    <row r="154" spans="1:31" x14ac:dyDescent="0.25">
      <c r="A154" t="str">
        <f t="shared" si="5"/>
        <v/>
      </c>
      <c r="B154" s="19" t="str">
        <f t="shared" si="4"/>
        <v/>
      </c>
      <c r="C154" s="19" t="str">
        <f>IF(A154="","",IF(C153=MAX(Gehaltstabelle_neu!$B$2:$BO$2),Neu_Gehalt!C153,$H$3+Dienstprüftung!D147))</f>
        <v/>
      </c>
      <c r="D154" t="str">
        <f>IF(A154="","",IF(D153=MAX(Gehaltstabelle_neu!$A$3:A200),MAX(Gehaltstabelle_neu!$A$3:A200),IF(MOD(B154,2)=0,D153+1,D153)))</f>
        <v/>
      </c>
      <c r="E154" s="20" t="str">
        <f>IF(A154&lt;Pensionsjahr,HLOOKUP(C154,Gehaltstabelle_neu!$B$2:$AA$13,Neu_Gehalt!D154+1,FALSE)*14,IF(A154=Pensionsjahr,(MONTH($E$1)-1+2*(MONTH($E$1)-1)/12)*HLOOKUP(C154,Gehaltstabelle_neu!$B$2:$AA$13,Neu_Gehalt!D154+1,FALSE),""))</f>
        <v/>
      </c>
      <c r="G154" s="21"/>
      <c r="I154" s="46" t="str">
        <f>IF(A154="","",IF(I153=MAX(Gehaltstabelle_neu!$A$3:A200),MAX(Gehaltstabelle_neu!$A$3:A200),IF(MOD(B154,2)=0,I153+1,I153)))</f>
        <v/>
      </c>
      <c r="J154" s="47" t="str">
        <f>IF(A154&lt;Pensionsjahr,HLOOKUP(C154,Gehaltstabelle_neu!$B$2:$AA$13,Neu_Gehalt!I154+1,FALSE)*14,IF(A154=Pensionsjahr,(MONTH($E$1)+2*MONTH($E$1)/12)*HLOOKUP(C154,Gehaltstabelle_neu!$B$2:$AA$13,Neu_Gehalt!I154+1,FALSE),""))</f>
        <v/>
      </c>
      <c r="K154" s="47" t="str">
        <f>IF($A154="","",IF(K153=MAX(Gehaltstabelle_neu!$A$3:$A$56),MAX(Gehaltstabelle_neu!$A$3:$A$56),IF(MOD($B154,2)=0,K153+1,K153)))</f>
        <v/>
      </c>
      <c r="L154" s="47" t="str">
        <f>IF($A154&lt;Pensionsjahr,HLOOKUP($C154,Gehaltstabelle_neu!$B$2:$AA$13,Neu_Gehalt!K154+1,FALSE)*14,IF($A154=Pensionsjahr,(MONTH($E$1)+2*MONTH($E$1)/12)*HLOOKUP($C154,Gehaltstabelle_neu!$B$2:$AA$13,Neu_Gehalt!K154+1,FALSE),""))</f>
        <v/>
      </c>
      <c r="M154" s="47" t="str">
        <f>IF($A154="","",IF(M153=MAX(Gehaltstabelle_neu!$A$3:$A$56),MAX(Gehaltstabelle_neu!$A$3:$A$56),IF(MOD($B154,2)=0,M153+1,M153)))</f>
        <v/>
      </c>
      <c r="N154" s="47" t="str">
        <f>IF($A154&lt;Pensionsjahr,HLOOKUP($C154,Gehaltstabelle_neu!$B$2:$AA$13,Neu_Gehalt!M154+1,FALSE)*14,IF($A154=Pensionsjahr,(MONTH($E$1)+2*MONTH($E$1)/12)*HLOOKUP($C154,Gehaltstabelle_neu!$B$2:$AA$13,Neu_Gehalt!M154+1,FALSE),""))</f>
        <v/>
      </c>
      <c r="O154" s="47" t="str">
        <f>IF($A154="","",IF(O153=MAX(Gehaltstabelle_neu!$A$3:$A$56),MAX(Gehaltstabelle_neu!$A$3:$A$56),IF(MOD($B154,2)=0,O153+1,O153)))</f>
        <v/>
      </c>
      <c r="P154" s="47" t="str">
        <f>IF($A154&lt;Pensionsjahr,HLOOKUP($C154,Gehaltstabelle_neu!$B$2:$AA$13,Neu_Gehalt!O154+1,FALSE)*14,IF($A154=Pensionsjahr,(MONTH($E$1)+2*MONTH($E$1)/12)*HLOOKUP($C154,Gehaltstabelle_neu!$B$2:$AA$13,Neu_Gehalt!O154+1,FALSE),""))</f>
        <v/>
      </c>
      <c r="Q154" s="47" t="str">
        <f>IF($A154="","",IF(Q153=MAX(Gehaltstabelle_neu!$A$3:$A$56),MAX(Gehaltstabelle_neu!$A$3:$A$56),IF(MOD($B154,2)=0,Q153+1,Q153)))</f>
        <v/>
      </c>
      <c r="R154" s="47" t="str">
        <f>IF($A154&lt;Pensionsjahr,HLOOKUP($C154,Gehaltstabelle_neu!$B$2:$AA$13,Neu_Gehalt!Q154+1,FALSE)*14,IF($A154=Pensionsjahr,(MONTH($E$1)+2*MONTH($E$1)/12)*HLOOKUP($C154,Gehaltstabelle_neu!$B$2:$AA$13,Neu_Gehalt!Q154+1,FALSE),""))</f>
        <v/>
      </c>
      <c r="S154" s="47" t="str">
        <f>IF($A154="","",IF(S153=MAX(Gehaltstabelle_neu!$A$3:$A$56),MAX(Gehaltstabelle_neu!$A$3:$A$56),IF(MOD($B154,2)=0,S153+1,S153)))</f>
        <v/>
      </c>
      <c r="T154" s="47" t="str">
        <f>IF($A154&lt;Pensionsjahr,HLOOKUP($C154,Gehaltstabelle_neu!$B$2:$AA$13,Neu_Gehalt!S154+1,FALSE)*14,IF($A154=Pensionsjahr,(MONTH($E$1)+2*MONTH($E$1)/12)*HLOOKUP($C154,Gehaltstabelle_neu!$B$2:$AA$13,Neu_Gehalt!S154+1,FALSE),""))</f>
        <v/>
      </c>
      <c r="U154" s="47" t="str">
        <f>IF($A154="","",IF(U153=MAX(Gehaltstabelle_neu!$A$3:$A$56),MAX(Gehaltstabelle_neu!$A$3:$A$56),IF(MOD($B154,2)=0,U153+1,U153)))</f>
        <v/>
      </c>
      <c r="V154" s="47" t="str">
        <f>IF($A154&lt;Pensionsjahr,HLOOKUP($C154,Gehaltstabelle_neu!$B$2:$AA$13,Neu_Gehalt!U154+1,FALSE)*14,IF($A154=Pensionsjahr,(MONTH($E$1)+2*MONTH($E$1)/12)*HLOOKUP($C154,Gehaltstabelle_neu!$B$2:$AA$13,Neu_Gehalt!U154+1,FALSE),""))</f>
        <v/>
      </c>
      <c r="W154" s="47" t="str">
        <f>IF($A154="","",IF(W153=MAX(Gehaltstabelle_neu!$A$3:$A$56),MAX(Gehaltstabelle_neu!$A$3:$A$56),IF(MOD($B154,2)=0,W153+1,W153)))</f>
        <v/>
      </c>
      <c r="X154" s="47" t="str">
        <f>IF($A154&lt;Pensionsjahr,HLOOKUP($C154,Gehaltstabelle_neu!$B$2:$AA$13,Neu_Gehalt!W154+1,FALSE)*14,IF($A154=Pensionsjahr,(MONTH($E$1)+2*MONTH($E$1)/12)*HLOOKUP($C154,Gehaltstabelle_neu!$B$2:$AA$13,Neu_Gehalt!W154+1,FALSE),""))</f>
        <v/>
      </c>
      <c r="Y154" s="47" t="str">
        <f>IF($A154="","",IF(Y153=MAX(Gehaltstabelle_neu!$A$3:$A$56),MAX(Gehaltstabelle_neu!$A$3:$A$56),IF(MOD($B154,2)=0,Y153+1,Y153)))</f>
        <v/>
      </c>
      <c r="Z154" s="47" t="str">
        <f>IF($A154&lt;Pensionsjahr,HLOOKUP($C154,Gehaltstabelle_neu!$B$2:$AA$13,Neu_Gehalt!Y154+1,FALSE)*14,IF($A154=Pensionsjahr,(MONTH($E$1)+2*MONTH($E$1)/12)*HLOOKUP($C154,Gehaltstabelle_neu!$B$2:$AA$13,Neu_Gehalt!Y154+1,FALSE),""))</f>
        <v/>
      </c>
      <c r="AA154" s="47" t="str">
        <f>IF($A154="","",IF(AA153=MAX(Gehaltstabelle_neu!$A$3:$A$56),MAX(Gehaltstabelle_neu!$A$3:$A$56),IF(MOD($B154,2)=0,AA153+1,AA153)))</f>
        <v/>
      </c>
      <c r="AB154" s="47" t="str">
        <f>IF($A154&lt;Pensionsjahr,HLOOKUP($C154,Gehaltstabelle_neu!$B$2:$AA$13,Neu_Gehalt!AA154+1,FALSE)*14,IF($A154=Pensionsjahr,(MONTH($E$1)+2*MONTH($E$1)/12)*HLOOKUP($C154,Gehaltstabelle_neu!$B$2:$AA$13,Neu_Gehalt!AA154+1,FALSE),""))</f>
        <v/>
      </c>
      <c r="AC154" s="47" t="str">
        <f>IF($A154="","",IF(AC153=MAX(Gehaltstabelle_neu!$A$3:$A$56),MAX(Gehaltstabelle_neu!$A$3:$A$56),IF(MOD($B154,2)=0,AC153+1,AC153)))</f>
        <v/>
      </c>
      <c r="AD154" s="47" t="str">
        <f>IF($A154&lt;Pensionsjahr,HLOOKUP($C154,Gehaltstabelle_neu!$B$2:$AA$13,Neu_Gehalt!AC154+1,FALSE)*14,IF($A154=Pensionsjahr,(MONTH($E$1)+2*MONTH($E$1)/12)*HLOOKUP($C154,Gehaltstabelle_neu!$B$2:$AA$13,Neu_Gehalt!AC154+1,FALSE),""))</f>
        <v/>
      </c>
      <c r="AE154" s="48"/>
    </row>
    <row r="155" spans="1:31" x14ac:dyDescent="0.25">
      <c r="A155" t="str">
        <f t="shared" si="5"/>
        <v/>
      </c>
      <c r="B155" s="19" t="str">
        <f t="shared" si="4"/>
        <v/>
      </c>
      <c r="C155" s="19" t="str">
        <f>IF(A155="","",IF(C154=MAX(Gehaltstabelle_neu!$B$2:$BO$2),Neu_Gehalt!C154,$H$3+Dienstprüftung!D148))</f>
        <v/>
      </c>
      <c r="D155" t="str">
        <f>IF(A155="","",IF(D154=MAX(Gehaltstabelle_neu!$A$3:A201),MAX(Gehaltstabelle_neu!$A$3:A201),IF(MOD(B155,2)=0,D154+1,D154)))</f>
        <v/>
      </c>
      <c r="E155" s="20" t="str">
        <f>IF(A155&lt;Pensionsjahr,HLOOKUP(C155,Gehaltstabelle_neu!$B$2:$AA$13,Neu_Gehalt!D155+1,FALSE)*14,IF(A155=Pensionsjahr,(MONTH($E$1)-1+2*(MONTH($E$1)-1)/12)*HLOOKUP(C155,Gehaltstabelle_neu!$B$2:$AA$13,Neu_Gehalt!D155+1,FALSE),""))</f>
        <v/>
      </c>
      <c r="G155" s="21"/>
      <c r="I155" s="46" t="str">
        <f>IF(A155="","",IF(I154=MAX(Gehaltstabelle_neu!$A$3:A201),MAX(Gehaltstabelle_neu!$A$3:A201),IF(MOD(B155,2)=0,I154+1,I154)))</f>
        <v/>
      </c>
      <c r="J155" s="47" t="str">
        <f>IF(A155&lt;Pensionsjahr,HLOOKUP(C155,Gehaltstabelle_neu!$B$2:$AA$13,Neu_Gehalt!I155+1,FALSE)*14,IF(A155=Pensionsjahr,(MONTH($E$1)+2*MONTH($E$1)/12)*HLOOKUP(C155,Gehaltstabelle_neu!$B$2:$AA$13,Neu_Gehalt!I155+1,FALSE),""))</f>
        <v/>
      </c>
      <c r="K155" s="47" t="str">
        <f>IF($A155="","",IF(K154=MAX(Gehaltstabelle_neu!$A$3:$A$56),MAX(Gehaltstabelle_neu!$A$3:$A$56),IF(MOD($B155,2)=0,K154+1,K154)))</f>
        <v/>
      </c>
      <c r="L155" s="47" t="str">
        <f>IF($A155&lt;Pensionsjahr,HLOOKUP($C155,Gehaltstabelle_neu!$B$2:$AA$13,Neu_Gehalt!K155+1,FALSE)*14,IF($A155=Pensionsjahr,(MONTH($E$1)+2*MONTH($E$1)/12)*HLOOKUP($C155,Gehaltstabelle_neu!$B$2:$AA$13,Neu_Gehalt!K155+1,FALSE),""))</f>
        <v/>
      </c>
      <c r="M155" s="47" t="str">
        <f>IF($A155="","",IF(M154=MAX(Gehaltstabelle_neu!$A$3:$A$56),MAX(Gehaltstabelle_neu!$A$3:$A$56),IF(MOD($B155,2)=0,M154+1,M154)))</f>
        <v/>
      </c>
      <c r="N155" s="47" t="str">
        <f>IF($A155&lt;Pensionsjahr,HLOOKUP($C155,Gehaltstabelle_neu!$B$2:$AA$13,Neu_Gehalt!M155+1,FALSE)*14,IF($A155=Pensionsjahr,(MONTH($E$1)+2*MONTH($E$1)/12)*HLOOKUP($C155,Gehaltstabelle_neu!$B$2:$AA$13,Neu_Gehalt!M155+1,FALSE),""))</f>
        <v/>
      </c>
      <c r="O155" s="47" t="str">
        <f>IF($A155="","",IF(O154=MAX(Gehaltstabelle_neu!$A$3:$A$56),MAX(Gehaltstabelle_neu!$A$3:$A$56),IF(MOD($B155,2)=0,O154+1,O154)))</f>
        <v/>
      </c>
      <c r="P155" s="47" t="str">
        <f>IF($A155&lt;Pensionsjahr,HLOOKUP($C155,Gehaltstabelle_neu!$B$2:$AA$13,Neu_Gehalt!O155+1,FALSE)*14,IF($A155=Pensionsjahr,(MONTH($E$1)+2*MONTH($E$1)/12)*HLOOKUP($C155,Gehaltstabelle_neu!$B$2:$AA$13,Neu_Gehalt!O155+1,FALSE),""))</f>
        <v/>
      </c>
      <c r="Q155" s="47" t="str">
        <f>IF($A155="","",IF(Q154=MAX(Gehaltstabelle_neu!$A$3:$A$56),MAX(Gehaltstabelle_neu!$A$3:$A$56),IF(MOD($B155,2)=0,Q154+1,Q154)))</f>
        <v/>
      </c>
      <c r="R155" s="47" t="str">
        <f>IF($A155&lt;Pensionsjahr,HLOOKUP($C155,Gehaltstabelle_neu!$B$2:$AA$13,Neu_Gehalt!Q155+1,FALSE)*14,IF($A155=Pensionsjahr,(MONTH($E$1)+2*MONTH($E$1)/12)*HLOOKUP($C155,Gehaltstabelle_neu!$B$2:$AA$13,Neu_Gehalt!Q155+1,FALSE),""))</f>
        <v/>
      </c>
      <c r="S155" s="47" t="str">
        <f>IF($A155="","",IF(S154=MAX(Gehaltstabelle_neu!$A$3:$A$56),MAX(Gehaltstabelle_neu!$A$3:$A$56),IF(MOD($B155,2)=0,S154+1,S154)))</f>
        <v/>
      </c>
      <c r="T155" s="47" t="str">
        <f>IF($A155&lt;Pensionsjahr,HLOOKUP($C155,Gehaltstabelle_neu!$B$2:$AA$13,Neu_Gehalt!S155+1,FALSE)*14,IF($A155=Pensionsjahr,(MONTH($E$1)+2*MONTH($E$1)/12)*HLOOKUP($C155,Gehaltstabelle_neu!$B$2:$AA$13,Neu_Gehalt!S155+1,FALSE),""))</f>
        <v/>
      </c>
      <c r="U155" s="47" t="str">
        <f>IF($A155="","",IF(U154=MAX(Gehaltstabelle_neu!$A$3:$A$56),MAX(Gehaltstabelle_neu!$A$3:$A$56),IF(MOD($B155,2)=0,U154+1,U154)))</f>
        <v/>
      </c>
      <c r="V155" s="47" t="str">
        <f>IF($A155&lt;Pensionsjahr,HLOOKUP($C155,Gehaltstabelle_neu!$B$2:$AA$13,Neu_Gehalt!U155+1,FALSE)*14,IF($A155=Pensionsjahr,(MONTH($E$1)+2*MONTH($E$1)/12)*HLOOKUP($C155,Gehaltstabelle_neu!$B$2:$AA$13,Neu_Gehalt!U155+1,FALSE),""))</f>
        <v/>
      </c>
      <c r="W155" s="47" t="str">
        <f>IF($A155="","",IF(W154=MAX(Gehaltstabelle_neu!$A$3:$A$56),MAX(Gehaltstabelle_neu!$A$3:$A$56),IF(MOD($B155,2)=0,W154+1,W154)))</f>
        <v/>
      </c>
      <c r="X155" s="47" t="str">
        <f>IF($A155&lt;Pensionsjahr,HLOOKUP($C155,Gehaltstabelle_neu!$B$2:$AA$13,Neu_Gehalt!W155+1,FALSE)*14,IF($A155=Pensionsjahr,(MONTH($E$1)+2*MONTH($E$1)/12)*HLOOKUP($C155,Gehaltstabelle_neu!$B$2:$AA$13,Neu_Gehalt!W155+1,FALSE),""))</f>
        <v/>
      </c>
      <c r="Y155" s="47" t="str">
        <f>IF($A155="","",IF(Y154=MAX(Gehaltstabelle_neu!$A$3:$A$56),MAX(Gehaltstabelle_neu!$A$3:$A$56),IF(MOD($B155,2)=0,Y154+1,Y154)))</f>
        <v/>
      </c>
      <c r="Z155" s="47" t="str">
        <f>IF($A155&lt;Pensionsjahr,HLOOKUP($C155,Gehaltstabelle_neu!$B$2:$AA$13,Neu_Gehalt!Y155+1,FALSE)*14,IF($A155=Pensionsjahr,(MONTH($E$1)+2*MONTH($E$1)/12)*HLOOKUP($C155,Gehaltstabelle_neu!$B$2:$AA$13,Neu_Gehalt!Y155+1,FALSE),""))</f>
        <v/>
      </c>
      <c r="AA155" s="47" t="str">
        <f>IF($A155="","",IF(AA154=MAX(Gehaltstabelle_neu!$A$3:$A$56),MAX(Gehaltstabelle_neu!$A$3:$A$56),IF(MOD($B155,2)=0,AA154+1,AA154)))</f>
        <v/>
      </c>
      <c r="AB155" s="47" t="str">
        <f>IF($A155&lt;Pensionsjahr,HLOOKUP($C155,Gehaltstabelle_neu!$B$2:$AA$13,Neu_Gehalt!AA155+1,FALSE)*14,IF($A155=Pensionsjahr,(MONTH($E$1)+2*MONTH($E$1)/12)*HLOOKUP($C155,Gehaltstabelle_neu!$B$2:$AA$13,Neu_Gehalt!AA155+1,FALSE),""))</f>
        <v/>
      </c>
      <c r="AC155" s="47" t="str">
        <f>IF($A155="","",IF(AC154=MAX(Gehaltstabelle_neu!$A$3:$A$56),MAX(Gehaltstabelle_neu!$A$3:$A$56),IF(MOD($B155,2)=0,AC154+1,AC154)))</f>
        <v/>
      </c>
      <c r="AD155" s="47" t="str">
        <f>IF($A155&lt;Pensionsjahr,HLOOKUP($C155,Gehaltstabelle_neu!$B$2:$AA$13,Neu_Gehalt!AC155+1,FALSE)*14,IF($A155=Pensionsjahr,(MONTH($E$1)+2*MONTH($E$1)/12)*HLOOKUP($C155,Gehaltstabelle_neu!$B$2:$AA$13,Neu_Gehalt!AC155+1,FALSE),""))</f>
        <v/>
      </c>
      <c r="AE155" s="48"/>
    </row>
    <row r="156" spans="1:31" x14ac:dyDescent="0.25">
      <c r="A156" t="str">
        <f t="shared" si="5"/>
        <v/>
      </c>
      <c r="B156" s="19" t="str">
        <f t="shared" si="4"/>
        <v/>
      </c>
      <c r="C156" s="19" t="str">
        <f>IF(A156="","",IF(C155=MAX(Gehaltstabelle_neu!$B$2:$BO$2),Neu_Gehalt!C155,$H$3+Dienstprüftung!D149))</f>
        <v/>
      </c>
      <c r="D156" t="str">
        <f>IF(A156="","",IF(D155=MAX(Gehaltstabelle_neu!$A$3:A202),MAX(Gehaltstabelle_neu!$A$3:A202),IF(MOD(B156,2)=0,D155+1,D155)))</f>
        <v/>
      </c>
      <c r="E156" s="20" t="str">
        <f>IF(A156&lt;Pensionsjahr,HLOOKUP(C156,Gehaltstabelle_neu!$B$2:$AA$13,Neu_Gehalt!D156+1,FALSE)*14,IF(A156=Pensionsjahr,(MONTH($E$1)-1+2*(MONTH($E$1)-1)/12)*HLOOKUP(C156,Gehaltstabelle_neu!$B$2:$AA$13,Neu_Gehalt!D156+1,FALSE),""))</f>
        <v/>
      </c>
      <c r="G156" s="21"/>
      <c r="I156" s="46" t="str">
        <f>IF(A156="","",IF(I155=MAX(Gehaltstabelle_neu!$A$3:A202),MAX(Gehaltstabelle_neu!$A$3:A202),IF(MOD(B156,2)=0,I155+1,I155)))</f>
        <v/>
      </c>
      <c r="J156" s="47" t="str">
        <f>IF(A156&lt;Pensionsjahr,HLOOKUP(C156,Gehaltstabelle_neu!$B$2:$AA$13,Neu_Gehalt!I156+1,FALSE)*14,IF(A156=Pensionsjahr,(MONTH($E$1)+2*MONTH($E$1)/12)*HLOOKUP(C156,Gehaltstabelle_neu!$B$2:$AA$13,Neu_Gehalt!I156+1,FALSE),""))</f>
        <v/>
      </c>
      <c r="K156" s="47" t="str">
        <f>IF($A156="","",IF(K155=MAX(Gehaltstabelle_neu!$A$3:$A$56),MAX(Gehaltstabelle_neu!$A$3:$A$56),IF(MOD($B156,2)=0,K155+1,K155)))</f>
        <v/>
      </c>
      <c r="L156" s="47" t="str">
        <f>IF($A156&lt;Pensionsjahr,HLOOKUP($C156,Gehaltstabelle_neu!$B$2:$AA$13,Neu_Gehalt!K156+1,FALSE)*14,IF($A156=Pensionsjahr,(MONTH($E$1)+2*MONTH($E$1)/12)*HLOOKUP($C156,Gehaltstabelle_neu!$B$2:$AA$13,Neu_Gehalt!K156+1,FALSE),""))</f>
        <v/>
      </c>
      <c r="M156" s="47" t="str">
        <f>IF($A156="","",IF(M155=MAX(Gehaltstabelle_neu!$A$3:$A$56),MAX(Gehaltstabelle_neu!$A$3:$A$56),IF(MOD($B156,2)=0,M155+1,M155)))</f>
        <v/>
      </c>
      <c r="N156" s="47" t="str">
        <f>IF($A156&lt;Pensionsjahr,HLOOKUP($C156,Gehaltstabelle_neu!$B$2:$AA$13,Neu_Gehalt!M156+1,FALSE)*14,IF($A156=Pensionsjahr,(MONTH($E$1)+2*MONTH($E$1)/12)*HLOOKUP($C156,Gehaltstabelle_neu!$B$2:$AA$13,Neu_Gehalt!M156+1,FALSE),""))</f>
        <v/>
      </c>
      <c r="O156" s="47" t="str">
        <f>IF($A156="","",IF(O155=MAX(Gehaltstabelle_neu!$A$3:$A$56),MAX(Gehaltstabelle_neu!$A$3:$A$56),IF(MOD($B156,2)=0,O155+1,O155)))</f>
        <v/>
      </c>
      <c r="P156" s="47" t="str">
        <f>IF($A156&lt;Pensionsjahr,HLOOKUP($C156,Gehaltstabelle_neu!$B$2:$AA$13,Neu_Gehalt!O156+1,FALSE)*14,IF($A156=Pensionsjahr,(MONTH($E$1)+2*MONTH($E$1)/12)*HLOOKUP($C156,Gehaltstabelle_neu!$B$2:$AA$13,Neu_Gehalt!O156+1,FALSE),""))</f>
        <v/>
      </c>
      <c r="Q156" s="47" t="str">
        <f>IF($A156="","",IF(Q155=MAX(Gehaltstabelle_neu!$A$3:$A$56),MAX(Gehaltstabelle_neu!$A$3:$A$56),IF(MOD($B156,2)=0,Q155+1,Q155)))</f>
        <v/>
      </c>
      <c r="R156" s="47" t="str">
        <f>IF($A156&lt;Pensionsjahr,HLOOKUP($C156,Gehaltstabelle_neu!$B$2:$AA$13,Neu_Gehalt!Q156+1,FALSE)*14,IF($A156=Pensionsjahr,(MONTH($E$1)+2*MONTH($E$1)/12)*HLOOKUP($C156,Gehaltstabelle_neu!$B$2:$AA$13,Neu_Gehalt!Q156+1,FALSE),""))</f>
        <v/>
      </c>
      <c r="S156" s="47" t="str">
        <f>IF($A156="","",IF(S155=MAX(Gehaltstabelle_neu!$A$3:$A$56),MAX(Gehaltstabelle_neu!$A$3:$A$56),IF(MOD($B156,2)=0,S155+1,S155)))</f>
        <v/>
      </c>
      <c r="T156" s="47" t="str">
        <f>IF($A156&lt;Pensionsjahr,HLOOKUP($C156,Gehaltstabelle_neu!$B$2:$AA$13,Neu_Gehalt!S156+1,FALSE)*14,IF($A156=Pensionsjahr,(MONTH($E$1)+2*MONTH($E$1)/12)*HLOOKUP($C156,Gehaltstabelle_neu!$B$2:$AA$13,Neu_Gehalt!S156+1,FALSE),""))</f>
        <v/>
      </c>
      <c r="U156" s="47" t="str">
        <f>IF($A156="","",IF(U155=MAX(Gehaltstabelle_neu!$A$3:$A$56),MAX(Gehaltstabelle_neu!$A$3:$A$56),IF(MOD($B156,2)=0,U155+1,U155)))</f>
        <v/>
      </c>
      <c r="V156" s="47" t="str">
        <f>IF($A156&lt;Pensionsjahr,HLOOKUP($C156,Gehaltstabelle_neu!$B$2:$AA$13,Neu_Gehalt!U156+1,FALSE)*14,IF($A156=Pensionsjahr,(MONTH($E$1)+2*MONTH($E$1)/12)*HLOOKUP($C156,Gehaltstabelle_neu!$B$2:$AA$13,Neu_Gehalt!U156+1,FALSE),""))</f>
        <v/>
      </c>
      <c r="W156" s="47" t="str">
        <f>IF($A156="","",IF(W155=MAX(Gehaltstabelle_neu!$A$3:$A$56),MAX(Gehaltstabelle_neu!$A$3:$A$56),IF(MOD($B156,2)=0,W155+1,W155)))</f>
        <v/>
      </c>
      <c r="X156" s="47" t="str">
        <f>IF($A156&lt;Pensionsjahr,HLOOKUP($C156,Gehaltstabelle_neu!$B$2:$AA$13,Neu_Gehalt!W156+1,FALSE)*14,IF($A156=Pensionsjahr,(MONTH($E$1)+2*MONTH($E$1)/12)*HLOOKUP($C156,Gehaltstabelle_neu!$B$2:$AA$13,Neu_Gehalt!W156+1,FALSE),""))</f>
        <v/>
      </c>
      <c r="Y156" s="47" t="str">
        <f>IF($A156="","",IF(Y155=MAX(Gehaltstabelle_neu!$A$3:$A$56),MAX(Gehaltstabelle_neu!$A$3:$A$56),IF(MOD($B156,2)=0,Y155+1,Y155)))</f>
        <v/>
      </c>
      <c r="Z156" s="47" t="str">
        <f>IF($A156&lt;Pensionsjahr,HLOOKUP($C156,Gehaltstabelle_neu!$B$2:$AA$13,Neu_Gehalt!Y156+1,FALSE)*14,IF($A156=Pensionsjahr,(MONTH($E$1)+2*MONTH($E$1)/12)*HLOOKUP($C156,Gehaltstabelle_neu!$B$2:$AA$13,Neu_Gehalt!Y156+1,FALSE),""))</f>
        <v/>
      </c>
      <c r="AA156" s="47" t="str">
        <f>IF($A156="","",IF(AA155=MAX(Gehaltstabelle_neu!$A$3:$A$56),MAX(Gehaltstabelle_neu!$A$3:$A$56),IF(MOD($B156,2)=0,AA155+1,AA155)))</f>
        <v/>
      </c>
      <c r="AB156" s="47" t="str">
        <f>IF($A156&lt;Pensionsjahr,HLOOKUP($C156,Gehaltstabelle_neu!$B$2:$AA$13,Neu_Gehalt!AA156+1,FALSE)*14,IF($A156=Pensionsjahr,(MONTH($E$1)+2*MONTH($E$1)/12)*HLOOKUP($C156,Gehaltstabelle_neu!$B$2:$AA$13,Neu_Gehalt!AA156+1,FALSE),""))</f>
        <v/>
      </c>
      <c r="AC156" s="47" t="str">
        <f>IF($A156="","",IF(AC155=MAX(Gehaltstabelle_neu!$A$3:$A$56),MAX(Gehaltstabelle_neu!$A$3:$A$56),IF(MOD($B156,2)=0,AC155+1,AC155)))</f>
        <v/>
      </c>
      <c r="AD156" s="47" t="str">
        <f>IF($A156&lt;Pensionsjahr,HLOOKUP($C156,Gehaltstabelle_neu!$B$2:$AA$13,Neu_Gehalt!AC156+1,FALSE)*14,IF($A156=Pensionsjahr,(MONTH($E$1)+2*MONTH($E$1)/12)*HLOOKUP($C156,Gehaltstabelle_neu!$B$2:$AA$13,Neu_Gehalt!AC156+1,FALSE),""))</f>
        <v/>
      </c>
      <c r="AE156" s="48"/>
    </row>
    <row r="157" spans="1:31" x14ac:dyDescent="0.25">
      <c r="A157" t="str">
        <f t="shared" si="5"/>
        <v/>
      </c>
      <c r="B157" s="19" t="str">
        <f t="shared" si="4"/>
        <v/>
      </c>
      <c r="C157" s="19" t="str">
        <f>IF(A157="","",IF(C156=MAX(Gehaltstabelle_neu!$B$2:$BO$2),Neu_Gehalt!C156,$H$3+Dienstprüftung!D150))</f>
        <v/>
      </c>
      <c r="D157" t="str">
        <f>IF(A157="","",IF(D156=MAX(Gehaltstabelle_neu!$A$3:A203),MAX(Gehaltstabelle_neu!$A$3:A203),IF(MOD(B157,2)=0,D156+1,D156)))</f>
        <v/>
      </c>
      <c r="E157" s="20" t="str">
        <f>IF(A157&lt;Pensionsjahr,HLOOKUP(C157,Gehaltstabelle_neu!$B$2:$AA$13,Neu_Gehalt!D157+1,FALSE)*14,IF(A157=Pensionsjahr,(MONTH($E$1)-1+2*(MONTH($E$1)-1)/12)*HLOOKUP(C157,Gehaltstabelle_neu!$B$2:$AA$13,Neu_Gehalt!D157+1,FALSE),""))</f>
        <v/>
      </c>
      <c r="G157" s="21"/>
      <c r="I157" s="46" t="str">
        <f>IF(A157="","",IF(I156=MAX(Gehaltstabelle_neu!$A$3:A203),MAX(Gehaltstabelle_neu!$A$3:A203),IF(MOD(B157,2)=0,I156+1,I156)))</f>
        <v/>
      </c>
      <c r="J157" s="47" t="str">
        <f>IF(A157&lt;Pensionsjahr,HLOOKUP(C157,Gehaltstabelle_neu!$B$2:$AA$13,Neu_Gehalt!I157+1,FALSE)*14,IF(A157=Pensionsjahr,(MONTH($E$1)+2*MONTH($E$1)/12)*HLOOKUP(C157,Gehaltstabelle_neu!$B$2:$AA$13,Neu_Gehalt!I157+1,FALSE),""))</f>
        <v/>
      </c>
      <c r="K157" s="47" t="str">
        <f>IF($A157="","",IF(K156=MAX(Gehaltstabelle_neu!$A$3:$A$56),MAX(Gehaltstabelle_neu!$A$3:$A$56),IF(MOD($B157,2)=0,K156+1,K156)))</f>
        <v/>
      </c>
      <c r="L157" s="47" t="str">
        <f>IF($A157&lt;Pensionsjahr,HLOOKUP($C157,Gehaltstabelle_neu!$B$2:$AA$13,Neu_Gehalt!K157+1,FALSE)*14,IF($A157=Pensionsjahr,(MONTH($E$1)+2*MONTH($E$1)/12)*HLOOKUP($C157,Gehaltstabelle_neu!$B$2:$AA$13,Neu_Gehalt!K157+1,FALSE),""))</f>
        <v/>
      </c>
      <c r="M157" s="47" t="str">
        <f>IF($A157="","",IF(M156=MAX(Gehaltstabelle_neu!$A$3:$A$56),MAX(Gehaltstabelle_neu!$A$3:$A$56),IF(MOD($B157,2)=0,M156+1,M156)))</f>
        <v/>
      </c>
      <c r="N157" s="47" t="str">
        <f>IF($A157&lt;Pensionsjahr,HLOOKUP($C157,Gehaltstabelle_neu!$B$2:$AA$13,Neu_Gehalt!M157+1,FALSE)*14,IF($A157=Pensionsjahr,(MONTH($E$1)+2*MONTH($E$1)/12)*HLOOKUP($C157,Gehaltstabelle_neu!$B$2:$AA$13,Neu_Gehalt!M157+1,FALSE),""))</f>
        <v/>
      </c>
      <c r="O157" s="47" t="str">
        <f>IF($A157="","",IF(O156=MAX(Gehaltstabelle_neu!$A$3:$A$56),MAX(Gehaltstabelle_neu!$A$3:$A$56),IF(MOD($B157,2)=0,O156+1,O156)))</f>
        <v/>
      </c>
      <c r="P157" s="47" t="str">
        <f>IF($A157&lt;Pensionsjahr,HLOOKUP($C157,Gehaltstabelle_neu!$B$2:$AA$13,Neu_Gehalt!O157+1,FALSE)*14,IF($A157=Pensionsjahr,(MONTH($E$1)+2*MONTH($E$1)/12)*HLOOKUP($C157,Gehaltstabelle_neu!$B$2:$AA$13,Neu_Gehalt!O157+1,FALSE),""))</f>
        <v/>
      </c>
      <c r="Q157" s="47" t="str">
        <f>IF($A157="","",IF(Q156=MAX(Gehaltstabelle_neu!$A$3:$A$56),MAX(Gehaltstabelle_neu!$A$3:$A$56),IF(MOD($B157,2)=0,Q156+1,Q156)))</f>
        <v/>
      </c>
      <c r="R157" s="47" t="str">
        <f>IF($A157&lt;Pensionsjahr,HLOOKUP($C157,Gehaltstabelle_neu!$B$2:$AA$13,Neu_Gehalt!Q157+1,FALSE)*14,IF($A157=Pensionsjahr,(MONTH($E$1)+2*MONTH($E$1)/12)*HLOOKUP($C157,Gehaltstabelle_neu!$B$2:$AA$13,Neu_Gehalt!Q157+1,FALSE),""))</f>
        <v/>
      </c>
      <c r="S157" s="47" t="str">
        <f>IF($A157="","",IF(S156=MAX(Gehaltstabelle_neu!$A$3:$A$56),MAX(Gehaltstabelle_neu!$A$3:$A$56),IF(MOD($B157,2)=0,S156+1,S156)))</f>
        <v/>
      </c>
      <c r="T157" s="47" t="str">
        <f>IF($A157&lt;Pensionsjahr,HLOOKUP($C157,Gehaltstabelle_neu!$B$2:$AA$13,Neu_Gehalt!S157+1,FALSE)*14,IF($A157=Pensionsjahr,(MONTH($E$1)+2*MONTH($E$1)/12)*HLOOKUP($C157,Gehaltstabelle_neu!$B$2:$AA$13,Neu_Gehalt!S157+1,FALSE),""))</f>
        <v/>
      </c>
      <c r="U157" s="47" t="str">
        <f>IF($A157="","",IF(U156=MAX(Gehaltstabelle_neu!$A$3:$A$56),MAX(Gehaltstabelle_neu!$A$3:$A$56),IF(MOD($B157,2)=0,U156+1,U156)))</f>
        <v/>
      </c>
      <c r="V157" s="47" t="str">
        <f>IF($A157&lt;Pensionsjahr,HLOOKUP($C157,Gehaltstabelle_neu!$B$2:$AA$13,Neu_Gehalt!U157+1,FALSE)*14,IF($A157=Pensionsjahr,(MONTH($E$1)+2*MONTH($E$1)/12)*HLOOKUP($C157,Gehaltstabelle_neu!$B$2:$AA$13,Neu_Gehalt!U157+1,FALSE),""))</f>
        <v/>
      </c>
      <c r="W157" s="47" t="str">
        <f>IF($A157="","",IF(W156=MAX(Gehaltstabelle_neu!$A$3:$A$56),MAX(Gehaltstabelle_neu!$A$3:$A$56),IF(MOD($B157,2)=0,W156+1,W156)))</f>
        <v/>
      </c>
      <c r="X157" s="47" t="str">
        <f>IF($A157&lt;Pensionsjahr,HLOOKUP($C157,Gehaltstabelle_neu!$B$2:$AA$13,Neu_Gehalt!W157+1,FALSE)*14,IF($A157=Pensionsjahr,(MONTH($E$1)+2*MONTH($E$1)/12)*HLOOKUP($C157,Gehaltstabelle_neu!$B$2:$AA$13,Neu_Gehalt!W157+1,FALSE),""))</f>
        <v/>
      </c>
      <c r="Y157" s="47" t="str">
        <f>IF($A157="","",IF(Y156=MAX(Gehaltstabelle_neu!$A$3:$A$56),MAX(Gehaltstabelle_neu!$A$3:$A$56),IF(MOD($B157,2)=0,Y156+1,Y156)))</f>
        <v/>
      </c>
      <c r="Z157" s="47" t="str">
        <f>IF($A157&lt;Pensionsjahr,HLOOKUP($C157,Gehaltstabelle_neu!$B$2:$AA$13,Neu_Gehalt!Y157+1,FALSE)*14,IF($A157=Pensionsjahr,(MONTH($E$1)+2*MONTH($E$1)/12)*HLOOKUP($C157,Gehaltstabelle_neu!$B$2:$AA$13,Neu_Gehalt!Y157+1,FALSE),""))</f>
        <v/>
      </c>
      <c r="AA157" s="47" t="str">
        <f>IF($A157="","",IF(AA156=MAX(Gehaltstabelle_neu!$A$3:$A$56),MAX(Gehaltstabelle_neu!$A$3:$A$56),IF(MOD($B157,2)=0,AA156+1,AA156)))</f>
        <v/>
      </c>
      <c r="AB157" s="47" t="str">
        <f>IF($A157&lt;Pensionsjahr,HLOOKUP($C157,Gehaltstabelle_neu!$B$2:$AA$13,Neu_Gehalt!AA157+1,FALSE)*14,IF($A157=Pensionsjahr,(MONTH($E$1)+2*MONTH($E$1)/12)*HLOOKUP($C157,Gehaltstabelle_neu!$B$2:$AA$13,Neu_Gehalt!AA157+1,FALSE),""))</f>
        <v/>
      </c>
      <c r="AC157" s="47" t="str">
        <f>IF($A157="","",IF(AC156=MAX(Gehaltstabelle_neu!$A$3:$A$56),MAX(Gehaltstabelle_neu!$A$3:$A$56),IF(MOD($B157,2)=0,AC156+1,AC156)))</f>
        <v/>
      </c>
      <c r="AD157" s="47" t="str">
        <f>IF($A157&lt;Pensionsjahr,HLOOKUP($C157,Gehaltstabelle_neu!$B$2:$AA$13,Neu_Gehalt!AC157+1,FALSE)*14,IF($A157=Pensionsjahr,(MONTH($E$1)+2*MONTH($E$1)/12)*HLOOKUP($C157,Gehaltstabelle_neu!$B$2:$AA$13,Neu_Gehalt!AC157+1,FALSE),""))</f>
        <v/>
      </c>
      <c r="AE157" s="48"/>
    </row>
    <row r="158" spans="1:31" x14ac:dyDescent="0.25">
      <c r="A158" t="str">
        <f t="shared" si="5"/>
        <v/>
      </c>
      <c r="B158" s="19" t="str">
        <f t="shared" si="4"/>
        <v/>
      </c>
      <c r="C158" s="19" t="str">
        <f>IF(A158="","",IF(C157=MAX(Gehaltstabelle_neu!$B$2:$BO$2),Neu_Gehalt!C157,$H$3+Dienstprüftung!D151))</f>
        <v/>
      </c>
      <c r="D158" t="str">
        <f>IF(A158="","",IF(D157=MAX(Gehaltstabelle_neu!$A$3:A204),MAX(Gehaltstabelle_neu!$A$3:A204),IF(MOD(B158,2)=0,D157+1,D157)))</f>
        <v/>
      </c>
      <c r="E158" s="20" t="str">
        <f>IF(A158&lt;Pensionsjahr,HLOOKUP(C158,Gehaltstabelle_neu!$B$2:$AA$13,Neu_Gehalt!D158+1,FALSE)*14,IF(A158=Pensionsjahr,(MONTH($E$1)-1+2*(MONTH($E$1)-1)/12)*HLOOKUP(C158,Gehaltstabelle_neu!$B$2:$AA$13,Neu_Gehalt!D158+1,FALSE),""))</f>
        <v/>
      </c>
      <c r="G158" s="21"/>
      <c r="I158" s="46" t="str">
        <f>IF(A158="","",IF(I157=MAX(Gehaltstabelle_neu!$A$3:A204),MAX(Gehaltstabelle_neu!$A$3:A204),IF(MOD(B158,2)=0,I157+1,I157)))</f>
        <v/>
      </c>
      <c r="J158" s="47" t="str">
        <f>IF(A158&lt;Pensionsjahr,HLOOKUP(C158,Gehaltstabelle_neu!$B$2:$AA$13,Neu_Gehalt!I158+1,FALSE)*14,IF(A158=Pensionsjahr,(MONTH($E$1)+2*MONTH($E$1)/12)*HLOOKUP(C158,Gehaltstabelle_neu!$B$2:$AA$13,Neu_Gehalt!I158+1,FALSE),""))</f>
        <v/>
      </c>
      <c r="K158" s="47" t="str">
        <f>IF($A158="","",IF(K157=MAX(Gehaltstabelle_neu!$A$3:$A$56),MAX(Gehaltstabelle_neu!$A$3:$A$56),IF(MOD($B158,2)=0,K157+1,K157)))</f>
        <v/>
      </c>
      <c r="L158" s="47" t="str">
        <f>IF($A158&lt;Pensionsjahr,HLOOKUP($C158,Gehaltstabelle_neu!$B$2:$AA$13,Neu_Gehalt!K158+1,FALSE)*14,IF($A158=Pensionsjahr,(MONTH($E$1)+2*MONTH($E$1)/12)*HLOOKUP($C158,Gehaltstabelle_neu!$B$2:$AA$13,Neu_Gehalt!K158+1,FALSE),""))</f>
        <v/>
      </c>
      <c r="M158" s="47" t="str">
        <f>IF($A158="","",IF(M157=MAX(Gehaltstabelle_neu!$A$3:$A$56),MAX(Gehaltstabelle_neu!$A$3:$A$56),IF(MOD($B158,2)=0,M157+1,M157)))</f>
        <v/>
      </c>
      <c r="N158" s="47" t="str">
        <f>IF($A158&lt;Pensionsjahr,HLOOKUP($C158,Gehaltstabelle_neu!$B$2:$AA$13,Neu_Gehalt!M158+1,FALSE)*14,IF($A158=Pensionsjahr,(MONTH($E$1)+2*MONTH($E$1)/12)*HLOOKUP($C158,Gehaltstabelle_neu!$B$2:$AA$13,Neu_Gehalt!M158+1,FALSE),""))</f>
        <v/>
      </c>
      <c r="O158" s="47" t="str">
        <f>IF($A158="","",IF(O157=MAX(Gehaltstabelle_neu!$A$3:$A$56),MAX(Gehaltstabelle_neu!$A$3:$A$56),IF(MOD($B158,2)=0,O157+1,O157)))</f>
        <v/>
      </c>
      <c r="P158" s="47" t="str">
        <f>IF($A158&lt;Pensionsjahr,HLOOKUP($C158,Gehaltstabelle_neu!$B$2:$AA$13,Neu_Gehalt!O158+1,FALSE)*14,IF($A158=Pensionsjahr,(MONTH($E$1)+2*MONTH($E$1)/12)*HLOOKUP($C158,Gehaltstabelle_neu!$B$2:$AA$13,Neu_Gehalt!O158+1,FALSE),""))</f>
        <v/>
      </c>
      <c r="Q158" s="47" t="str">
        <f>IF($A158="","",IF(Q157=MAX(Gehaltstabelle_neu!$A$3:$A$56),MAX(Gehaltstabelle_neu!$A$3:$A$56),IF(MOD($B158,2)=0,Q157+1,Q157)))</f>
        <v/>
      </c>
      <c r="R158" s="47" t="str">
        <f>IF($A158&lt;Pensionsjahr,HLOOKUP($C158,Gehaltstabelle_neu!$B$2:$AA$13,Neu_Gehalt!Q158+1,FALSE)*14,IF($A158=Pensionsjahr,(MONTH($E$1)+2*MONTH($E$1)/12)*HLOOKUP($C158,Gehaltstabelle_neu!$B$2:$AA$13,Neu_Gehalt!Q158+1,FALSE),""))</f>
        <v/>
      </c>
      <c r="S158" s="47" t="str">
        <f>IF($A158="","",IF(S157=MAX(Gehaltstabelle_neu!$A$3:$A$56),MAX(Gehaltstabelle_neu!$A$3:$A$56),IF(MOD($B158,2)=0,S157+1,S157)))</f>
        <v/>
      </c>
      <c r="T158" s="47" t="str">
        <f>IF($A158&lt;Pensionsjahr,HLOOKUP($C158,Gehaltstabelle_neu!$B$2:$AA$13,Neu_Gehalt!S158+1,FALSE)*14,IF($A158=Pensionsjahr,(MONTH($E$1)+2*MONTH($E$1)/12)*HLOOKUP($C158,Gehaltstabelle_neu!$B$2:$AA$13,Neu_Gehalt!S158+1,FALSE),""))</f>
        <v/>
      </c>
      <c r="U158" s="47" t="str">
        <f>IF($A158="","",IF(U157=MAX(Gehaltstabelle_neu!$A$3:$A$56),MAX(Gehaltstabelle_neu!$A$3:$A$56),IF(MOD($B158,2)=0,U157+1,U157)))</f>
        <v/>
      </c>
      <c r="V158" s="47" t="str">
        <f>IF($A158&lt;Pensionsjahr,HLOOKUP($C158,Gehaltstabelle_neu!$B$2:$AA$13,Neu_Gehalt!U158+1,FALSE)*14,IF($A158=Pensionsjahr,(MONTH($E$1)+2*MONTH($E$1)/12)*HLOOKUP($C158,Gehaltstabelle_neu!$B$2:$AA$13,Neu_Gehalt!U158+1,FALSE),""))</f>
        <v/>
      </c>
      <c r="W158" s="47" t="str">
        <f>IF($A158="","",IF(W157=MAX(Gehaltstabelle_neu!$A$3:$A$56),MAX(Gehaltstabelle_neu!$A$3:$A$56),IF(MOD($B158,2)=0,W157+1,W157)))</f>
        <v/>
      </c>
      <c r="X158" s="47" t="str">
        <f>IF($A158&lt;Pensionsjahr,HLOOKUP($C158,Gehaltstabelle_neu!$B$2:$AA$13,Neu_Gehalt!W158+1,FALSE)*14,IF($A158=Pensionsjahr,(MONTH($E$1)+2*MONTH($E$1)/12)*HLOOKUP($C158,Gehaltstabelle_neu!$B$2:$AA$13,Neu_Gehalt!W158+1,FALSE),""))</f>
        <v/>
      </c>
      <c r="Y158" s="47" t="str">
        <f>IF($A158="","",IF(Y157=MAX(Gehaltstabelle_neu!$A$3:$A$56),MAX(Gehaltstabelle_neu!$A$3:$A$56),IF(MOD($B158,2)=0,Y157+1,Y157)))</f>
        <v/>
      </c>
      <c r="Z158" s="47" t="str">
        <f>IF($A158&lt;Pensionsjahr,HLOOKUP($C158,Gehaltstabelle_neu!$B$2:$AA$13,Neu_Gehalt!Y158+1,FALSE)*14,IF($A158=Pensionsjahr,(MONTH($E$1)+2*MONTH($E$1)/12)*HLOOKUP($C158,Gehaltstabelle_neu!$B$2:$AA$13,Neu_Gehalt!Y158+1,FALSE),""))</f>
        <v/>
      </c>
      <c r="AA158" s="47" t="str">
        <f>IF($A158="","",IF(AA157=MAX(Gehaltstabelle_neu!$A$3:$A$56),MAX(Gehaltstabelle_neu!$A$3:$A$56),IF(MOD($B158,2)=0,AA157+1,AA157)))</f>
        <v/>
      </c>
      <c r="AB158" s="47" t="str">
        <f>IF($A158&lt;Pensionsjahr,HLOOKUP($C158,Gehaltstabelle_neu!$B$2:$AA$13,Neu_Gehalt!AA158+1,FALSE)*14,IF($A158=Pensionsjahr,(MONTH($E$1)+2*MONTH($E$1)/12)*HLOOKUP($C158,Gehaltstabelle_neu!$B$2:$AA$13,Neu_Gehalt!AA158+1,FALSE),""))</f>
        <v/>
      </c>
      <c r="AC158" s="47" t="str">
        <f>IF($A158="","",IF(AC157=MAX(Gehaltstabelle_neu!$A$3:$A$56),MAX(Gehaltstabelle_neu!$A$3:$A$56),IF(MOD($B158,2)=0,AC157+1,AC157)))</f>
        <v/>
      </c>
      <c r="AD158" s="47" t="str">
        <f>IF($A158&lt;Pensionsjahr,HLOOKUP($C158,Gehaltstabelle_neu!$B$2:$AA$13,Neu_Gehalt!AC158+1,FALSE)*14,IF($A158=Pensionsjahr,(MONTH($E$1)+2*MONTH($E$1)/12)*HLOOKUP($C158,Gehaltstabelle_neu!$B$2:$AA$13,Neu_Gehalt!AC158+1,FALSE),""))</f>
        <v/>
      </c>
      <c r="AE158" s="48"/>
    </row>
    <row r="159" spans="1:31" x14ac:dyDescent="0.25">
      <c r="A159" t="str">
        <f t="shared" si="5"/>
        <v/>
      </c>
      <c r="B159" s="19" t="str">
        <f t="shared" si="4"/>
        <v/>
      </c>
      <c r="C159" s="19" t="str">
        <f>IF(A159="","",IF(C158=MAX(Gehaltstabelle_neu!$B$2:$BO$2),Neu_Gehalt!C158,$H$3+Dienstprüftung!D152))</f>
        <v/>
      </c>
      <c r="D159" t="str">
        <f>IF(A159="","",IF(D158=MAX(Gehaltstabelle_neu!$A$3:A205),MAX(Gehaltstabelle_neu!$A$3:A205),IF(MOD(B159,2)=0,D158+1,D158)))</f>
        <v/>
      </c>
      <c r="E159" s="20" t="str">
        <f>IF(A159&lt;Pensionsjahr,HLOOKUP(C159,Gehaltstabelle_neu!$B$2:$AA$13,Neu_Gehalt!D159+1,FALSE)*14,IF(A159=Pensionsjahr,(MONTH($E$1)-1+2*(MONTH($E$1)-1)/12)*HLOOKUP(C159,Gehaltstabelle_neu!$B$2:$AA$13,Neu_Gehalt!D159+1,FALSE),""))</f>
        <v/>
      </c>
      <c r="G159" s="21"/>
      <c r="I159" s="46" t="str">
        <f>IF(A159="","",IF(I158=MAX(Gehaltstabelle_neu!$A$3:A205),MAX(Gehaltstabelle_neu!$A$3:A205),IF(MOD(B159,2)=0,I158+1,I158)))</f>
        <v/>
      </c>
      <c r="J159" s="47" t="str">
        <f>IF(A159&lt;Pensionsjahr,HLOOKUP(C159,Gehaltstabelle_neu!$B$2:$AA$13,Neu_Gehalt!I159+1,FALSE)*14,IF(A159=Pensionsjahr,(MONTH($E$1)+2*MONTH($E$1)/12)*HLOOKUP(C159,Gehaltstabelle_neu!$B$2:$AA$13,Neu_Gehalt!I159+1,FALSE),""))</f>
        <v/>
      </c>
      <c r="K159" s="47" t="str">
        <f>IF($A159="","",IF(K158=MAX(Gehaltstabelle_neu!$A$3:$A$56),MAX(Gehaltstabelle_neu!$A$3:$A$56),IF(MOD($B159,2)=0,K158+1,K158)))</f>
        <v/>
      </c>
      <c r="L159" s="47" t="str">
        <f>IF($A159&lt;Pensionsjahr,HLOOKUP($C159,Gehaltstabelle_neu!$B$2:$AA$13,Neu_Gehalt!K159+1,FALSE)*14,IF($A159=Pensionsjahr,(MONTH($E$1)+2*MONTH($E$1)/12)*HLOOKUP($C159,Gehaltstabelle_neu!$B$2:$AA$13,Neu_Gehalt!K159+1,FALSE),""))</f>
        <v/>
      </c>
      <c r="M159" s="47" t="str">
        <f>IF($A159="","",IF(M158=MAX(Gehaltstabelle_neu!$A$3:$A$56),MAX(Gehaltstabelle_neu!$A$3:$A$56),IF(MOD($B159,2)=0,M158+1,M158)))</f>
        <v/>
      </c>
      <c r="N159" s="47" t="str">
        <f>IF($A159&lt;Pensionsjahr,HLOOKUP($C159,Gehaltstabelle_neu!$B$2:$AA$13,Neu_Gehalt!M159+1,FALSE)*14,IF($A159=Pensionsjahr,(MONTH($E$1)+2*MONTH($E$1)/12)*HLOOKUP($C159,Gehaltstabelle_neu!$B$2:$AA$13,Neu_Gehalt!M159+1,FALSE),""))</f>
        <v/>
      </c>
      <c r="O159" s="47" t="str">
        <f>IF($A159="","",IF(O158=MAX(Gehaltstabelle_neu!$A$3:$A$56),MAX(Gehaltstabelle_neu!$A$3:$A$56),IF(MOD($B159,2)=0,O158+1,O158)))</f>
        <v/>
      </c>
      <c r="P159" s="47" t="str">
        <f>IF($A159&lt;Pensionsjahr,HLOOKUP($C159,Gehaltstabelle_neu!$B$2:$AA$13,Neu_Gehalt!O159+1,FALSE)*14,IF($A159=Pensionsjahr,(MONTH($E$1)+2*MONTH($E$1)/12)*HLOOKUP($C159,Gehaltstabelle_neu!$B$2:$AA$13,Neu_Gehalt!O159+1,FALSE),""))</f>
        <v/>
      </c>
      <c r="Q159" s="47" t="str">
        <f>IF($A159="","",IF(Q158=MAX(Gehaltstabelle_neu!$A$3:$A$56),MAX(Gehaltstabelle_neu!$A$3:$A$56),IF(MOD($B159,2)=0,Q158+1,Q158)))</f>
        <v/>
      </c>
      <c r="R159" s="47" t="str">
        <f>IF($A159&lt;Pensionsjahr,HLOOKUP($C159,Gehaltstabelle_neu!$B$2:$AA$13,Neu_Gehalt!Q159+1,FALSE)*14,IF($A159=Pensionsjahr,(MONTH($E$1)+2*MONTH($E$1)/12)*HLOOKUP($C159,Gehaltstabelle_neu!$B$2:$AA$13,Neu_Gehalt!Q159+1,FALSE),""))</f>
        <v/>
      </c>
      <c r="S159" s="47" t="str">
        <f>IF($A159="","",IF(S158=MAX(Gehaltstabelle_neu!$A$3:$A$56),MAX(Gehaltstabelle_neu!$A$3:$A$56),IF(MOD($B159,2)=0,S158+1,S158)))</f>
        <v/>
      </c>
      <c r="T159" s="47" t="str">
        <f>IF($A159&lt;Pensionsjahr,HLOOKUP($C159,Gehaltstabelle_neu!$B$2:$AA$13,Neu_Gehalt!S159+1,FALSE)*14,IF($A159=Pensionsjahr,(MONTH($E$1)+2*MONTH($E$1)/12)*HLOOKUP($C159,Gehaltstabelle_neu!$B$2:$AA$13,Neu_Gehalt!S159+1,FALSE),""))</f>
        <v/>
      </c>
      <c r="U159" s="47" t="str">
        <f>IF($A159="","",IF(U158=MAX(Gehaltstabelle_neu!$A$3:$A$56),MAX(Gehaltstabelle_neu!$A$3:$A$56),IF(MOD($B159,2)=0,U158+1,U158)))</f>
        <v/>
      </c>
      <c r="V159" s="47" t="str">
        <f>IF($A159&lt;Pensionsjahr,HLOOKUP($C159,Gehaltstabelle_neu!$B$2:$AA$13,Neu_Gehalt!U159+1,FALSE)*14,IF($A159=Pensionsjahr,(MONTH($E$1)+2*MONTH($E$1)/12)*HLOOKUP($C159,Gehaltstabelle_neu!$B$2:$AA$13,Neu_Gehalt!U159+1,FALSE),""))</f>
        <v/>
      </c>
      <c r="W159" s="47" t="str">
        <f>IF($A159="","",IF(W158=MAX(Gehaltstabelle_neu!$A$3:$A$56),MAX(Gehaltstabelle_neu!$A$3:$A$56),IF(MOD($B159,2)=0,W158+1,W158)))</f>
        <v/>
      </c>
      <c r="X159" s="47" t="str">
        <f>IF($A159&lt;Pensionsjahr,HLOOKUP($C159,Gehaltstabelle_neu!$B$2:$AA$13,Neu_Gehalt!W159+1,FALSE)*14,IF($A159=Pensionsjahr,(MONTH($E$1)+2*MONTH($E$1)/12)*HLOOKUP($C159,Gehaltstabelle_neu!$B$2:$AA$13,Neu_Gehalt!W159+1,FALSE),""))</f>
        <v/>
      </c>
      <c r="Y159" s="47" t="str">
        <f>IF($A159="","",IF(Y158=MAX(Gehaltstabelle_neu!$A$3:$A$56),MAX(Gehaltstabelle_neu!$A$3:$A$56),IF(MOD($B159,2)=0,Y158+1,Y158)))</f>
        <v/>
      </c>
      <c r="Z159" s="47" t="str">
        <f>IF($A159&lt;Pensionsjahr,HLOOKUP($C159,Gehaltstabelle_neu!$B$2:$AA$13,Neu_Gehalt!Y159+1,FALSE)*14,IF($A159=Pensionsjahr,(MONTH($E$1)+2*MONTH($E$1)/12)*HLOOKUP($C159,Gehaltstabelle_neu!$B$2:$AA$13,Neu_Gehalt!Y159+1,FALSE),""))</f>
        <v/>
      </c>
      <c r="AA159" s="47" t="str">
        <f>IF($A159="","",IF(AA158=MAX(Gehaltstabelle_neu!$A$3:$A$56),MAX(Gehaltstabelle_neu!$A$3:$A$56),IF(MOD($B159,2)=0,AA158+1,AA158)))</f>
        <v/>
      </c>
      <c r="AB159" s="47" t="str">
        <f>IF($A159&lt;Pensionsjahr,HLOOKUP($C159,Gehaltstabelle_neu!$B$2:$AA$13,Neu_Gehalt!AA159+1,FALSE)*14,IF($A159=Pensionsjahr,(MONTH($E$1)+2*MONTH($E$1)/12)*HLOOKUP($C159,Gehaltstabelle_neu!$B$2:$AA$13,Neu_Gehalt!AA159+1,FALSE),""))</f>
        <v/>
      </c>
      <c r="AC159" s="47" t="str">
        <f>IF($A159="","",IF(AC158=MAX(Gehaltstabelle_neu!$A$3:$A$56),MAX(Gehaltstabelle_neu!$A$3:$A$56),IF(MOD($B159,2)=0,AC158+1,AC158)))</f>
        <v/>
      </c>
      <c r="AD159" s="47" t="str">
        <f>IF($A159&lt;Pensionsjahr,HLOOKUP($C159,Gehaltstabelle_neu!$B$2:$AA$13,Neu_Gehalt!AC159+1,FALSE)*14,IF($A159=Pensionsjahr,(MONTH($E$1)+2*MONTH($E$1)/12)*HLOOKUP($C159,Gehaltstabelle_neu!$B$2:$AA$13,Neu_Gehalt!AC159+1,FALSE),""))</f>
        <v/>
      </c>
      <c r="AE159" s="48"/>
    </row>
    <row r="160" spans="1:31" ht="15.75" thickBot="1" x14ac:dyDescent="0.3">
      <c r="A160" t="str">
        <f t="shared" si="5"/>
        <v/>
      </c>
      <c r="B160" s="19" t="str">
        <f t="shared" si="4"/>
        <v/>
      </c>
      <c r="C160" s="19" t="str">
        <f>IF(A160="","",IF(C159=MAX(Gehaltstabelle_neu!$B$2:$BO$2),Neu_Gehalt!C159,$H$3+Dienstprüftung!D153))</f>
        <v/>
      </c>
      <c r="D160" t="str">
        <f>IF(A160="","",IF(D159=MAX(Gehaltstabelle_neu!$A$3:A206),MAX(Gehaltstabelle_neu!$A$3:A206),IF(MOD(B160,2)=0,D159+1,D159)))</f>
        <v/>
      </c>
      <c r="E160" s="20" t="str">
        <f>IF(A160&lt;Pensionsjahr,HLOOKUP(C160,Gehaltstabelle_neu!$B$2:$AA$13,Neu_Gehalt!D160+1,FALSE)*14,IF(A160=Pensionsjahr,(MONTH($E$1)-1+2*(MONTH($E$1)-1)/12)*HLOOKUP(C160,Gehaltstabelle_neu!$B$2:$AA$13,Neu_Gehalt!D160+1,FALSE),""))</f>
        <v/>
      </c>
      <c r="G160" s="21"/>
      <c r="I160" s="49" t="str">
        <f>IF(A160="","",IF(I159=MAX(Gehaltstabelle_neu!$A$3:A206),MAX(Gehaltstabelle_neu!$A$3:A206),IF(MOD(B160,2)=0,I159+1,I159)))</f>
        <v/>
      </c>
      <c r="J160" s="50" t="str">
        <f>IF(A160&lt;Pensionsjahr,HLOOKUP(C160,Gehaltstabelle_neu!$B$2:$AA$13,Neu_Gehalt!I160+1,FALSE)*14,IF(A160=Pensionsjahr,(MONTH($E$1)+2*MONTH($E$1)/12)*HLOOKUP(C160,Gehaltstabelle_neu!$B$2:$AA$13,Neu_Gehalt!I160+1,FALSE),""))</f>
        <v/>
      </c>
      <c r="K160" s="50" t="str">
        <f>IF($A160="","",IF(K159=MAX(Gehaltstabelle_neu!$A$3:$A$56),MAX(Gehaltstabelle_neu!$A$3:$A$56),IF(MOD($B160,2)=0,K159+1,K159)))</f>
        <v/>
      </c>
      <c r="L160" s="50" t="str">
        <f>IF($A160&lt;Pensionsjahr,HLOOKUP($C160,Gehaltstabelle_neu!$B$2:$AA$13,Neu_Gehalt!K160+1,FALSE)*14,IF($A160=Pensionsjahr,(MONTH($E$1)+2*MONTH($E$1)/12)*HLOOKUP($C160,Gehaltstabelle_neu!$B$2:$AA$13,Neu_Gehalt!K160+1,FALSE),""))</f>
        <v/>
      </c>
      <c r="M160" s="50" t="str">
        <f>IF($A160="","",IF(M159=MAX(Gehaltstabelle_neu!$A$3:$A$56),MAX(Gehaltstabelle_neu!$A$3:$A$56),IF(MOD($B160,2)=0,M159+1,M159)))</f>
        <v/>
      </c>
      <c r="N160" s="50" t="str">
        <f>IF($A160&lt;Pensionsjahr,HLOOKUP($C160,Gehaltstabelle_neu!$B$2:$AA$13,Neu_Gehalt!M160+1,FALSE)*14,IF($A160=Pensionsjahr,(MONTH($E$1)+2*MONTH($E$1)/12)*HLOOKUP($C160,Gehaltstabelle_neu!$B$2:$AA$13,Neu_Gehalt!M160+1,FALSE),""))</f>
        <v/>
      </c>
      <c r="O160" s="50" t="str">
        <f>IF($A160="","",IF(O159=MAX(Gehaltstabelle_neu!$A$3:$A$56),MAX(Gehaltstabelle_neu!$A$3:$A$56),IF(MOD($B160,2)=0,O159+1,O159)))</f>
        <v/>
      </c>
      <c r="P160" s="50" t="str">
        <f>IF($A160&lt;Pensionsjahr,HLOOKUP($C160,Gehaltstabelle_neu!$B$2:$AA$13,Neu_Gehalt!O160+1,FALSE)*14,IF($A160=Pensionsjahr,(MONTH($E$1)+2*MONTH($E$1)/12)*HLOOKUP($C160,Gehaltstabelle_neu!$B$2:$AA$13,Neu_Gehalt!O160+1,FALSE),""))</f>
        <v/>
      </c>
      <c r="Q160" s="50" t="str">
        <f>IF($A160="","",IF(Q159=MAX(Gehaltstabelle_neu!$A$3:$A$56),MAX(Gehaltstabelle_neu!$A$3:$A$56),IF(MOD($B160,2)=0,Q159+1,Q159)))</f>
        <v/>
      </c>
      <c r="R160" s="50" t="str">
        <f>IF($A160&lt;Pensionsjahr,HLOOKUP($C160,Gehaltstabelle_neu!$B$2:$AA$13,Neu_Gehalt!Q160+1,FALSE)*14,IF($A160=Pensionsjahr,(MONTH($E$1)+2*MONTH($E$1)/12)*HLOOKUP($C160,Gehaltstabelle_neu!$B$2:$AA$13,Neu_Gehalt!Q160+1,FALSE),""))</f>
        <v/>
      </c>
      <c r="S160" s="50" t="str">
        <f>IF($A160="","",IF(S159=MAX(Gehaltstabelle_neu!$A$3:$A$56),MAX(Gehaltstabelle_neu!$A$3:$A$56),IF(MOD($B160,2)=0,S159+1,S159)))</f>
        <v/>
      </c>
      <c r="T160" s="50" t="str">
        <f>IF($A160&lt;Pensionsjahr,HLOOKUP($C160,Gehaltstabelle_neu!$B$2:$AA$13,Neu_Gehalt!S160+1,FALSE)*14,IF($A160=Pensionsjahr,(MONTH($E$1)+2*MONTH($E$1)/12)*HLOOKUP($C160,Gehaltstabelle_neu!$B$2:$AA$13,Neu_Gehalt!S160+1,FALSE),""))</f>
        <v/>
      </c>
      <c r="U160" s="50" t="str">
        <f>IF($A160="","",IF(U159=MAX(Gehaltstabelle_neu!$A$3:$A$56),MAX(Gehaltstabelle_neu!$A$3:$A$56),IF(MOD($B160,2)=0,U159+1,U159)))</f>
        <v/>
      </c>
      <c r="V160" s="50" t="str">
        <f>IF($A160&lt;Pensionsjahr,HLOOKUP($C160,Gehaltstabelle_neu!$B$2:$AA$13,Neu_Gehalt!U160+1,FALSE)*14,IF($A160=Pensionsjahr,(MONTH($E$1)+2*MONTH($E$1)/12)*HLOOKUP($C160,Gehaltstabelle_neu!$B$2:$AA$13,Neu_Gehalt!U160+1,FALSE),""))</f>
        <v/>
      </c>
      <c r="W160" s="50" t="str">
        <f>IF($A160="","",IF(W159=MAX(Gehaltstabelle_neu!$A$3:$A$56),MAX(Gehaltstabelle_neu!$A$3:$A$56),IF(MOD($B160,2)=0,W159+1,W159)))</f>
        <v/>
      </c>
      <c r="X160" s="50" t="str">
        <f>IF($A160&lt;Pensionsjahr,HLOOKUP($C160,Gehaltstabelle_neu!$B$2:$AA$13,Neu_Gehalt!W160+1,FALSE)*14,IF($A160=Pensionsjahr,(MONTH($E$1)+2*MONTH($E$1)/12)*HLOOKUP($C160,Gehaltstabelle_neu!$B$2:$AA$13,Neu_Gehalt!W160+1,FALSE),""))</f>
        <v/>
      </c>
      <c r="Y160" s="50" t="str">
        <f>IF($A160="","",IF(Y159=MAX(Gehaltstabelle_neu!$A$3:$A$56),MAX(Gehaltstabelle_neu!$A$3:$A$56),IF(MOD($B160,2)=0,Y159+1,Y159)))</f>
        <v/>
      </c>
      <c r="Z160" s="50" t="str">
        <f>IF($A160&lt;Pensionsjahr,HLOOKUP($C160,Gehaltstabelle_neu!$B$2:$AA$13,Neu_Gehalt!Y160+1,FALSE)*14,IF($A160=Pensionsjahr,(MONTH($E$1)+2*MONTH($E$1)/12)*HLOOKUP($C160,Gehaltstabelle_neu!$B$2:$AA$13,Neu_Gehalt!Y160+1,FALSE),""))</f>
        <v/>
      </c>
      <c r="AA160" s="50" t="str">
        <f>IF($A160="","",IF(AA159=MAX(Gehaltstabelle_neu!$A$3:$A$56),MAX(Gehaltstabelle_neu!$A$3:$A$56),IF(MOD($B160,2)=0,AA159+1,AA159)))</f>
        <v/>
      </c>
      <c r="AB160" s="50" t="str">
        <f>IF($A160&lt;Pensionsjahr,HLOOKUP($C160,Gehaltstabelle_neu!$B$2:$AA$13,Neu_Gehalt!AA160+1,FALSE)*14,IF($A160=Pensionsjahr,(MONTH($E$1)+2*MONTH($E$1)/12)*HLOOKUP($C160,Gehaltstabelle_neu!$B$2:$AA$13,Neu_Gehalt!AA160+1,FALSE),""))</f>
        <v/>
      </c>
      <c r="AC160" s="50" t="str">
        <f>IF($A160="","",IF(AC159=MAX(Gehaltstabelle_neu!$A$3:$A$56),MAX(Gehaltstabelle_neu!$A$3:$A$56),IF(MOD($B160,2)=0,AC159+1,AC159)))</f>
        <v/>
      </c>
      <c r="AD160" s="50" t="str">
        <f>IF($A160&lt;Pensionsjahr,HLOOKUP($C160,Gehaltstabelle_neu!$B$2:$AA$13,Neu_Gehalt!AC160+1,FALSE)*14,IF($A160=Pensionsjahr,(MONTH($E$1)+2*MONTH($E$1)/12)*HLOOKUP($C160,Gehaltstabelle_neu!$B$2:$AA$13,Neu_Gehalt!AC160+1,FALSE),""))</f>
        <v/>
      </c>
      <c r="AE160" s="51"/>
    </row>
    <row r="161" spans="1:7" x14ac:dyDescent="0.25">
      <c r="A161" t="str">
        <f t="shared" si="5"/>
        <v/>
      </c>
      <c r="B161" s="19" t="str">
        <f t="shared" si="4"/>
        <v/>
      </c>
      <c r="C161" s="19" t="str">
        <f>IF(A161="","",IF(C160=MAX(Gehaltstabelle_neu!$B$2:$BO$2),Neu_Gehalt!C160,$H$3+Dienstprüftung!D154))</f>
        <v/>
      </c>
      <c r="D161" t="str">
        <f>IF(A161="","",IF(D160=MAX(Gehaltstabelle_neu!$A$3:A207),MAX(Gehaltstabelle_neu!$A$3:A207),IF(MOD(B161,2)=0,D160+1,D160)))</f>
        <v/>
      </c>
      <c r="E161" s="20" t="str">
        <f>IF(A161&lt;Pensionsjahr,HLOOKUP(C161,Gehaltstabelle_neu!$B$2:$AA$13,Neu_Gehalt!D161+1,FALSE)*14,IF(A161=Pensionsjahr,(MONTH($E$1)-1+2*(MONTH($E$1)-1)/12)*HLOOKUP(C161,Gehaltstabelle_neu!$B$2:$AA$13,Neu_Gehalt!D161+1,FALSE),""))</f>
        <v/>
      </c>
      <c r="G161" s="21"/>
    </row>
    <row r="162" spans="1:7" x14ac:dyDescent="0.25">
      <c r="A162" t="str">
        <f t="shared" si="5"/>
        <v/>
      </c>
      <c r="B162" s="19" t="str">
        <f t="shared" si="4"/>
        <v/>
      </c>
      <c r="C162" s="19" t="str">
        <f>IF(A162="","",IF(C161=MAX(Gehaltstabelle_neu!$B$2:$BO$2),Neu_Gehalt!C161,$H$3+Dienstprüftung!D155))</f>
        <v/>
      </c>
      <c r="D162" t="str">
        <f>IF(A162="","",IF(D161=MAX(Gehaltstabelle_neu!$A$3:A208),MAX(Gehaltstabelle_neu!$A$3:A208),IF(MOD(B162,2)=0,D161+1,D161)))</f>
        <v/>
      </c>
      <c r="E162" s="20" t="str">
        <f>IF(A162&lt;Pensionsjahr,HLOOKUP(C162,Gehaltstabelle_neu!$B$2:$AA$13,Neu_Gehalt!D162+1,FALSE)*14,IF(A162=Pensionsjahr,(MONTH($E$1)-1+2*(MONTH($E$1)-1)/12)*HLOOKUP(C162,Gehaltstabelle_neu!$B$2:$AA$13,Neu_Gehalt!D162+1,FALSE),""))</f>
        <v/>
      </c>
      <c r="G162" s="21"/>
    </row>
    <row r="163" spans="1:7" x14ac:dyDescent="0.25">
      <c r="A163" t="str">
        <f t="shared" si="5"/>
        <v/>
      </c>
      <c r="B163" s="19" t="str">
        <f t="shared" si="4"/>
        <v/>
      </c>
      <c r="C163" s="19" t="str">
        <f>IF(A163="","",IF(C162=MAX(Gehaltstabelle_neu!$B$2:$BO$2),Neu_Gehalt!C162,$H$3+Dienstprüftung!D156))</f>
        <v/>
      </c>
      <c r="D163" t="str">
        <f>IF(A163="","",IF(D162=MAX(Gehaltstabelle_neu!$A$3:A209),MAX(Gehaltstabelle_neu!$A$3:A209),IF(MOD(B163,2)=0,D162+1,D162)))</f>
        <v/>
      </c>
      <c r="E163" s="20" t="str">
        <f>IF(A163&lt;Pensionsjahr,HLOOKUP(C163,Gehaltstabelle_neu!$B$2:$AA$13,Neu_Gehalt!D163+1,FALSE)*14,IF(A163=Pensionsjahr,(MONTH($E$1)-1+2*(MONTH($E$1)-1)/12)*HLOOKUP(C163,Gehaltstabelle_neu!$B$2:$AA$13,Neu_Gehalt!D163+1,FALSE),""))</f>
        <v/>
      </c>
      <c r="G163" s="21"/>
    </row>
    <row r="164" spans="1:7" x14ac:dyDescent="0.25">
      <c r="A164" t="str">
        <f t="shared" si="5"/>
        <v/>
      </c>
      <c r="B164" s="19" t="str">
        <f t="shared" si="4"/>
        <v/>
      </c>
      <c r="C164" s="19" t="str">
        <f>IF(A164="","",IF(C163=MAX(Gehaltstabelle_neu!$B$2:$BO$2),Neu_Gehalt!C163,$H$3+Dienstprüftung!D157))</f>
        <v/>
      </c>
      <c r="D164" t="str">
        <f>IF(A164="","",IF(D163=MAX(Gehaltstabelle_neu!$A$3:A210),MAX(Gehaltstabelle_neu!$A$3:A210),IF(MOD(B164,2)=0,D163+1,D163)))</f>
        <v/>
      </c>
      <c r="E164" s="20" t="str">
        <f>IF(A164&lt;Pensionsjahr,HLOOKUP(C164,Gehaltstabelle_neu!$B$2:$AA$13,Neu_Gehalt!D164+1,FALSE)*14,IF(A164=Pensionsjahr,(MONTH($E$1)-1+2*(MONTH($E$1)-1)/12)*HLOOKUP(C164,Gehaltstabelle_neu!$B$2:$AA$13,Neu_Gehalt!D164+1,FALSE),""))</f>
        <v/>
      </c>
      <c r="G164" s="21"/>
    </row>
    <row r="165" spans="1:7" x14ac:dyDescent="0.25">
      <c r="A165" t="str">
        <f t="shared" si="5"/>
        <v/>
      </c>
      <c r="B165" s="19" t="str">
        <f t="shared" si="4"/>
        <v/>
      </c>
      <c r="C165" s="19" t="str">
        <f>IF(A165="","",IF(C164=MAX(Gehaltstabelle_neu!$B$2:$BO$2),Neu_Gehalt!C164,$H$3+Dienstprüftung!D158))</f>
        <v/>
      </c>
      <c r="D165" t="str">
        <f>IF(A165="","",IF(D164=MAX(Gehaltstabelle_neu!$A$3:A211),MAX(Gehaltstabelle_neu!$A$3:A211),IF(MOD(B165,2)=0,D164+1,D164)))</f>
        <v/>
      </c>
      <c r="E165" s="20" t="str">
        <f>IF(A165&lt;Pensionsjahr,HLOOKUP(C165,Gehaltstabelle_neu!$B$2:$AA$13,Neu_Gehalt!D165+1,FALSE)*14,IF(A165=Pensionsjahr,(MONTH($E$1)-1+2*(MONTH($E$1)-1)/12)*HLOOKUP(C165,Gehaltstabelle_neu!$B$2:$AA$13,Neu_Gehalt!D165+1,FALSE),""))</f>
        <v/>
      </c>
      <c r="G165" s="21"/>
    </row>
    <row r="166" spans="1:7" x14ac:dyDescent="0.25">
      <c r="A166" t="str">
        <f t="shared" si="5"/>
        <v/>
      </c>
      <c r="B166" s="19" t="str">
        <f t="shared" si="4"/>
        <v/>
      </c>
      <c r="C166" s="19" t="str">
        <f>IF(A166="","",IF(C165=MAX(Gehaltstabelle_neu!$B$2:$BO$2),Neu_Gehalt!C165,$H$3+Dienstprüftung!D159))</f>
        <v/>
      </c>
      <c r="D166" t="str">
        <f>IF(A166="","",IF(D165=MAX(Gehaltstabelle_neu!$A$3:A212),MAX(Gehaltstabelle_neu!$A$3:A212),IF(MOD(B166,2)=0,D165+1,D165)))</f>
        <v/>
      </c>
      <c r="E166" s="20" t="str">
        <f>IF(A166&lt;Pensionsjahr,HLOOKUP(C166,Gehaltstabelle_neu!$B$2:$AA$13,Neu_Gehalt!D166+1,FALSE)*14,IF(A166=Pensionsjahr,(MONTH($E$1)-1+2*(MONTH($E$1)-1)/12)*HLOOKUP(C166,Gehaltstabelle_neu!$B$2:$AA$13,Neu_Gehalt!D166+1,FALSE),""))</f>
        <v/>
      </c>
      <c r="G166" s="21"/>
    </row>
    <row r="167" spans="1:7" x14ac:dyDescent="0.25">
      <c r="A167" t="str">
        <f t="shared" si="5"/>
        <v/>
      </c>
      <c r="B167" s="19" t="str">
        <f t="shared" si="4"/>
        <v/>
      </c>
      <c r="C167" s="19" t="str">
        <f>IF(A167="","",IF(C166=MAX(Gehaltstabelle_neu!$B$2:$BO$2),Neu_Gehalt!C166,$H$3+Dienstprüftung!D160))</f>
        <v/>
      </c>
      <c r="D167" t="str">
        <f>IF(A167="","",IF(D166=MAX(Gehaltstabelle_neu!$A$3:A213),MAX(Gehaltstabelle_neu!$A$3:A213),IF(MOD(B167,2)=0,D166+1,D166)))</f>
        <v/>
      </c>
      <c r="E167" s="20" t="str">
        <f>IF(A167&lt;Pensionsjahr,HLOOKUP(C167,Gehaltstabelle_neu!$B$2:$AA$13,Neu_Gehalt!D167+1,FALSE)*14,IF(A167=Pensionsjahr,(MONTH($E$1)-1+2*(MONTH($E$1)-1)/12)*HLOOKUP(C167,Gehaltstabelle_neu!$B$2:$AA$13,Neu_Gehalt!D167+1,FALSE),""))</f>
        <v/>
      </c>
      <c r="G167" s="21"/>
    </row>
    <row r="168" spans="1:7" x14ac:dyDescent="0.25">
      <c r="A168" t="str">
        <f t="shared" si="5"/>
        <v/>
      </c>
      <c r="B168" s="19" t="str">
        <f t="shared" si="4"/>
        <v/>
      </c>
      <c r="C168" s="19" t="str">
        <f>IF(A168="","",IF(C167=MAX(Gehaltstabelle_neu!$B$2:$BO$2),Neu_Gehalt!C167,$H$3+Dienstprüftung!D161))</f>
        <v/>
      </c>
      <c r="D168" t="str">
        <f>IF(A168="","",IF(D167=MAX(Gehaltstabelle_neu!$A$3:A214),MAX(Gehaltstabelle_neu!$A$3:A214),IF(MOD(B168,2)=0,D167+1,D167)))</f>
        <v/>
      </c>
      <c r="E168" s="20" t="str">
        <f>IF(A168&lt;Pensionsjahr,HLOOKUP(C168,Gehaltstabelle_neu!$B$2:$AA$13,Neu_Gehalt!D168+1,FALSE)*14,IF(A168=Pensionsjahr,(MONTH($E$1)-1+2*(MONTH($E$1)-1)/12)*HLOOKUP(C168,Gehaltstabelle_neu!$B$2:$AA$13,Neu_Gehalt!D168+1,FALSE),""))</f>
        <v/>
      </c>
      <c r="G168" s="21"/>
    </row>
    <row r="169" spans="1:7" x14ac:dyDescent="0.25">
      <c r="A169" t="str">
        <f t="shared" si="5"/>
        <v/>
      </c>
      <c r="B169" s="19" t="str">
        <f t="shared" si="4"/>
        <v/>
      </c>
      <c r="C169" s="19" t="str">
        <f>IF(A169="","",IF(C168=MAX(Gehaltstabelle_neu!$B$2:$BO$2),Neu_Gehalt!C168,$H$3+Dienstprüftung!D162))</f>
        <v/>
      </c>
      <c r="D169" t="str">
        <f>IF(A169="","",IF(D168=MAX(Gehaltstabelle_neu!$A$3:A215),MAX(Gehaltstabelle_neu!$A$3:A215),IF(MOD(B169,2)=0,D168+1,D168)))</f>
        <v/>
      </c>
      <c r="E169" s="20" t="str">
        <f>IF(A169&lt;Pensionsjahr,HLOOKUP(C169,Gehaltstabelle_neu!$B$2:$AA$13,Neu_Gehalt!D169+1,FALSE)*14,IF(A169=Pensionsjahr,(MONTH($E$1)-1+2*(MONTH($E$1)-1)/12)*HLOOKUP(C169,Gehaltstabelle_neu!$B$2:$AA$13,Neu_Gehalt!D169+1,FALSE),""))</f>
        <v/>
      </c>
      <c r="G169" s="21"/>
    </row>
    <row r="170" spans="1:7" x14ac:dyDescent="0.25">
      <c r="A170" t="str">
        <f t="shared" si="5"/>
        <v/>
      </c>
      <c r="B170" s="19" t="str">
        <f t="shared" si="4"/>
        <v/>
      </c>
      <c r="C170" s="19" t="str">
        <f>IF(A170="","",IF(C169=MAX(Gehaltstabelle_neu!$B$2:$BO$2),Neu_Gehalt!C169,$H$3+Dienstprüftung!D163))</f>
        <v/>
      </c>
      <c r="D170" t="str">
        <f>IF(A170="","",IF(D169=MAX(Gehaltstabelle_neu!$A$3:A216),MAX(Gehaltstabelle_neu!$A$3:A216),IF(MOD(B170,2)=0,D169+1,D169)))</f>
        <v/>
      </c>
      <c r="E170" s="20" t="str">
        <f>IF(A170&lt;Pensionsjahr,HLOOKUP(C170,Gehaltstabelle_neu!$B$2:$AA$13,Neu_Gehalt!D170+1,FALSE)*14,IF(A170=Pensionsjahr,(MONTH($E$1)-1+2*(MONTH($E$1)-1)/12)*HLOOKUP(C170,Gehaltstabelle_neu!$B$2:$AA$13,Neu_Gehalt!D170+1,FALSE),""))</f>
        <v/>
      </c>
      <c r="G170" s="21"/>
    </row>
    <row r="171" spans="1:7" x14ac:dyDescent="0.25">
      <c r="A171" t="str">
        <f t="shared" si="5"/>
        <v/>
      </c>
      <c r="B171" s="19" t="str">
        <f t="shared" si="4"/>
        <v/>
      </c>
      <c r="C171" s="19" t="str">
        <f>IF(A171="","",IF(C170=MAX(Gehaltstabelle_neu!$B$2:$BO$2),Neu_Gehalt!C170,$H$3+Dienstprüftung!D164))</f>
        <v/>
      </c>
      <c r="D171" t="str">
        <f>IF(A171="","",IF(D170=MAX(Gehaltstabelle_neu!$A$3:A217),MAX(Gehaltstabelle_neu!$A$3:A217),IF(MOD(B171,2)=0,D170+1,D170)))</f>
        <v/>
      </c>
      <c r="E171" s="20" t="str">
        <f>IF(A171&lt;Pensionsjahr,HLOOKUP(C171,Gehaltstabelle_neu!$B$2:$AA$13,Neu_Gehalt!D171+1,FALSE)*14,IF(A171=Pensionsjahr,(MONTH($E$1)-1+2*(MONTH($E$1)-1)/12)*HLOOKUP(C171,Gehaltstabelle_neu!$B$2:$AA$13,Neu_Gehalt!D171+1,FALSE),""))</f>
        <v/>
      </c>
      <c r="G171" s="21"/>
    </row>
    <row r="172" spans="1:7" x14ac:dyDescent="0.25">
      <c r="A172" t="str">
        <f t="shared" si="5"/>
        <v/>
      </c>
      <c r="B172" s="19" t="str">
        <f t="shared" si="4"/>
        <v/>
      </c>
      <c r="C172" s="19" t="str">
        <f>IF(A172="","",IF(C171=MAX(Gehaltstabelle_neu!$B$2:$BO$2),Neu_Gehalt!C171,$H$3+Dienstprüftung!D165))</f>
        <v/>
      </c>
      <c r="D172" t="str">
        <f>IF(A172="","",IF(D171=MAX(Gehaltstabelle_neu!$A$3:A218),MAX(Gehaltstabelle_neu!$A$3:A218),IF(MOD(B172,2)=0,D171+1,D171)))</f>
        <v/>
      </c>
      <c r="E172" s="20" t="str">
        <f>IF(A172&lt;Pensionsjahr,HLOOKUP(C172,Gehaltstabelle_neu!$B$2:$AA$13,Neu_Gehalt!D172+1,FALSE)*14,IF(A172=Pensionsjahr,(MONTH($E$1)-1+2*(MONTH($E$1)-1)/12)*HLOOKUP(C172,Gehaltstabelle_neu!$B$2:$AA$13,Neu_Gehalt!D172+1,FALSE),""))</f>
        <v/>
      </c>
      <c r="G172" s="21"/>
    </row>
    <row r="173" spans="1:7" x14ac:dyDescent="0.25">
      <c r="A173" t="str">
        <f t="shared" si="5"/>
        <v/>
      </c>
      <c r="B173" s="19" t="str">
        <f t="shared" si="4"/>
        <v/>
      </c>
      <c r="C173" s="19" t="str">
        <f>IF(A173="","",IF(C172=MAX(Gehaltstabelle_neu!$B$2:$BO$2),Neu_Gehalt!C172,$H$3+Dienstprüftung!D166))</f>
        <v/>
      </c>
      <c r="D173" t="str">
        <f>IF(A173="","",IF(D172=MAX(Gehaltstabelle_neu!$A$3:A219),MAX(Gehaltstabelle_neu!$A$3:A219),IF(MOD(B173,2)=0,D172+1,D172)))</f>
        <v/>
      </c>
      <c r="E173" s="20" t="str">
        <f>IF(A173&lt;Pensionsjahr,HLOOKUP(C173,Gehaltstabelle_neu!$B$2:$AA$13,Neu_Gehalt!D173+1,FALSE)*14,IF(A173=Pensionsjahr,(MONTH($E$1)-1+2*(MONTH($E$1)-1)/12)*HLOOKUP(C173,Gehaltstabelle_neu!$B$2:$AA$13,Neu_Gehalt!D173+1,FALSE),""))</f>
        <v/>
      </c>
      <c r="G173" s="21"/>
    </row>
    <row r="174" spans="1:7" x14ac:dyDescent="0.25">
      <c r="A174" t="str">
        <f t="shared" si="5"/>
        <v/>
      </c>
      <c r="B174" s="19" t="str">
        <f t="shared" si="4"/>
        <v/>
      </c>
      <c r="C174" s="19" t="str">
        <f>IF(A174="","",IF(C173=MAX(Gehaltstabelle_neu!$B$2:$BO$2),Neu_Gehalt!C173,$H$3+Dienstprüftung!D167))</f>
        <v/>
      </c>
      <c r="D174" t="str">
        <f>IF(A174="","",IF(D173=MAX(Gehaltstabelle_neu!$A$3:A220),MAX(Gehaltstabelle_neu!$A$3:A220),IF(MOD(B174,2)=0,D173+1,D173)))</f>
        <v/>
      </c>
      <c r="E174" s="20" t="str">
        <f>IF(A174&lt;Pensionsjahr,HLOOKUP(C174,Gehaltstabelle_neu!$B$2:$AA$13,Neu_Gehalt!D174+1,FALSE)*14,IF(A174=Pensionsjahr,(MONTH($E$1)-1+2*(MONTH($E$1)-1)/12)*HLOOKUP(C174,Gehaltstabelle_neu!$B$2:$AA$13,Neu_Gehalt!D174+1,FALSE),""))</f>
        <v/>
      </c>
      <c r="G174" s="21"/>
    </row>
    <row r="175" spans="1:7" x14ac:dyDescent="0.25">
      <c r="A175" t="str">
        <f t="shared" si="5"/>
        <v/>
      </c>
      <c r="B175" s="19" t="str">
        <f t="shared" si="4"/>
        <v/>
      </c>
      <c r="C175" s="19" t="str">
        <f>IF(A175="","",IF(C174=MAX(Gehaltstabelle_neu!$B$2:$BO$2),Neu_Gehalt!C174,$H$3+Dienstprüftung!D168))</f>
        <v/>
      </c>
      <c r="D175" t="str">
        <f>IF(A175="","",IF(D174=MAX(Gehaltstabelle_neu!$A$3:A221),MAX(Gehaltstabelle_neu!$A$3:A221),IF(MOD(B175,2)=0,D174+1,D174)))</f>
        <v/>
      </c>
      <c r="E175" s="20" t="str">
        <f>IF(A175&lt;Pensionsjahr,HLOOKUP(C175,Gehaltstabelle_neu!$B$2:$AA$13,Neu_Gehalt!D175+1,FALSE)*14,IF(A175=Pensionsjahr,(MONTH($E$1)-1+2*(MONTH($E$1)-1)/12)*HLOOKUP(C175,Gehaltstabelle_neu!$B$2:$AA$13,Neu_Gehalt!D175+1,FALSE),""))</f>
        <v/>
      </c>
      <c r="G175" s="21"/>
    </row>
    <row r="176" spans="1:7" x14ac:dyDescent="0.25">
      <c r="A176" t="str">
        <f t="shared" si="5"/>
        <v/>
      </c>
      <c r="B176" s="19" t="str">
        <f t="shared" si="4"/>
        <v/>
      </c>
      <c r="C176" s="19" t="str">
        <f>IF(A176="","",IF(C175=MAX(Gehaltstabelle_neu!$B$2:$BO$2),Neu_Gehalt!C175,$H$3+Dienstprüftung!D169))</f>
        <v/>
      </c>
      <c r="D176" t="str">
        <f>IF(A176="","",IF(D175=MAX(Gehaltstabelle_neu!$A$3:A222),MAX(Gehaltstabelle_neu!$A$3:A222),IF(MOD(B176,2)=0,D175+1,D175)))</f>
        <v/>
      </c>
      <c r="E176" s="20" t="str">
        <f>IF(A176&lt;Pensionsjahr,HLOOKUP(C176,Gehaltstabelle_neu!$B$2:$AA$13,Neu_Gehalt!D176+1,FALSE)*14,IF(A176=Pensionsjahr,(MONTH($E$1)-1+2*(MONTH($E$1)-1)/12)*HLOOKUP(C176,Gehaltstabelle_neu!$B$2:$AA$13,Neu_Gehalt!D176+1,FALSE),""))</f>
        <v/>
      </c>
      <c r="G176" s="21"/>
    </row>
    <row r="177" spans="1:7" x14ac:dyDescent="0.25">
      <c r="A177" t="str">
        <f t="shared" si="5"/>
        <v/>
      </c>
      <c r="B177" s="19" t="str">
        <f t="shared" si="4"/>
        <v/>
      </c>
      <c r="C177" s="19" t="str">
        <f>IF(A177="","",IF(C176=MAX(Gehaltstabelle_neu!$B$2:$BO$2),Neu_Gehalt!C176,$H$3+Dienstprüftung!D170))</f>
        <v/>
      </c>
      <c r="D177" t="str">
        <f>IF(A177="","",IF(D176=MAX(Gehaltstabelle_neu!$A$3:A223),MAX(Gehaltstabelle_neu!$A$3:A223),IF(MOD(B177,2)=0,D176+1,D176)))</f>
        <v/>
      </c>
      <c r="E177" s="20" t="str">
        <f>IF(A177&lt;Pensionsjahr,HLOOKUP(C177,Gehaltstabelle_neu!$B$2:$AA$13,Neu_Gehalt!D177+1,FALSE)*14,IF(A177=Pensionsjahr,(MONTH($E$1)-1+2*(MONTH($E$1)-1)/12)*HLOOKUP(C177,Gehaltstabelle_neu!$B$2:$AA$13,Neu_Gehalt!D177+1,FALSE),""))</f>
        <v/>
      </c>
      <c r="G177" s="21"/>
    </row>
    <row r="178" spans="1:7" x14ac:dyDescent="0.25">
      <c r="A178" t="str">
        <f t="shared" si="5"/>
        <v/>
      </c>
      <c r="B178" s="19" t="str">
        <f t="shared" si="4"/>
        <v/>
      </c>
      <c r="C178" s="19" t="str">
        <f>IF(A178="","",IF(C177=MAX(Gehaltstabelle_neu!$B$2:$BO$2),Neu_Gehalt!C177,$H$3+Dienstprüftung!D171))</f>
        <v/>
      </c>
      <c r="D178" t="str">
        <f>IF(A178="","",IF(D177=MAX(Gehaltstabelle_neu!$A$3:A224),MAX(Gehaltstabelle_neu!$A$3:A224),IF(MOD(B178,2)=0,D177+1,D177)))</f>
        <v/>
      </c>
      <c r="E178" s="20" t="str">
        <f>IF(A178&lt;Pensionsjahr,HLOOKUP(C178,Gehaltstabelle_neu!$B$2:$AA$13,Neu_Gehalt!D178+1,FALSE)*14,IF(A178=Pensionsjahr,(MONTH($E$1)-1+2*(MONTH($E$1)-1)/12)*HLOOKUP(C178,Gehaltstabelle_neu!$B$2:$AA$13,Neu_Gehalt!D178+1,FALSE),""))</f>
        <v/>
      </c>
      <c r="G178" s="21"/>
    </row>
  </sheetData>
  <customSheetViews>
    <customSheetView guid="{6BE9321B-338C-4D6D-B77F-213D6F808709}" state="hidden">
      <selection activeCell="D8" sqref="D8:D9"/>
      <pageMargins left="0.7" right="0.7" top="0.78740157499999996" bottom="0.78740157499999996" header="0.3" footer="0.3"/>
    </customSheetView>
  </customSheetViews>
  <mergeCells count="1">
    <mergeCell ref="I4:AE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:I112"/>
  <sheetViews>
    <sheetView workbookViewId="0">
      <selection activeCell="D8" sqref="D8:D9"/>
    </sheetView>
  </sheetViews>
  <sheetFormatPr baseColWidth="10" defaultRowHeight="15" x14ac:dyDescent="0.25"/>
  <cols>
    <col min="2" max="2" width="12.7109375" bestFit="1" customWidth="1"/>
  </cols>
  <sheetData>
    <row r="1" spans="1:9" x14ac:dyDescent="0.25">
      <c r="A1" t="s">
        <v>37</v>
      </c>
      <c r="G1" t="s">
        <v>58</v>
      </c>
      <c r="H1" t="s">
        <v>77</v>
      </c>
    </row>
    <row r="2" spans="1:9" x14ac:dyDescent="0.25">
      <c r="A2" s="26" t="s">
        <v>19</v>
      </c>
      <c r="B2" s="31">
        <v>1</v>
      </c>
      <c r="C2" s="26" t="s">
        <v>19</v>
      </c>
      <c r="G2" s="18">
        <f>DATE(YEAR(Gehaltsrechner!D7)+IF(MONTH(Gehaltsrechner!D7)&gt;6,1,0),IF(MONTH(Gehaltsrechner!D7)&gt;6,1,7),1)</f>
        <v>44743</v>
      </c>
      <c r="H2" s="18">
        <f ca="1">DATE(YEAR(TODAY()),MONTH(TODAY()),1)</f>
        <v>44470</v>
      </c>
      <c r="I2" s="18"/>
    </row>
    <row r="3" spans="1:9" x14ac:dyDescent="0.25">
      <c r="A3" s="26" t="s">
        <v>20</v>
      </c>
      <c r="B3" s="32">
        <v>2</v>
      </c>
      <c r="C3" s="26" t="s">
        <v>20</v>
      </c>
      <c r="G3" s="18">
        <f>DATE(YEAR(G2),MONTH(G2)+6,1)</f>
        <v>44927</v>
      </c>
      <c r="H3" s="18">
        <f ca="1">DATE(YEAR(H2),MONTH(H2)+1,1)</f>
        <v>44501</v>
      </c>
    </row>
    <row r="4" spans="1:9" x14ac:dyDescent="0.25">
      <c r="A4" s="26" t="s">
        <v>21</v>
      </c>
      <c r="B4" s="32">
        <v>3</v>
      </c>
      <c r="C4" s="26" t="s">
        <v>21</v>
      </c>
      <c r="G4" s="18">
        <f t="shared" ref="G4:G12" si="0">DATE(YEAR(G3),MONTH(G3)+6,1)</f>
        <v>45108</v>
      </c>
      <c r="H4" s="18">
        <f t="shared" ref="H4:H67" ca="1" si="1">DATE(YEAR(H3),MONTH(H3)+1,1)</f>
        <v>44531</v>
      </c>
    </row>
    <row r="5" spans="1:9" x14ac:dyDescent="0.25">
      <c r="A5" s="26" t="s">
        <v>22</v>
      </c>
      <c r="B5" s="32">
        <v>4</v>
      </c>
      <c r="C5" s="26" t="s">
        <v>22</v>
      </c>
      <c r="G5" s="18">
        <f t="shared" si="0"/>
        <v>45292</v>
      </c>
      <c r="H5" s="18">
        <f t="shared" ca="1" si="1"/>
        <v>44562</v>
      </c>
    </row>
    <row r="6" spans="1:9" x14ac:dyDescent="0.25">
      <c r="A6" s="26" t="s">
        <v>23</v>
      </c>
      <c r="B6" s="33">
        <v>5</v>
      </c>
      <c r="C6" s="26" t="s">
        <v>23</v>
      </c>
      <c r="G6" s="18">
        <f t="shared" si="0"/>
        <v>45474</v>
      </c>
      <c r="H6" s="18">
        <f t="shared" ca="1" si="1"/>
        <v>44593</v>
      </c>
    </row>
    <row r="7" spans="1:9" x14ac:dyDescent="0.25">
      <c r="A7" s="26" t="s">
        <v>25</v>
      </c>
      <c r="B7" s="31">
        <v>6</v>
      </c>
      <c r="C7" s="26" t="s">
        <v>25</v>
      </c>
      <c r="G7" s="18">
        <f t="shared" si="0"/>
        <v>45658</v>
      </c>
      <c r="H7" s="18">
        <f t="shared" ca="1" si="1"/>
        <v>44621</v>
      </c>
    </row>
    <row r="8" spans="1:9" x14ac:dyDescent="0.25">
      <c r="A8" s="26" t="s">
        <v>26</v>
      </c>
      <c r="B8" s="32">
        <v>7</v>
      </c>
      <c r="C8" s="26" t="s">
        <v>26</v>
      </c>
      <c r="G8" s="18">
        <f t="shared" si="0"/>
        <v>45839</v>
      </c>
      <c r="H8" s="18">
        <f t="shared" ca="1" si="1"/>
        <v>44652</v>
      </c>
    </row>
    <row r="9" spans="1:9" x14ac:dyDescent="0.25">
      <c r="A9" s="26" t="s">
        <v>27</v>
      </c>
      <c r="B9" s="32">
        <v>8</v>
      </c>
      <c r="C9" s="26" t="s">
        <v>27</v>
      </c>
      <c r="G9" s="18">
        <f t="shared" si="0"/>
        <v>46023</v>
      </c>
      <c r="H9" s="18">
        <f t="shared" ca="1" si="1"/>
        <v>44682</v>
      </c>
    </row>
    <row r="10" spans="1:9" x14ac:dyDescent="0.25">
      <c r="A10" s="26" t="s">
        <v>28</v>
      </c>
      <c r="B10" s="32">
        <v>9</v>
      </c>
      <c r="C10" s="26" t="s">
        <v>28</v>
      </c>
      <c r="G10" s="18">
        <f t="shared" si="0"/>
        <v>46204</v>
      </c>
      <c r="H10" s="18">
        <f t="shared" ca="1" si="1"/>
        <v>44713</v>
      </c>
    </row>
    <row r="11" spans="1:9" x14ac:dyDescent="0.25">
      <c r="A11" s="26" t="s">
        <v>29</v>
      </c>
      <c r="B11" s="33">
        <v>10</v>
      </c>
      <c r="C11" s="26" t="s">
        <v>29</v>
      </c>
      <c r="G11" s="18">
        <f t="shared" si="0"/>
        <v>46388</v>
      </c>
      <c r="H11" s="18">
        <f t="shared" ca="1" si="1"/>
        <v>44743</v>
      </c>
    </row>
    <row r="12" spans="1:9" x14ac:dyDescent="0.25">
      <c r="G12" s="18">
        <f t="shared" si="0"/>
        <v>46569</v>
      </c>
      <c r="H12" s="18">
        <f t="shared" ca="1" si="1"/>
        <v>44774</v>
      </c>
    </row>
    <row r="13" spans="1:9" x14ac:dyDescent="0.25">
      <c r="H13" s="18">
        <f t="shared" ca="1" si="1"/>
        <v>44805</v>
      </c>
    </row>
    <row r="14" spans="1:9" x14ac:dyDescent="0.25">
      <c r="H14" s="18">
        <f t="shared" ca="1" si="1"/>
        <v>44835</v>
      </c>
    </row>
    <row r="15" spans="1:9" x14ac:dyDescent="0.25">
      <c r="H15" s="18">
        <f t="shared" ca="1" si="1"/>
        <v>44866</v>
      </c>
    </row>
    <row r="16" spans="1:9" x14ac:dyDescent="0.25">
      <c r="H16" s="18">
        <f t="shared" ca="1" si="1"/>
        <v>44896</v>
      </c>
    </row>
    <row r="17" spans="8:8" x14ac:dyDescent="0.25">
      <c r="H17" s="18">
        <f t="shared" ca="1" si="1"/>
        <v>44927</v>
      </c>
    </row>
    <row r="18" spans="8:8" x14ac:dyDescent="0.25">
      <c r="H18" s="18">
        <f t="shared" ca="1" si="1"/>
        <v>44958</v>
      </c>
    </row>
    <row r="19" spans="8:8" x14ac:dyDescent="0.25">
      <c r="H19" s="18">
        <f t="shared" ca="1" si="1"/>
        <v>44986</v>
      </c>
    </row>
    <row r="20" spans="8:8" x14ac:dyDescent="0.25">
      <c r="H20" s="18">
        <f t="shared" ca="1" si="1"/>
        <v>45017</v>
      </c>
    </row>
    <row r="21" spans="8:8" x14ac:dyDescent="0.25">
      <c r="H21" s="18">
        <f t="shared" ca="1" si="1"/>
        <v>45047</v>
      </c>
    </row>
    <row r="22" spans="8:8" x14ac:dyDescent="0.25">
      <c r="H22" s="18">
        <f t="shared" ca="1" si="1"/>
        <v>45078</v>
      </c>
    </row>
    <row r="23" spans="8:8" x14ac:dyDescent="0.25">
      <c r="H23" s="18">
        <f t="shared" ca="1" si="1"/>
        <v>45108</v>
      </c>
    </row>
    <row r="24" spans="8:8" x14ac:dyDescent="0.25">
      <c r="H24" s="18">
        <f t="shared" ca="1" si="1"/>
        <v>45139</v>
      </c>
    </row>
    <row r="25" spans="8:8" x14ac:dyDescent="0.25">
      <c r="H25" s="18">
        <f t="shared" ca="1" si="1"/>
        <v>45170</v>
      </c>
    </row>
    <row r="26" spans="8:8" x14ac:dyDescent="0.25">
      <c r="H26" s="18">
        <f t="shared" ca="1" si="1"/>
        <v>45200</v>
      </c>
    </row>
    <row r="27" spans="8:8" x14ac:dyDescent="0.25">
      <c r="H27" s="18">
        <f t="shared" ca="1" si="1"/>
        <v>45231</v>
      </c>
    </row>
    <row r="28" spans="8:8" x14ac:dyDescent="0.25">
      <c r="H28" s="18">
        <f t="shared" ca="1" si="1"/>
        <v>45261</v>
      </c>
    </row>
    <row r="29" spans="8:8" x14ac:dyDescent="0.25">
      <c r="H29" s="18">
        <f t="shared" ca="1" si="1"/>
        <v>45292</v>
      </c>
    </row>
    <row r="30" spans="8:8" x14ac:dyDescent="0.25">
      <c r="H30" s="18">
        <f t="shared" ca="1" si="1"/>
        <v>45323</v>
      </c>
    </row>
    <row r="31" spans="8:8" x14ac:dyDescent="0.25">
      <c r="H31" s="18">
        <f t="shared" ca="1" si="1"/>
        <v>45352</v>
      </c>
    </row>
    <row r="32" spans="8:8" x14ac:dyDescent="0.25">
      <c r="H32" s="18">
        <f t="shared" ca="1" si="1"/>
        <v>45383</v>
      </c>
    </row>
    <row r="33" spans="8:8" x14ac:dyDescent="0.25">
      <c r="H33" s="18">
        <f t="shared" ca="1" si="1"/>
        <v>45413</v>
      </c>
    </row>
    <row r="34" spans="8:8" x14ac:dyDescent="0.25">
      <c r="H34" s="18">
        <f t="shared" ca="1" si="1"/>
        <v>45444</v>
      </c>
    </row>
    <row r="35" spans="8:8" x14ac:dyDescent="0.25">
      <c r="H35" s="18">
        <f t="shared" ca="1" si="1"/>
        <v>45474</v>
      </c>
    </row>
    <row r="36" spans="8:8" x14ac:dyDescent="0.25">
      <c r="H36" s="18">
        <f t="shared" ca="1" si="1"/>
        <v>45505</v>
      </c>
    </row>
    <row r="37" spans="8:8" x14ac:dyDescent="0.25">
      <c r="H37" s="18">
        <f t="shared" ca="1" si="1"/>
        <v>45536</v>
      </c>
    </row>
    <row r="38" spans="8:8" x14ac:dyDescent="0.25">
      <c r="H38" s="18">
        <f t="shared" ca="1" si="1"/>
        <v>45566</v>
      </c>
    </row>
    <row r="39" spans="8:8" x14ac:dyDescent="0.25">
      <c r="H39" s="18">
        <f t="shared" ca="1" si="1"/>
        <v>45597</v>
      </c>
    </row>
    <row r="40" spans="8:8" x14ac:dyDescent="0.25">
      <c r="H40" s="18">
        <f t="shared" ca="1" si="1"/>
        <v>45627</v>
      </c>
    </row>
    <row r="41" spans="8:8" x14ac:dyDescent="0.25">
      <c r="H41" s="18">
        <f t="shared" ca="1" si="1"/>
        <v>45658</v>
      </c>
    </row>
    <row r="42" spans="8:8" x14ac:dyDescent="0.25">
      <c r="H42" s="18">
        <f t="shared" ca="1" si="1"/>
        <v>45689</v>
      </c>
    </row>
    <row r="43" spans="8:8" x14ac:dyDescent="0.25">
      <c r="H43" s="18">
        <f t="shared" ca="1" si="1"/>
        <v>45717</v>
      </c>
    </row>
    <row r="44" spans="8:8" x14ac:dyDescent="0.25">
      <c r="H44" s="18">
        <f t="shared" ca="1" si="1"/>
        <v>45748</v>
      </c>
    </row>
    <row r="45" spans="8:8" x14ac:dyDescent="0.25">
      <c r="H45" s="18">
        <f t="shared" ca="1" si="1"/>
        <v>45778</v>
      </c>
    </row>
    <row r="46" spans="8:8" x14ac:dyDescent="0.25">
      <c r="H46" s="18">
        <f t="shared" ca="1" si="1"/>
        <v>45809</v>
      </c>
    </row>
    <row r="47" spans="8:8" x14ac:dyDescent="0.25">
      <c r="H47" s="18">
        <f t="shared" ca="1" si="1"/>
        <v>45839</v>
      </c>
    </row>
    <row r="48" spans="8:8" x14ac:dyDescent="0.25">
      <c r="H48" s="18">
        <f t="shared" ca="1" si="1"/>
        <v>45870</v>
      </c>
    </row>
    <row r="49" spans="8:8" x14ac:dyDescent="0.25">
      <c r="H49" s="18">
        <f t="shared" ca="1" si="1"/>
        <v>45901</v>
      </c>
    </row>
    <row r="50" spans="8:8" x14ac:dyDescent="0.25">
      <c r="H50" s="18">
        <f t="shared" ca="1" si="1"/>
        <v>45931</v>
      </c>
    </row>
    <row r="51" spans="8:8" x14ac:dyDescent="0.25">
      <c r="H51" s="18">
        <f t="shared" ca="1" si="1"/>
        <v>45962</v>
      </c>
    </row>
    <row r="52" spans="8:8" x14ac:dyDescent="0.25">
      <c r="H52" s="18">
        <f t="shared" ca="1" si="1"/>
        <v>45992</v>
      </c>
    </row>
    <row r="53" spans="8:8" x14ac:dyDescent="0.25">
      <c r="H53" s="18">
        <f t="shared" ca="1" si="1"/>
        <v>46023</v>
      </c>
    </row>
    <row r="54" spans="8:8" x14ac:dyDescent="0.25">
      <c r="H54" s="18">
        <f t="shared" ca="1" si="1"/>
        <v>46054</v>
      </c>
    </row>
    <row r="55" spans="8:8" x14ac:dyDescent="0.25">
      <c r="H55" s="18">
        <f t="shared" ca="1" si="1"/>
        <v>46082</v>
      </c>
    </row>
    <row r="56" spans="8:8" x14ac:dyDescent="0.25">
      <c r="H56" s="18">
        <f t="shared" ca="1" si="1"/>
        <v>46113</v>
      </c>
    </row>
    <row r="57" spans="8:8" x14ac:dyDescent="0.25">
      <c r="H57" s="18">
        <f t="shared" ca="1" si="1"/>
        <v>46143</v>
      </c>
    </row>
    <row r="58" spans="8:8" x14ac:dyDescent="0.25">
      <c r="H58" s="18">
        <f t="shared" ca="1" si="1"/>
        <v>46174</v>
      </c>
    </row>
    <row r="59" spans="8:8" x14ac:dyDescent="0.25">
      <c r="H59" s="18">
        <f t="shared" ca="1" si="1"/>
        <v>46204</v>
      </c>
    </row>
    <row r="60" spans="8:8" x14ac:dyDescent="0.25">
      <c r="H60" s="18">
        <f t="shared" ca="1" si="1"/>
        <v>46235</v>
      </c>
    </row>
    <row r="61" spans="8:8" x14ac:dyDescent="0.25">
      <c r="H61" s="18">
        <f t="shared" ca="1" si="1"/>
        <v>46266</v>
      </c>
    </row>
    <row r="62" spans="8:8" x14ac:dyDescent="0.25">
      <c r="H62" s="18">
        <f t="shared" ca="1" si="1"/>
        <v>46296</v>
      </c>
    </row>
    <row r="63" spans="8:8" x14ac:dyDescent="0.25">
      <c r="H63" s="18">
        <f t="shared" ca="1" si="1"/>
        <v>46327</v>
      </c>
    </row>
    <row r="64" spans="8:8" x14ac:dyDescent="0.25">
      <c r="H64" s="18">
        <f t="shared" ca="1" si="1"/>
        <v>46357</v>
      </c>
    </row>
    <row r="65" spans="8:8" x14ac:dyDescent="0.25">
      <c r="H65" s="18">
        <f t="shared" ca="1" si="1"/>
        <v>46388</v>
      </c>
    </row>
    <row r="66" spans="8:8" x14ac:dyDescent="0.25">
      <c r="H66" s="18">
        <f t="shared" ca="1" si="1"/>
        <v>46419</v>
      </c>
    </row>
    <row r="67" spans="8:8" x14ac:dyDescent="0.25">
      <c r="H67" s="18">
        <f t="shared" ca="1" si="1"/>
        <v>46447</v>
      </c>
    </row>
    <row r="68" spans="8:8" x14ac:dyDescent="0.25">
      <c r="H68" s="18">
        <f t="shared" ref="H68:H112" ca="1" si="2">DATE(YEAR(H67),MONTH(H67)+1,1)</f>
        <v>46478</v>
      </c>
    </row>
    <row r="69" spans="8:8" x14ac:dyDescent="0.25">
      <c r="H69" s="18">
        <f t="shared" ca="1" si="2"/>
        <v>46508</v>
      </c>
    </row>
    <row r="70" spans="8:8" x14ac:dyDescent="0.25">
      <c r="H70" s="18">
        <f t="shared" ca="1" si="2"/>
        <v>46539</v>
      </c>
    </row>
    <row r="71" spans="8:8" x14ac:dyDescent="0.25">
      <c r="H71" s="18">
        <f t="shared" ca="1" si="2"/>
        <v>46569</v>
      </c>
    </row>
    <row r="72" spans="8:8" x14ac:dyDescent="0.25">
      <c r="H72" s="18">
        <f t="shared" ca="1" si="2"/>
        <v>46600</v>
      </c>
    </row>
    <row r="73" spans="8:8" x14ac:dyDescent="0.25">
      <c r="H73" s="18">
        <f t="shared" ca="1" si="2"/>
        <v>46631</v>
      </c>
    </row>
    <row r="74" spans="8:8" x14ac:dyDescent="0.25">
      <c r="H74" s="18">
        <f t="shared" ca="1" si="2"/>
        <v>46661</v>
      </c>
    </row>
    <row r="75" spans="8:8" x14ac:dyDescent="0.25">
      <c r="H75" s="18">
        <f t="shared" ca="1" si="2"/>
        <v>46692</v>
      </c>
    </row>
    <row r="76" spans="8:8" x14ac:dyDescent="0.25">
      <c r="H76" s="18">
        <f t="shared" ca="1" si="2"/>
        <v>46722</v>
      </c>
    </row>
    <row r="77" spans="8:8" x14ac:dyDescent="0.25">
      <c r="H77" s="18">
        <f t="shared" ca="1" si="2"/>
        <v>46753</v>
      </c>
    </row>
    <row r="78" spans="8:8" x14ac:dyDescent="0.25">
      <c r="H78" s="18">
        <f t="shared" ca="1" si="2"/>
        <v>46784</v>
      </c>
    </row>
    <row r="79" spans="8:8" x14ac:dyDescent="0.25">
      <c r="H79" s="18">
        <f t="shared" ca="1" si="2"/>
        <v>46813</v>
      </c>
    </row>
    <row r="80" spans="8:8" x14ac:dyDescent="0.25">
      <c r="H80" s="18">
        <f t="shared" ca="1" si="2"/>
        <v>46844</v>
      </c>
    </row>
    <row r="81" spans="8:8" x14ac:dyDescent="0.25">
      <c r="H81" s="18">
        <f t="shared" ca="1" si="2"/>
        <v>46874</v>
      </c>
    </row>
    <row r="82" spans="8:8" x14ac:dyDescent="0.25">
      <c r="H82" s="18">
        <f t="shared" ca="1" si="2"/>
        <v>46905</v>
      </c>
    </row>
    <row r="83" spans="8:8" x14ac:dyDescent="0.25">
      <c r="H83" s="18">
        <f t="shared" ca="1" si="2"/>
        <v>46935</v>
      </c>
    </row>
    <row r="84" spans="8:8" x14ac:dyDescent="0.25">
      <c r="H84" s="18">
        <f t="shared" ca="1" si="2"/>
        <v>46966</v>
      </c>
    </row>
    <row r="85" spans="8:8" x14ac:dyDescent="0.25">
      <c r="H85" s="18">
        <f t="shared" ca="1" si="2"/>
        <v>46997</v>
      </c>
    </row>
    <row r="86" spans="8:8" x14ac:dyDescent="0.25">
      <c r="H86" s="18">
        <f t="shared" ca="1" si="2"/>
        <v>47027</v>
      </c>
    </row>
    <row r="87" spans="8:8" x14ac:dyDescent="0.25">
      <c r="H87" s="18">
        <f t="shared" ca="1" si="2"/>
        <v>47058</v>
      </c>
    </row>
    <row r="88" spans="8:8" x14ac:dyDescent="0.25">
      <c r="H88" s="18">
        <f t="shared" ca="1" si="2"/>
        <v>47088</v>
      </c>
    </row>
    <row r="89" spans="8:8" x14ac:dyDescent="0.25">
      <c r="H89" s="18">
        <f t="shared" ca="1" si="2"/>
        <v>47119</v>
      </c>
    </row>
    <row r="90" spans="8:8" x14ac:dyDescent="0.25">
      <c r="H90" s="18">
        <f t="shared" ca="1" si="2"/>
        <v>47150</v>
      </c>
    </row>
    <row r="91" spans="8:8" x14ac:dyDescent="0.25">
      <c r="H91" s="18">
        <f t="shared" ca="1" si="2"/>
        <v>47178</v>
      </c>
    </row>
    <row r="92" spans="8:8" x14ac:dyDescent="0.25">
      <c r="H92" s="18">
        <f t="shared" ca="1" si="2"/>
        <v>47209</v>
      </c>
    </row>
    <row r="93" spans="8:8" x14ac:dyDescent="0.25">
      <c r="H93" s="18">
        <f t="shared" ca="1" si="2"/>
        <v>47239</v>
      </c>
    </row>
    <row r="94" spans="8:8" x14ac:dyDescent="0.25">
      <c r="H94" s="18">
        <f t="shared" ca="1" si="2"/>
        <v>47270</v>
      </c>
    </row>
    <row r="95" spans="8:8" x14ac:dyDescent="0.25">
      <c r="H95" s="18">
        <f t="shared" ca="1" si="2"/>
        <v>47300</v>
      </c>
    </row>
    <row r="96" spans="8:8" x14ac:dyDescent="0.25">
      <c r="H96" s="18">
        <f t="shared" ca="1" si="2"/>
        <v>47331</v>
      </c>
    </row>
    <row r="97" spans="8:8" x14ac:dyDescent="0.25">
      <c r="H97" s="18">
        <f t="shared" ca="1" si="2"/>
        <v>47362</v>
      </c>
    </row>
    <row r="98" spans="8:8" x14ac:dyDescent="0.25">
      <c r="H98" s="18">
        <f t="shared" ca="1" si="2"/>
        <v>47392</v>
      </c>
    </row>
    <row r="99" spans="8:8" x14ac:dyDescent="0.25">
      <c r="H99" s="18">
        <f t="shared" ca="1" si="2"/>
        <v>47423</v>
      </c>
    </row>
    <row r="100" spans="8:8" x14ac:dyDescent="0.25">
      <c r="H100" s="18">
        <f t="shared" ca="1" si="2"/>
        <v>47453</v>
      </c>
    </row>
    <row r="101" spans="8:8" x14ac:dyDescent="0.25">
      <c r="H101" s="18">
        <f t="shared" ca="1" si="2"/>
        <v>47484</v>
      </c>
    </row>
    <row r="102" spans="8:8" x14ac:dyDescent="0.25">
      <c r="H102" s="18">
        <f t="shared" ca="1" si="2"/>
        <v>47515</v>
      </c>
    </row>
    <row r="103" spans="8:8" x14ac:dyDescent="0.25">
      <c r="H103" s="18">
        <f t="shared" ca="1" si="2"/>
        <v>47543</v>
      </c>
    </row>
    <row r="104" spans="8:8" x14ac:dyDescent="0.25">
      <c r="H104" s="18">
        <f t="shared" ca="1" si="2"/>
        <v>47574</v>
      </c>
    </row>
    <row r="105" spans="8:8" x14ac:dyDescent="0.25">
      <c r="H105" s="18">
        <f t="shared" ca="1" si="2"/>
        <v>47604</v>
      </c>
    </row>
    <row r="106" spans="8:8" x14ac:dyDescent="0.25">
      <c r="H106" s="18">
        <f t="shared" ca="1" si="2"/>
        <v>47635</v>
      </c>
    </row>
    <row r="107" spans="8:8" x14ac:dyDescent="0.25">
      <c r="H107" s="18">
        <f t="shared" ca="1" si="2"/>
        <v>47665</v>
      </c>
    </row>
    <row r="108" spans="8:8" x14ac:dyDescent="0.25">
      <c r="H108" s="18">
        <f t="shared" ca="1" si="2"/>
        <v>47696</v>
      </c>
    </row>
    <row r="109" spans="8:8" x14ac:dyDescent="0.25">
      <c r="H109" s="18">
        <f t="shared" ca="1" si="2"/>
        <v>47727</v>
      </c>
    </row>
    <row r="110" spans="8:8" x14ac:dyDescent="0.25">
      <c r="H110" s="18">
        <f t="shared" ca="1" si="2"/>
        <v>47757</v>
      </c>
    </row>
    <row r="111" spans="8:8" x14ac:dyDescent="0.25">
      <c r="H111" s="18">
        <f t="shared" ca="1" si="2"/>
        <v>47788</v>
      </c>
    </row>
    <row r="112" spans="8:8" x14ac:dyDescent="0.25">
      <c r="H112" s="18">
        <f t="shared" ca="1" si="2"/>
        <v>47818</v>
      </c>
    </row>
  </sheetData>
  <customSheetViews>
    <customSheetView guid="{6BE9321B-338C-4D6D-B77F-213D6F808709}" state="hidden">
      <selection activeCell="D8" sqref="D8:D9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15"/>
  <sheetViews>
    <sheetView workbookViewId="0">
      <selection activeCell="D8" sqref="D8:D9"/>
    </sheetView>
  </sheetViews>
  <sheetFormatPr baseColWidth="10" defaultRowHeight="15" x14ac:dyDescent="0.25"/>
  <sheetData>
    <row r="1" spans="1:7" x14ac:dyDescent="0.25">
      <c r="A1" t="s">
        <v>5</v>
      </c>
      <c r="B1" t="s">
        <v>59</v>
      </c>
      <c r="D1" t="s">
        <v>60</v>
      </c>
      <c r="E1" t="s">
        <v>61</v>
      </c>
      <c r="F1" t="s">
        <v>62</v>
      </c>
      <c r="G1" t="s">
        <v>63</v>
      </c>
    </row>
    <row r="2" spans="1:7" x14ac:dyDescent="0.25">
      <c r="A2">
        <f>Alt_Gehalt!A9</f>
        <v>2022</v>
      </c>
      <c r="B2" t="b">
        <f>IF(AND(YEAR(Alt_Gehalt!$E$5)=Dienstprüftung!A2,Alt_Gehalt!$E$4),TRUE,FALSE)</f>
        <v>0</v>
      </c>
      <c r="C2" s="19">
        <f>Neu_Gehalt!B9</f>
        <v>0</v>
      </c>
      <c r="D2">
        <f>IF(A2="",0,IF(AND(C2&gt;=10,YEAR(Alt_Gehalt!$E$5)&lt;Dienstprüftung!A2,Alt_Gehalt!$E$4),1,0)+IF(AND(C2&gt;=25,YEAR(Alt_Gehalt!$E$5)&lt;Dienstprüftung!A2,Alt_Gehalt!$E$4),1,0))</f>
        <v>0</v>
      </c>
      <c r="E2">
        <f>MAX(IF(AND(YEAR(Gehaltsrechner!$G$11)=Dienstprüftung!A2,Alt_Gehalt!$E$4,OR(Dienstprüftung!C2=10,Dienstprüftung!C2=25)),12-MONTH(Alt_Gehalt!$E$5)+1,0)-IF(YEAR(Neu_Gehalt!$E$1)+70=Dienstprüftung!A2,12-MONTH(Neu_Gehalt!$E$1)+1,0),0)</f>
        <v>0</v>
      </c>
      <c r="F2">
        <f>(14-E2/12*14)/14</f>
        <v>1</v>
      </c>
      <c r="G2">
        <f>1-F2</f>
        <v>0</v>
      </c>
    </row>
    <row r="3" spans="1:7" x14ac:dyDescent="0.25">
      <c r="A3">
        <f>Alt_Gehalt!A10</f>
        <v>2023</v>
      </c>
      <c r="B3" t="b">
        <f>IF(AND(YEAR(Alt_Gehalt!$E$5)=Dienstprüftung!A3,Alt_Gehalt!$E$4),TRUE,FALSE)</f>
        <v>0</v>
      </c>
      <c r="C3" s="19">
        <f>Neu_Gehalt!B10</f>
        <v>1</v>
      </c>
      <c r="D3">
        <f>IF(A3="",0,IF(AND(C3&gt;=10,YEAR(Alt_Gehalt!$E$5)&lt;Dienstprüftung!A3,Alt_Gehalt!$E$4),1,0)+IF(AND(C3&gt;=25,YEAR(Alt_Gehalt!$E$5)&lt;Dienstprüftung!A3,Alt_Gehalt!$E$4),1,0))</f>
        <v>0</v>
      </c>
      <c r="E3">
        <f>MAX(IF(AND(YEAR(Gehaltsrechner!$G$11)=Dienstprüftung!A3,Alt_Gehalt!$E$4,OR(Dienstprüftung!C3=10,Dienstprüftung!C3=25)),12-MONTH(Alt_Gehalt!$E$5)+1,0)-IF(YEAR(Neu_Gehalt!$E$1)+70=Dienstprüftung!A3,12-MONTH(Neu_Gehalt!$E$1)+1,0),0)</f>
        <v>0</v>
      </c>
      <c r="F3">
        <f t="shared" ref="F3:F66" si="0">(14-E3/12*14)/14</f>
        <v>1</v>
      </c>
      <c r="G3">
        <f t="shared" ref="G3:G66" si="1">1-F3</f>
        <v>0</v>
      </c>
    </row>
    <row r="4" spans="1:7" x14ac:dyDescent="0.25">
      <c r="A4">
        <f>Alt_Gehalt!A11</f>
        <v>2024</v>
      </c>
      <c r="B4" t="b">
        <f>IF(AND(YEAR(Alt_Gehalt!$E$5)=Dienstprüftung!A4,Alt_Gehalt!$E$4),TRUE,FALSE)</f>
        <v>0</v>
      </c>
      <c r="C4" s="19">
        <f>Neu_Gehalt!B11</f>
        <v>2</v>
      </c>
      <c r="D4">
        <f>IF(A4="",0,IF(AND(C4&gt;=10,YEAR(Alt_Gehalt!$E$5)&lt;Dienstprüftung!A4,Alt_Gehalt!$E$4),1,0)+IF(AND(C4&gt;=25,YEAR(Alt_Gehalt!$E$5)&lt;Dienstprüftung!A4,Alt_Gehalt!$E$4),1,0))</f>
        <v>0</v>
      </c>
      <c r="E4">
        <f>MAX(IF(AND(YEAR(Gehaltsrechner!$G$11)=Dienstprüftung!A4,Alt_Gehalt!$E$4,OR(Dienstprüftung!C4=10,Dienstprüftung!C4=25)),12-MONTH(Alt_Gehalt!$E$5)+1,0)-IF(YEAR(Neu_Gehalt!$E$1)+70=Dienstprüftung!A4,12-MONTH(Neu_Gehalt!$E$1)+1,0),0)</f>
        <v>0</v>
      </c>
      <c r="F4">
        <f t="shared" si="0"/>
        <v>1</v>
      </c>
      <c r="G4">
        <f t="shared" si="1"/>
        <v>0</v>
      </c>
    </row>
    <row r="5" spans="1:7" x14ac:dyDescent="0.25">
      <c r="A5">
        <f>Alt_Gehalt!A12</f>
        <v>2025</v>
      </c>
      <c r="B5" t="b">
        <f>IF(AND(YEAR(Alt_Gehalt!$E$5)=Dienstprüftung!A5,Alt_Gehalt!$E$4),TRUE,FALSE)</f>
        <v>0</v>
      </c>
      <c r="C5" s="19">
        <f>Neu_Gehalt!B12</f>
        <v>3</v>
      </c>
      <c r="D5">
        <f>IF(A5="",0,IF(AND(C5&gt;=10,YEAR(Alt_Gehalt!$E$5)&lt;Dienstprüftung!A5,Alt_Gehalt!$E$4),1,0)+IF(AND(C5&gt;=25,YEAR(Alt_Gehalt!$E$5)&lt;Dienstprüftung!A5,Alt_Gehalt!$E$4),1,0))</f>
        <v>0</v>
      </c>
      <c r="E5">
        <f>MAX(IF(AND(YEAR(Gehaltsrechner!$G$11)=Dienstprüftung!A5,Alt_Gehalt!$E$4,OR(Dienstprüftung!C5=10,Dienstprüftung!C5=25)),12-MONTH(Alt_Gehalt!$E$5)+1,0)-IF(YEAR(Neu_Gehalt!$E$1)+70=Dienstprüftung!A5,12-MONTH(Neu_Gehalt!$E$1)+1,0),0)</f>
        <v>0</v>
      </c>
      <c r="F5">
        <f t="shared" si="0"/>
        <v>1</v>
      </c>
      <c r="G5">
        <f t="shared" si="1"/>
        <v>0</v>
      </c>
    </row>
    <row r="6" spans="1:7" x14ac:dyDescent="0.25">
      <c r="A6">
        <f>Alt_Gehalt!A13</f>
        <v>2026</v>
      </c>
      <c r="B6" t="b">
        <f>IF(AND(YEAR(Alt_Gehalt!$E$5)=Dienstprüftung!A6,Alt_Gehalt!$E$4),TRUE,FALSE)</f>
        <v>0</v>
      </c>
      <c r="C6" s="19">
        <f>Neu_Gehalt!B13</f>
        <v>4</v>
      </c>
      <c r="D6">
        <f>IF(A6="",0,IF(AND(C6&gt;=10,YEAR(Alt_Gehalt!$E$5)&lt;Dienstprüftung!A6,Alt_Gehalt!$E$4),1,0)+IF(AND(C6&gt;=25,YEAR(Alt_Gehalt!$E$5)&lt;Dienstprüftung!A6,Alt_Gehalt!$E$4),1,0))</f>
        <v>0</v>
      </c>
      <c r="E6">
        <f>MAX(IF(AND(YEAR(Gehaltsrechner!$G$11)=Dienstprüftung!A6,Alt_Gehalt!$E$4,OR(Dienstprüftung!C6=10,Dienstprüftung!C6=25)),12-MONTH(Alt_Gehalt!$E$5)+1,0)-IF(YEAR(Neu_Gehalt!$E$1)+70=Dienstprüftung!A6,12-MONTH(Neu_Gehalt!$E$1)+1,0),0)</f>
        <v>0</v>
      </c>
      <c r="F6">
        <f t="shared" si="0"/>
        <v>1</v>
      </c>
      <c r="G6">
        <f t="shared" si="1"/>
        <v>0</v>
      </c>
    </row>
    <row r="7" spans="1:7" x14ac:dyDescent="0.25">
      <c r="A7">
        <f>Alt_Gehalt!A14</f>
        <v>2027</v>
      </c>
      <c r="B7" t="b">
        <f>IF(AND(YEAR(Alt_Gehalt!$E$5)=Dienstprüftung!A7,Alt_Gehalt!$E$4),TRUE,FALSE)</f>
        <v>0</v>
      </c>
      <c r="C7" s="19">
        <f>Neu_Gehalt!B14</f>
        <v>5</v>
      </c>
      <c r="D7">
        <f>IF(A7="",0,IF(AND(C7&gt;=10,YEAR(Alt_Gehalt!$E$5)&lt;Dienstprüftung!A7,Alt_Gehalt!$E$4),1,0)+IF(AND(C7&gt;=25,YEAR(Alt_Gehalt!$E$5)&lt;Dienstprüftung!A7,Alt_Gehalt!$E$4),1,0))</f>
        <v>0</v>
      </c>
      <c r="E7">
        <f>MAX(IF(AND(YEAR(Gehaltsrechner!$G$11)=Dienstprüftung!A7,Alt_Gehalt!$E$4,OR(Dienstprüftung!C7=10,Dienstprüftung!C7=25)),12-MONTH(Alt_Gehalt!$E$5)+1,0)-IF(YEAR(Neu_Gehalt!$E$1)+70=Dienstprüftung!A7,12-MONTH(Neu_Gehalt!$E$1)+1,0),0)</f>
        <v>0</v>
      </c>
      <c r="F7">
        <f t="shared" si="0"/>
        <v>1</v>
      </c>
      <c r="G7">
        <f t="shared" si="1"/>
        <v>0</v>
      </c>
    </row>
    <row r="8" spans="1:7" x14ac:dyDescent="0.25">
      <c r="A8">
        <f>Alt_Gehalt!A15</f>
        <v>2028</v>
      </c>
      <c r="B8" t="b">
        <f>IF(AND(YEAR(Alt_Gehalt!$E$5)=Dienstprüftung!A8,Alt_Gehalt!$E$4),TRUE,FALSE)</f>
        <v>0</v>
      </c>
      <c r="C8" s="19">
        <f>Neu_Gehalt!B15</f>
        <v>6</v>
      </c>
      <c r="D8">
        <f>IF(A8="",0,IF(AND(C8&gt;=10,YEAR(Alt_Gehalt!$E$5)&lt;Dienstprüftung!A8,Alt_Gehalt!$E$4),1,0)+IF(AND(C8&gt;=25,YEAR(Alt_Gehalt!$E$5)&lt;Dienstprüftung!A8,Alt_Gehalt!$E$4),1,0))</f>
        <v>0</v>
      </c>
      <c r="E8">
        <f>MAX(IF(AND(YEAR(Gehaltsrechner!$G$11)=Dienstprüftung!A8,Alt_Gehalt!$E$4,OR(Dienstprüftung!C8=10,Dienstprüftung!C8=25)),12-MONTH(Alt_Gehalt!$E$5)+1,0)-IF(YEAR(Neu_Gehalt!$E$1)+70=Dienstprüftung!A8,12-MONTH(Neu_Gehalt!$E$1)+1,0),0)</f>
        <v>0</v>
      </c>
      <c r="F8">
        <f t="shared" si="0"/>
        <v>1</v>
      </c>
      <c r="G8">
        <f t="shared" si="1"/>
        <v>0</v>
      </c>
    </row>
    <row r="9" spans="1:7" x14ac:dyDescent="0.25">
      <c r="A9">
        <f>Alt_Gehalt!A16</f>
        <v>2029</v>
      </c>
      <c r="B9" t="b">
        <f>IF(AND(YEAR(Alt_Gehalt!$E$5)=Dienstprüftung!A9,Alt_Gehalt!$E$4),TRUE,FALSE)</f>
        <v>0</v>
      </c>
      <c r="C9" s="19">
        <f>Neu_Gehalt!B16</f>
        <v>7</v>
      </c>
      <c r="D9">
        <f>IF(A9="",0,IF(AND(C9&gt;=10,YEAR(Alt_Gehalt!$E$5)&lt;Dienstprüftung!A9,Alt_Gehalt!$E$4),1,0)+IF(AND(C9&gt;=25,YEAR(Alt_Gehalt!$E$5)&lt;Dienstprüftung!A9,Alt_Gehalt!$E$4),1,0))</f>
        <v>0</v>
      </c>
      <c r="E9">
        <f>MAX(IF(AND(YEAR(Gehaltsrechner!$G$11)=Dienstprüftung!A9,Alt_Gehalt!$E$4,OR(Dienstprüftung!C9=10,Dienstprüftung!C9=25)),12-MONTH(Alt_Gehalt!$E$5)+1,0)-IF(YEAR(Neu_Gehalt!$E$1)+70=Dienstprüftung!A9,12-MONTH(Neu_Gehalt!$E$1)+1,0),0)</f>
        <v>0</v>
      </c>
      <c r="F9">
        <f t="shared" si="0"/>
        <v>1</v>
      </c>
      <c r="G9">
        <f t="shared" si="1"/>
        <v>0</v>
      </c>
    </row>
    <row r="10" spans="1:7" x14ac:dyDescent="0.25">
      <c r="A10">
        <f>Alt_Gehalt!A17</f>
        <v>2030</v>
      </c>
      <c r="B10" t="b">
        <f>IF(AND(YEAR(Alt_Gehalt!$E$5)=Dienstprüftung!A10,Alt_Gehalt!$E$4),TRUE,FALSE)</f>
        <v>0</v>
      </c>
      <c r="C10" s="19">
        <f>Neu_Gehalt!B17</f>
        <v>8</v>
      </c>
      <c r="D10">
        <f>IF(A10="",0,IF(AND(C10&gt;=10,YEAR(Alt_Gehalt!$E$5)&lt;Dienstprüftung!A10,Alt_Gehalt!$E$4),1,0)+IF(AND(C10&gt;=25,YEAR(Alt_Gehalt!$E$5)&lt;Dienstprüftung!A10,Alt_Gehalt!$E$4),1,0))</f>
        <v>0</v>
      </c>
      <c r="E10">
        <f>MAX(IF(AND(YEAR(Gehaltsrechner!$G$11)=Dienstprüftung!A10,Alt_Gehalt!$E$4,OR(Dienstprüftung!C10=10,Dienstprüftung!C10=25)),12-MONTH(Alt_Gehalt!$E$5)+1,0)-IF(YEAR(Neu_Gehalt!$E$1)+70=Dienstprüftung!A10,12-MONTH(Neu_Gehalt!$E$1)+1,0),0)</f>
        <v>0</v>
      </c>
      <c r="F10">
        <f t="shared" si="0"/>
        <v>1</v>
      </c>
      <c r="G10">
        <f t="shared" si="1"/>
        <v>0</v>
      </c>
    </row>
    <row r="11" spans="1:7" x14ac:dyDescent="0.25">
      <c r="A11">
        <f>Alt_Gehalt!A18</f>
        <v>2031</v>
      </c>
      <c r="B11" t="b">
        <f>IF(AND(YEAR(Alt_Gehalt!$E$5)=Dienstprüftung!A11,Alt_Gehalt!$E$4),TRUE,FALSE)</f>
        <v>0</v>
      </c>
      <c r="C11" s="19">
        <f>Neu_Gehalt!B18</f>
        <v>9</v>
      </c>
      <c r="D11">
        <f>IF(A11="",0,IF(AND(C11&gt;=10,YEAR(Alt_Gehalt!$E$5)&lt;Dienstprüftung!A11,Alt_Gehalt!$E$4),1,0)+IF(AND(C11&gt;=25,YEAR(Alt_Gehalt!$E$5)&lt;Dienstprüftung!A11,Alt_Gehalt!$E$4),1,0))</f>
        <v>0</v>
      </c>
      <c r="E11">
        <f>MAX(IF(AND(YEAR(Gehaltsrechner!$G$11)=Dienstprüftung!A11,Alt_Gehalt!$E$4,OR(Dienstprüftung!C11=10,Dienstprüftung!C11=25)),12-MONTH(Alt_Gehalt!$E$5)+1,0)-IF(YEAR(Neu_Gehalt!$E$1)+70=Dienstprüftung!A11,12-MONTH(Neu_Gehalt!$E$1)+1,0),0)</f>
        <v>0</v>
      </c>
      <c r="F11">
        <f t="shared" si="0"/>
        <v>1</v>
      </c>
      <c r="G11">
        <f t="shared" si="1"/>
        <v>0</v>
      </c>
    </row>
    <row r="12" spans="1:7" x14ac:dyDescent="0.25">
      <c r="A12">
        <f>Alt_Gehalt!A19</f>
        <v>2032</v>
      </c>
      <c r="B12" t="b">
        <f>IF(AND(YEAR(Alt_Gehalt!$E$5)=Dienstprüftung!A12,Alt_Gehalt!$E$4),TRUE,FALSE)</f>
        <v>0</v>
      </c>
      <c r="C12" s="19">
        <f>Neu_Gehalt!B19</f>
        <v>10</v>
      </c>
      <c r="D12">
        <f>IF(A12="",0,IF(AND(C12&gt;=10,YEAR(Alt_Gehalt!$E$5)&lt;Dienstprüftung!A12,Alt_Gehalt!$E$4),1,0)+IF(AND(C12&gt;=25,YEAR(Alt_Gehalt!$E$5)&lt;Dienstprüftung!A12,Alt_Gehalt!$E$4),1,0))</f>
        <v>0</v>
      </c>
      <c r="E12">
        <f>MAX(IF(AND(YEAR(Gehaltsrechner!$G$11)=Dienstprüftung!A12,Alt_Gehalt!$E$4,OR(Dienstprüftung!C12=10,Dienstprüftung!C12=25)),12-MONTH(Alt_Gehalt!$E$5)+1,0)-IF(YEAR(Neu_Gehalt!$E$1)+70=Dienstprüftung!A12,12-MONTH(Neu_Gehalt!$E$1)+1,0),0)</f>
        <v>0</v>
      </c>
      <c r="F12">
        <f t="shared" si="0"/>
        <v>1</v>
      </c>
      <c r="G12">
        <f t="shared" si="1"/>
        <v>0</v>
      </c>
    </row>
    <row r="13" spans="1:7" x14ac:dyDescent="0.25">
      <c r="A13">
        <f>Alt_Gehalt!A20</f>
        <v>2033</v>
      </c>
      <c r="B13" t="b">
        <f>IF(AND(YEAR(Alt_Gehalt!$E$5)=Dienstprüftung!A13,Alt_Gehalt!$E$4),TRUE,FALSE)</f>
        <v>0</v>
      </c>
      <c r="C13" s="19">
        <f>Neu_Gehalt!B20</f>
        <v>11</v>
      </c>
      <c r="D13">
        <f>IF(A13="",0,IF(AND(C13&gt;=10,YEAR(Alt_Gehalt!$E$5)&lt;Dienstprüftung!A13,Alt_Gehalt!$E$4),1,0)+IF(AND(C13&gt;=25,YEAR(Alt_Gehalt!$E$5)&lt;Dienstprüftung!A13,Alt_Gehalt!$E$4),1,0))</f>
        <v>0</v>
      </c>
      <c r="E13">
        <f>MAX(IF(AND(YEAR(Gehaltsrechner!$G$11)=Dienstprüftung!A13,Alt_Gehalt!$E$4,OR(Dienstprüftung!C13=10,Dienstprüftung!C13=25)),12-MONTH(Alt_Gehalt!$E$5)+1,0)-IF(YEAR(Neu_Gehalt!$E$1)+70=Dienstprüftung!A13,12-MONTH(Neu_Gehalt!$E$1)+1,0),0)</f>
        <v>0</v>
      </c>
      <c r="F13">
        <f t="shared" si="0"/>
        <v>1</v>
      </c>
      <c r="G13">
        <f t="shared" si="1"/>
        <v>0</v>
      </c>
    </row>
    <row r="14" spans="1:7" x14ac:dyDescent="0.25">
      <c r="A14">
        <f>Alt_Gehalt!A21</f>
        <v>2034</v>
      </c>
      <c r="B14" t="b">
        <f>IF(AND(YEAR(Alt_Gehalt!$E$5)=Dienstprüftung!A14,Alt_Gehalt!$E$4),TRUE,FALSE)</f>
        <v>0</v>
      </c>
      <c r="C14" s="19">
        <f>Neu_Gehalt!B21</f>
        <v>12</v>
      </c>
      <c r="D14">
        <f>IF(A14="",0,IF(AND(C14&gt;=10,YEAR(Alt_Gehalt!$E$5)&lt;Dienstprüftung!A14,Alt_Gehalt!$E$4),1,0)+IF(AND(C14&gt;=25,YEAR(Alt_Gehalt!$E$5)&lt;Dienstprüftung!A14,Alt_Gehalt!$E$4),1,0))</f>
        <v>0</v>
      </c>
      <c r="E14">
        <f>MAX(IF(AND(YEAR(Gehaltsrechner!$G$11)=Dienstprüftung!A14,Alt_Gehalt!$E$4,OR(Dienstprüftung!C14=10,Dienstprüftung!C14=25)),12-MONTH(Alt_Gehalt!$E$5)+1,0)-IF(YEAR(Neu_Gehalt!$E$1)+70=Dienstprüftung!A14,12-MONTH(Neu_Gehalt!$E$1)+1,0),0)</f>
        <v>0</v>
      </c>
      <c r="F14">
        <f t="shared" si="0"/>
        <v>1</v>
      </c>
      <c r="G14">
        <f t="shared" si="1"/>
        <v>0</v>
      </c>
    </row>
    <row r="15" spans="1:7" x14ac:dyDescent="0.25">
      <c r="A15">
        <f>Alt_Gehalt!A22</f>
        <v>2035</v>
      </c>
      <c r="B15" t="b">
        <f>IF(AND(YEAR(Alt_Gehalt!$E$5)=Dienstprüftung!A15,Alt_Gehalt!$E$4),TRUE,FALSE)</f>
        <v>0</v>
      </c>
      <c r="C15" s="19">
        <f>Neu_Gehalt!B22</f>
        <v>13</v>
      </c>
      <c r="D15">
        <f>IF(A15="",0,IF(AND(C15&gt;=10,YEAR(Alt_Gehalt!$E$5)&lt;Dienstprüftung!A15,Alt_Gehalt!$E$4),1,0)+IF(AND(C15&gt;=25,YEAR(Alt_Gehalt!$E$5)&lt;Dienstprüftung!A15,Alt_Gehalt!$E$4),1,0))</f>
        <v>0</v>
      </c>
      <c r="E15">
        <f>MAX(IF(AND(YEAR(Gehaltsrechner!$G$11)=Dienstprüftung!A15,Alt_Gehalt!$E$4,OR(Dienstprüftung!C15=10,Dienstprüftung!C15=25)),12-MONTH(Alt_Gehalt!$E$5)+1,0)-IF(YEAR(Neu_Gehalt!$E$1)+70=Dienstprüftung!A15,12-MONTH(Neu_Gehalt!$E$1)+1,0),0)</f>
        <v>0</v>
      </c>
      <c r="F15">
        <f t="shared" si="0"/>
        <v>1</v>
      </c>
      <c r="G15">
        <f t="shared" si="1"/>
        <v>0</v>
      </c>
    </row>
    <row r="16" spans="1:7" x14ac:dyDescent="0.25">
      <c r="A16">
        <f>Alt_Gehalt!A23</f>
        <v>2036</v>
      </c>
      <c r="B16" t="b">
        <f>IF(AND(YEAR(Alt_Gehalt!$E$5)=Dienstprüftung!A16,Alt_Gehalt!$E$4),TRUE,FALSE)</f>
        <v>0</v>
      </c>
      <c r="C16" s="19">
        <f>Neu_Gehalt!B23</f>
        <v>14</v>
      </c>
      <c r="D16">
        <f>IF(A16="",0,IF(AND(C16&gt;=10,YEAR(Alt_Gehalt!$E$5)&lt;Dienstprüftung!A16,Alt_Gehalt!$E$4),1,0)+IF(AND(C16&gt;=25,YEAR(Alt_Gehalt!$E$5)&lt;Dienstprüftung!A16,Alt_Gehalt!$E$4),1,0))</f>
        <v>0</v>
      </c>
      <c r="E16">
        <f>MAX(IF(AND(YEAR(Gehaltsrechner!$G$11)=Dienstprüftung!A16,Alt_Gehalt!$E$4,OR(Dienstprüftung!C16=10,Dienstprüftung!C16=25)),12-MONTH(Alt_Gehalt!$E$5)+1,0)-IF(YEAR(Neu_Gehalt!$E$1)+70=Dienstprüftung!A16,12-MONTH(Neu_Gehalt!$E$1)+1,0),0)</f>
        <v>0</v>
      </c>
      <c r="F16">
        <f t="shared" si="0"/>
        <v>1</v>
      </c>
      <c r="G16">
        <f t="shared" si="1"/>
        <v>0</v>
      </c>
    </row>
    <row r="17" spans="1:7" x14ac:dyDescent="0.25">
      <c r="A17">
        <f>Alt_Gehalt!A24</f>
        <v>2037</v>
      </c>
      <c r="B17" t="b">
        <f>IF(AND(YEAR(Alt_Gehalt!$E$5)=Dienstprüftung!A17,Alt_Gehalt!$E$4),TRUE,FALSE)</f>
        <v>0</v>
      </c>
      <c r="C17" s="19">
        <f>Neu_Gehalt!B24</f>
        <v>15</v>
      </c>
      <c r="D17">
        <f>IF(A17="",0,IF(AND(C17&gt;=10,YEAR(Alt_Gehalt!$E$5)&lt;Dienstprüftung!A17,Alt_Gehalt!$E$4),1,0)+IF(AND(C17&gt;=25,YEAR(Alt_Gehalt!$E$5)&lt;Dienstprüftung!A17,Alt_Gehalt!$E$4),1,0))</f>
        <v>0</v>
      </c>
      <c r="E17">
        <f>MAX(IF(AND(YEAR(Gehaltsrechner!$G$11)=Dienstprüftung!A17,Alt_Gehalt!$E$4,OR(Dienstprüftung!C17=10,Dienstprüftung!C17=25)),12-MONTH(Alt_Gehalt!$E$5)+1,0)-IF(YEAR(Neu_Gehalt!$E$1)+70=Dienstprüftung!A17,12-MONTH(Neu_Gehalt!$E$1)+1,0),0)</f>
        <v>0</v>
      </c>
      <c r="F17">
        <f t="shared" si="0"/>
        <v>1</v>
      </c>
      <c r="G17">
        <f t="shared" si="1"/>
        <v>0</v>
      </c>
    </row>
    <row r="18" spans="1:7" x14ac:dyDescent="0.25">
      <c r="A18">
        <f>Alt_Gehalt!A25</f>
        <v>2038</v>
      </c>
      <c r="B18" t="b">
        <f>IF(AND(YEAR(Alt_Gehalt!$E$5)=Dienstprüftung!A18,Alt_Gehalt!$E$4),TRUE,FALSE)</f>
        <v>0</v>
      </c>
      <c r="C18" s="19">
        <f>Neu_Gehalt!B25</f>
        <v>16</v>
      </c>
      <c r="D18">
        <f>IF(A18="",0,IF(AND(C18&gt;=10,YEAR(Alt_Gehalt!$E$5)&lt;Dienstprüftung!A18,Alt_Gehalt!$E$4),1,0)+IF(AND(C18&gt;=25,YEAR(Alt_Gehalt!$E$5)&lt;Dienstprüftung!A18,Alt_Gehalt!$E$4),1,0))</f>
        <v>0</v>
      </c>
      <c r="E18">
        <f>MAX(IF(AND(YEAR(Gehaltsrechner!$G$11)=Dienstprüftung!A18,Alt_Gehalt!$E$4,OR(Dienstprüftung!C18=10,Dienstprüftung!C18=25)),12-MONTH(Alt_Gehalt!$E$5)+1,0)-IF(YEAR(Neu_Gehalt!$E$1)+70=Dienstprüftung!A18,12-MONTH(Neu_Gehalt!$E$1)+1,0),0)</f>
        <v>0</v>
      </c>
      <c r="F18">
        <f t="shared" si="0"/>
        <v>1</v>
      </c>
      <c r="G18">
        <f t="shared" si="1"/>
        <v>0</v>
      </c>
    </row>
    <row r="19" spans="1:7" x14ac:dyDescent="0.25">
      <c r="A19">
        <f>Alt_Gehalt!A26</f>
        <v>2039</v>
      </c>
      <c r="B19" t="b">
        <f>IF(AND(YEAR(Alt_Gehalt!$E$5)=Dienstprüftung!A19,Alt_Gehalt!$E$4),TRUE,FALSE)</f>
        <v>0</v>
      </c>
      <c r="C19" s="19">
        <f>Neu_Gehalt!B26</f>
        <v>17</v>
      </c>
      <c r="D19">
        <f>IF(A19="",0,IF(AND(C19&gt;=10,YEAR(Alt_Gehalt!$E$5)&lt;Dienstprüftung!A19,Alt_Gehalt!$E$4),1,0)+IF(AND(C19&gt;=25,YEAR(Alt_Gehalt!$E$5)&lt;Dienstprüftung!A19,Alt_Gehalt!$E$4),1,0))</f>
        <v>0</v>
      </c>
      <c r="E19">
        <f>MAX(IF(AND(YEAR(Gehaltsrechner!$G$11)=Dienstprüftung!A19,Alt_Gehalt!$E$4,OR(Dienstprüftung!C19=10,Dienstprüftung!C19=25)),12-MONTH(Alt_Gehalt!$E$5)+1,0)-IF(YEAR(Neu_Gehalt!$E$1)+70=Dienstprüftung!A19,12-MONTH(Neu_Gehalt!$E$1)+1,0),0)</f>
        <v>0</v>
      </c>
      <c r="F19">
        <f t="shared" si="0"/>
        <v>1</v>
      </c>
      <c r="G19">
        <f t="shared" si="1"/>
        <v>0</v>
      </c>
    </row>
    <row r="20" spans="1:7" x14ac:dyDescent="0.25">
      <c r="A20">
        <f>Alt_Gehalt!A27</f>
        <v>2040</v>
      </c>
      <c r="B20" t="b">
        <f>IF(AND(YEAR(Alt_Gehalt!$E$5)=Dienstprüftung!A20,Alt_Gehalt!$E$4),TRUE,FALSE)</f>
        <v>0</v>
      </c>
      <c r="C20" s="19">
        <f>Neu_Gehalt!B27</f>
        <v>18</v>
      </c>
      <c r="D20">
        <f>IF(A20="",0,IF(AND(C20&gt;=10,YEAR(Alt_Gehalt!$E$5)&lt;Dienstprüftung!A20,Alt_Gehalt!$E$4),1,0)+IF(AND(C20&gt;=25,YEAR(Alt_Gehalt!$E$5)&lt;Dienstprüftung!A20,Alt_Gehalt!$E$4),1,0))</f>
        <v>0</v>
      </c>
      <c r="E20">
        <f>MAX(IF(AND(YEAR(Gehaltsrechner!$G$11)=Dienstprüftung!A20,Alt_Gehalt!$E$4,OR(Dienstprüftung!C20=10,Dienstprüftung!C20=25)),12-MONTH(Alt_Gehalt!$E$5)+1,0)-IF(YEAR(Neu_Gehalt!$E$1)+70=Dienstprüftung!A20,12-MONTH(Neu_Gehalt!$E$1)+1,0),0)</f>
        <v>0</v>
      </c>
      <c r="F20">
        <f t="shared" si="0"/>
        <v>1</v>
      </c>
      <c r="G20">
        <f t="shared" si="1"/>
        <v>0</v>
      </c>
    </row>
    <row r="21" spans="1:7" x14ac:dyDescent="0.25">
      <c r="A21">
        <f>Alt_Gehalt!A28</f>
        <v>2041</v>
      </c>
      <c r="B21" t="b">
        <f>IF(AND(YEAR(Alt_Gehalt!$E$5)=Dienstprüftung!A21,Alt_Gehalt!$E$4),TRUE,FALSE)</f>
        <v>0</v>
      </c>
      <c r="C21" s="19">
        <f>Neu_Gehalt!B28</f>
        <v>19</v>
      </c>
      <c r="D21">
        <f>IF(A21="",0,IF(AND(C21&gt;=10,YEAR(Alt_Gehalt!$E$5)&lt;Dienstprüftung!A21,Alt_Gehalt!$E$4),1,0)+IF(AND(C21&gt;=25,YEAR(Alt_Gehalt!$E$5)&lt;Dienstprüftung!A21,Alt_Gehalt!$E$4),1,0))</f>
        <v>0</v>
      </c>
      <c r="E21">
        <f>MAX(IF(AND(YEAR(Gehaltsrechner!$G$11)=Dienstprüftung!A21,Alt_Gehalt!$E$4,OR(Dienstprüftung!C21=10,Dienstprüftung!C21=25)),12-MONTH(Alt_Gehalt!$E$5)+1,0)-IF(YEAR(Neu_Gehalt!$E$1)+70=Dienstprüftung!A21,12-MONTH(Neu_Gehalt!$E$1)+1,0),0)</f>
        <v>0</v>
      </c>
      <c r="F21">
        <f t="shared" si="0"/>
        <v>1</v>
      </c>
      <c r="G21">
        <f t="shared" si="1"/>
        <v>0</v>
      </c>
    </row>
    <row r="22" spans="1:7" x14ac:dyDescent="0.25">
      <c r="A22">
        <f>Alt_Gehalt!A29</f>
        <v>2042</v>
      </c>
      <c r="B22" t="b">
        <f>IF(AND(YEAR(Alt_Gehalt!$E$5)=Dienstprüftung!A22,Alt_Gehalt!$E$4),TRUE,FALSE)</f>
        <v>0</v>
      </c>
      <c r="C22" s="19">
        <f>Neu_Gehalt!B29</f>
        <v>20</v>
      </c>
      <c r="D22">
        <f>IF(A22="",0,IF(AND(C22&gt;=10,YEAR(Alt_Gehalt!$E$5)&lt;Dienstprüftung!A22,Alt_Gehalt!$E$4),1,0)+IF(AND(C22&gt;=25,YEAR(Alt_Gehalt!$E$5)&lt;Dienstprüftung!A22,Alt_Gehalt!$E$4),1,0))</f>
        <v>0</v>
      </c>
      <c r="E22">
        <f>MAX(IF(AND(YEAR(Gehaltsrechner!$G$11)=Dienstprüftung!A22,Alt_Gehalt!$E$4,OR(Dienstprüftung!C22=10,Dienstprüftung!C22=25)),12-MONTH(Alt_Gehalt!$E$5)+1,0)-IF(YEAR(Neu_Gehalt!$E$1)+70=Dienstprüftung!A22,12-MONTH(Neu_Gehalt!$E$1)+1,0),0)</f>
        <v>0</v>
      </c>
      <c r="F22">
        <f t="shared" si="0"/>
        <v>1</v>
      </c>
      <c r="G22">
        <f t="shared" si="1"/>
        <v>0</v>
      </c>
    </row>
    <row r="23" spans="1:7" x14ac:dyDescent="0.25">
      <c r="A23">
        <f>Alt_Gehalt!A30</f>
        <v>2043</v>
      </c>
      <c r="B23" t="b">
        <f>IF(AND(YEAR(Alt_Gehalt!$E$5)=Dienstprüftung!A23,Alt_Gehalt!$E$4),TRUE,FALSE)</f>
        <v>0</v>
      </c>
      <c r="C23" s="19">
        <f>Neu_Gehalt!B30</f>
        <v>21</v>
      </c>
      <c r="D23">
        <f>IF(A23="",0,IF(AND(C23&gt;=10,YEAR(Alt_Gehalt!$E$5)&lt;Dienstprüftung!A23,Alt_Gehalt!$E$4),1,0)+IF(AND(C23&gt;=25,YEAR(Alt_Gehalt!$E$5)&lt;Dienstprüftung!A23,Alt_Gehalt!$E$4),1,0))</f>
        <v>0</v>
      </c>
      <c r="E23">
        <f>MAX(IF(AND(YEAR(Gehaltsrechner!$G$11)=Dienstprüftung!A23,Alt_Gehalt!$E$4,OR(Dienstprüftung!C23=10,Dienstprüftung!C23=25)),12-MONTH(Alt_Gehalt!$E$5)+1,0)-IF(YEAR(Neu_Gehalt!$E$1)+70=Dienstprüftung!A23,12-MONTH(Neu_Gehalt!$E$1)+1,0),0)</f>
        <v>0</v>
      </c>
      <c r="F23">
        <f t="shared" si="0"/>
        <v>1</v>
      </c>
      <c r="G23">
        <f t="shared" si="1"/>
        <v>0</v>
      </c>
    </row>
    <row r="24" spans="1:7" x14ac:dyDescent="0.25">
      <c r="A24">
        <f>Alt_Gehalt!A31</f>
        <v>2044</v>
      </c>
      <c r="B24" t="b">
        <f>IF(AND(YEAR(Alt_Gehalt!$E$5)=Dienstprüftung!A24,Alt_Gehalt!$E$4),TRUE,FALSE)</f>
        <v>0</v>
      </c>
      <c r="C24" s="19">
        <f>Neu_Gehalt!B31</f>
        <v>22</v>
      </c>
      <c r="D24">
        <f>IF(A24="",0,IF(AND(C24&gt;=10,YEAR(Alt_Gehalt!$E$5)&lt;Dienstprüftung!A24,Alt_Gehalt!$E$4),1,0)+IF(AND(C24&gt;=25,YEAR(Alt_Gehalt!$E$5)&lt;Dienstprüftung!A24,Alt_Gehalt!$E$4),1,0))</f>
        <v>0</v>
      </c>
      <c r="E24">
        <f>MAX(IF(AND(YEAR(Gehaltsrechner!$G$11)=Dienstprüftung!A24,Alt_Gehalt!$E$4,OR(Dienstprüftung!C24=10,Dienstprüftung!C24=25)),12-MONTH(Alt_Gehalt!$E$5)+1,0)-IF(YEAR(Neu_Gehalt!$E$1)+70=Dienstprüftung!A24,12-MONTH(Neu_Gehalt!$E$1)+1,0),0)</f>
        <v>0</v>
      </c>
      <c r="F24">
        <f t="shared" si="0"/>
        <v>1</v>
      </c>
      <c r="G24">
        <f t="shared" si="1"/>
        <v>0</v>
      </c>
    </row>
    <row r="25" spans="1:7" x14ac:dyDescent="0.25">
      <c r="A25">
        <f>Alt_Gehalt!A32</f>
        <v>2045</v>
      </c>
      <c r="B25" t="b">
        <f>IF(AND(YEAR(Alt_Gehalt!$E$5)=Dienstprüftung!A25,Alt_Gehalt!$E$4),TRUE,FALSE)</f>
        <v>0</v>
      </c>
      <c r="C25" s="19">
        <f>Neu_Gehalt!B32</f>
        <v>23</v>
      </c>
      <c r="D25">
        <f>IF(A25="",0,IF(AND(C25&gt;=10,YEAR(Alt_Gehalt!$E$5)&lt;Dienstprüftung!A25,Alt_Gehalt!$E$4),1,0)+IF(AND(C25&gt;=25,YEAR(Alt_Gehalt!$E$5)&lt;Dienstprüftung!A25,Alt_Gehalt!$E$4),1,0))</f>
        <v>0</v>
      </c>
      <c r="E25">
        <f>MAX(IF(AND(YEAR(Gehaltsrechner!$G$11)=Dienstprüftung!A25,Alt_Gehalt!$E$4,OR(Dienstprüftung!C25=10,Dienstprüftung!C25=25)),12-MONTH(Alt_Gehalt!$E$5)+1,0)-IF(YEAR(Neu_Gehalt!$E$1)+70=Dienstprüftung!A25,12-MONTH(Neu_Gehalt!$E$1)+1,0),0)</f>
        <v>0</v>
      </c>
      <c r="F25">
        <f t="shared" si="0"/>
        <v>1</v>
      </c>
      <c r="G25">
        <f t="shared" si="1"/>
        <v>0</v>
      </c>
    </row>
    <row r="26" spans="1:7" x14ac:dyDescent="0.25">
      <c r="A26">
        <f>Alt_Gehalt!A33</f>
        <v>2046</v>
      </c>
      <c r="B26" t="b">
        <f>IF(AND(YEAR(Alt_Gehalt!$E$5)=Dienstprüftung!A26,Alt_Gehalt!$E$4),TRUE,FALSE)</f>
        <v>0</v>
      </c>
      <c r="C26" s="19">
        <f>Neu_Gehalt!B33</f>
        <v>24</v>
      </c>
      <c r="D26">
        <f>IF(A26="",0,IF(AND(C26&gt;=10,YEAR(Alt_Gehalt!$E$5)&lt;Dienstprüftung!A26,Alt_Gehalt!$E$4),1,0)+IF(AND(C26&gt;=25,YEAR(Alt_Gehalt!$E$5)&lt;Dienstprüftung!A26,Alt_Gehalt!$E$4),1,0))</f>
        <v>0</v>
      </c>
      <c r="E26">
        <f>MAX(IF(AND(YEAR(Gehaltsrechner!$G$11)=Dienstprüftung!A26,Alt_Gehalt!$E$4,OR(Dienstprüftung!C26=10,Dienstprüftung!C26=25)),12-MONTH(Alt_Gehalt!$E$5)+1,0)-IF(YEAR(Neu_Gehalt!$E$1)+70=Dienstprüftung!A26,12-MONTH(Neu_Gehalt!$E$1)+1,0),0)</f>
        <v>0</v>
      </c>
      <c r="F26">
        <f t="shared" si="0"/>
        <v>1</v>
      </c>
      <c r="G26">
        <f t="shared" si="1"/>
        <v>0</v>
      </c>
    </row>
    <row r="27" spans="1:7" x14ac:dyDescent="0.25">
      <c r="A27">
        <f>Alt_Gehalt!A34</f>
        <v>2047</v>
      </c>
      <c r="B27" t="b">
        <f>IF(AND(YEAR(Alt_Gehalt!$E$5)=Dienstprüftung!A27,Alt_Gehalt!$E$4),TRUE,FALSE)</f>
        <v>0</v>
      </c>
      <c r="C27" s="19">
        <f>Neu_Gehalt!B34</f>
        <v>25</v>
      </c>
      <c r="D27">
        <f>IF(A27="",0,IF(AND(C27&gt;=10,YEAR(Alt_Gehalt!$E$5)&lt;Dienstprüftung!A27,Alt_Gehalt!$E$4),1,0)+IF(AND(C27&gt;=25,YEAR(Alt_Gehalt!$E$5)&lt;Dienstprüftung!A27,Alt_Gehalt!$E$4),1,0))</f>
        <v>0</v>
      </c>
      <c r="E27">
        <f>MAX(IF(AND(YEAR(Gehaltsrechner!$G$11)=Dienstprüftung!A27,Alt_Gehalt!$E$4,OR(Dienstprüftung!C27=10,Dienstprüftung!C27=25)),12-MONTH(Alt_Gehalt!$E$5)+1,0)-IF(YEAR(Neu_Gehalt!$E$1)+70=Dienstprüftung!A27,12-MONTH(Neu_Gehalt!$E$1)+1,0),0)</f>
        <v>0</v>
      </c>
      <c r="F27">
        <f t="shared" si="0"/>
        <v>1</v>
      </c>
      <c r="G27">
        <f t="shared" si="1"/>
        <v>0</v>
      </c>
    </row>
    <row r="28" spans="1:7" x14ac:dyDescent="0.25">
      <c r="A28">
        <f>Alt_Gehalt!A35</f>
        <v>2048</v>
      </c>
      <c r="B28" t="b">
        <f>IF(AND(YEAR(Alt_Gehalt!$E$5)=Dienstprüftung!A28,Alt_Gehalt!$E$4),TRUE,FALSE)</f>
        <v>0</v>
      </c>
      <c r="C28" s="19">
        <f>Neu_Gehalt!B35</f>
        <v>26</v>
      </c>
      <c r="D28">
        <f>IF(A28="",0,IF(AND(C28&gt;=10,YEAR(Alt_Gehalt!$E$5)&lt;Dienstprüftung!A28,Alt_Gehalt!$E$4),1,0)+IF(AND(C28&gt;=25,YEAR(Alt_Gehalt!$E$5)&lt;Dienstprüftung!A28,Alt_Gehalt!$E$4),1,0))</f>
        <v>0</v>
      </c>
      <c r="E28">
        <f>MAX(IF(AND(YEAR(Gehaltsrechner!$G$11)=Dienstprüftung!A28,Alt_Gehalt!$E$4,OR(Dienstprüftung!C28=10,Dienstprüftung!C28=25)),12-MONTH(Alt_Gehalt!$E$5)+1,0)-IF(YEAR(Neu_Gehalt!$E$1)+70=Dienstprüftung!A28,12-MONTH(Neu_Gehalt!$E$1)+1,0),0)</f>
        <v>0</v>
      </c>
      <c r="F28">
        <f t="shared" si="0"/>
        <v>1</v>
      </c>
      <c r="G28">
        <f t="shared" si="1"/>
        <v>0</v>
      </c>
    </row>
    <row r="29" spans="1:7" x14ac:dyDescent="0.25">
      <c r="A29">
        <f>Alt_Gehalt!A36</f>
        <v>2049</v>
      </c>
      <c r="B29" t="b">
        <f>IF(AND(YEAR(Alt_Gehalt!$E$5)=Dienstprüftung!A29,Alt_Gehalt!$E$4),TRUE,FALSE)</f>
        <v>0</v>
      </c>
      <c r="C29" s="19">
        <f>Neu_Gehalt!B36</f>
        <v>27</v>
      </c>
      <c r="D29">
        <f>IF(A29="",0,IF(AND(C29&gt;=10,YEAR(Alt_Gehalt!$E$5)&lt;Dienstprüftung!A29,Alt_Gehalt!$E$4),1,0)+IF(AND(C29&gt;=25,YEAR(Alt_Gehalt!$E$5)&lt;Dienstprüftung!A29,Alt_Gehalt!$E$4),1,0))</f>
        <v>0</v>
      </c>
      <c r="E29">
        <f>MAX(IF(AND(YEAR(Gehaltsrechner!$G$11)=Dienstprüftung!A29,Alt_Gehalt!$E$4,OR(Dienstprüftung!C29=10,Dienstprüftung!C29=25)),12-MONTH(Alt_Gehalt!$E$5)+1,0)-IF(YEAR(Neu_Gehalt!$E$1)+70=Dienstprüftung!A29,12-MONTH(Neu_Gehalt!$E$1)+1,0),0)</f>
        <v>0</v>
      </c>
      <c r="F29">
        <f t="shared" si="0"/>
        <v>1</v>
      </c>
      <c r="G29">
        <f t="shared" si="1"/>
        <v>0</v>
      </c>
    </row>
    <row r="30" spans="1:7" x14ac:dyDescent="0.25">
      <c r="A30">
        <f>Alt_Gehalt!A37</f>
        <v>2050</v>
      </c>
      <c r="B30" t="b">
        <f>IF(AND(YEAR(Alt_Gehalt!$E$5)=Dienstprüftung!A30,Alt_Gehalt!$E$4),TRUE,FALSE)</f>
        <v>0</v>
      </c>
      <c r="C30" s="19">
        <f>Neu_Gehalt!B37</f>
        <v>28</v>
      </c>
      <c r="D30">
        <f>IF(A30="",0,IF(AND(C30&gt;=10,YEAR(Alt_Gehalt!$E$5)&lt;Dienstprüftung!A30,Alt_Gehalt!$E$4),1,0)+IF(AND(C30&gt;=25,YEAR(Alt_Gehalt!$E$5)&lt;Dienstprüftung!A30,Alt_Gehalt!$E$4),1,0))</f>
        <v>0</v>
      </c>
      <c r="E30">
        <f>MAX(IF(AND(YEAR(Gehaltsrechner!$G$11)=Dienstprüftung!A30,Alt_Gehalt!$E$4,OR(Dienstprüftung!C30=10,Dienstprüftung!C30=25)),12-MONTH(Alt_Gehalt!$E$5)+1,0)-IF(YEAR(Neu_Gehalt!$E$1)+70=Dienstprüftung!A30,12-MONTH(Neu_Gehalt!$E$1)+1,0),0)</f>
        <v>0</v>
      </c>
      <c r="F30">
        <f t="shared" si="0"/>
        <v>1</v>
      </c>
      <c r="G30">
        <f t="shared" si="1"/>
        <v>0</v>
      </c>
    </row>
    <row r="31" spans="1:7" x14ac:dyDescent="0.25">
      <c r="A31" t="str">
        <f>Alt_Gehalt!A38</f>
        <v/>
      </c>
      <c r="B31" t="b">
        <f>IF(AND(YEAR(Alt_Gehalt!$E$5)=Dienstprüftung!A31,Alt_Gehalt!$E$4),TRUE,FALSE)</f>
        <v>0</v>
      </c>
      <c r="C31" s="19" t="str">
        <f>Neu_Gehalt!B38</f>
        <v/>
      </c>
      <c r="D31">
        <f>IF(A31="",0,IF(AND(C31&gt;=10,YEAR(Alt_Gehalt!$E$5)&lt;Dienstprüftung!A31,Alt_Gehalt!$E$4),1,0)+IF(AND(C31&gt;=25,YEAR(Alt_Gehalt!$E$5)&lt;Dienstprüftung!A31,Alt_Gehalt!$E$4),1,0))</f>
        <v>0</v>
      </c>
      <c r="E31">
        <f>MAX(IF(AND(YEAR(Gehaltsrechner!$G$11)=Dienstprüftung!A31,Alt_Gehalt!$E$4,OR(Dienstprüftung!C31=10,Dienstprüftung!C31=25)),12-MONTH(Alt_Gehalt!$E$5)+1,0)-IF(YEAR(Neu_Gehalt!$E$1)+70=Dienstprüftung!A31,12-MONTH(Neu_Gehalt!$E$1)+1,0),0)</f>
        <v>0</v>
      </c>
      <c r="F31">
        <f t="shared" si="0"/>
        <v>1</v>
      </c>
      <c r="G31">
        <f t="shared" si="1"/>
        <v>0</v>
      </c>
    </row>
    <row r="32" spans="1:7" x14ac:dyDescent="0.25">
      <c r="A32" t="str">
        <f>Alt_Gehalt!A39</f>
        <v/>
      </c>
      <c r="B32" t="b">
        <f>IF(AND(YEAR(Alt_Gehalt!$E$5)=Dienstprüftung!A32,Alt_Gehalt!$E$4),TRUE,FALSE)</f>
        <v>0</v>
      </c>
      <c r="C32" s="19" t="str">
        <f>Neu_Gehalt!B39</f>
        <v/>
      </c>
      <c r="D32">
        <f>IF(A32="",0,IF(AND(C32&gt;=10,YEAR(Alt_Gehalt!$E$5)&lt;Dienstprüftung!A32,Alt_Gehalt!$E$4),1,0)+IF(AND(C32&gt;=25,YEAR(Alt_Gehalt!$E$5)&lt;Dienstprüftung!A32,Alt_Gehalt!$E$4),1,0))</f>
        <v>0</v>
      </c>
      <c r="E32">
        <f>MAX(IF(AND(YEAR(Gehaltsrechner!$G$11)=Dienstprüftung!A32,Alt_Gehalt!$E$4,OR(Dienstprüftung!C32=10,Dienstprüftung!C32=25)),12-MONTH(Alt_Gehalt!$E$5)+1,0)-IF(YEAR(Neu_Gehalt!$E$1)+70=Dienstprüftung!A32,12-MONTH(Neu_Gehalt!$E$1)+1,0),0)</f>
        <v>0</v>
      </c>
      <c r="F32">
        <f t="shared" si="0"/>
        <v>1</v>
      </c>
      <c r="G32">
        <f t="shared" si="1"/>
        <v>0</v>
      </c>
    </row>
    <row r="33" spans="1:7" x14ac:dyDescent="0.25">
      <c r="A33" t="str">
        <f>Alt_Gehalt!A40</f>
        <v/>
      </c>
      <c r="B33" t="b">
        <f>IF(AND(YEAR(Alt_Gehalt!$E$5)=Dienstprüftung!A33,Alt_Gehalt!$E$4),TRUE,FALSE)</f>
        <v>0</v>
      </c>
      <c r="C33" s="19" t="str">
        <f>Neu_Gehalt!B40</f>
        <v/>
      </c>
      <c r="D33">
        <f>IF(A33="",0,IF(AND(C33&gt;=10,YEAR(Alt_Gehalt!$E$5)&lt;Dienstprüftung!A33,Alt_Gehalt!$E$4),1,0)+IF(AND(C33&gt;=25,YEAR(Alt_Gehalt!$E$5)&lt;Dienstprüftung!A33,Alt_Gehalt!$E$4),1,0))</f>
        <v>0</v>
      </c>
      <c r="E33">
        <f>MAX(IF(AND(YEAR(Gehaltsrechner!$G$11)=Dienstprüftung!A33,Alt_Gehalt!$E$4,OR(Dienstprüftung!C33=10,Dienstprüftung!C33=25)),12-MONTH(Alt_Gehalt!$E$5)+1,0)-IF(YEAR(Neu_Gehalt!$E$1)+70=Dienstprüftung!A33,12-MONTH(Neu_Gehalt!$E$1)+1,0),0)</f>
        <v>0</v>
      </c>
      <c r="F33">
        <f t="shared" si="0"/>
        <v>1</v>
      </c>
      <c r="G33">
        <f t="shared" si="1"/>
        <v>0</v>
      </c>
    </row>
    <row r="34" spans="1:7" x14ac:dyDescent="0.25">
      <c r="A34" t="str">
        <f>Alt_Gehalt!A41</f>
        <v/>
      </c>
      <c r="B34" t="b">
        <f>IF(AND(YEAR(Alt_Gehalt!$E$5)=Dienstprüftung!A34,Alt_Gehalt!$E$4),TRUE,FALSE)</f>
        <v>0</v>
      </c>
      <c r="C34" s="19" t="str">
        <f>Neu_Gehalt!B41</f>
        <v/>
      </c>
      <c r="D34">
        <f>IF(A34="",0,IF(AND(C34&gt;=10,YEAR(Alt_Gehalt!$E$5)&lt;Dienstprüftung!A34,Alt_Gehalt!$E$4),1,0)+IF(AND(C34&gt;=25,YEAR(Alt_Gehalt!$E$5)&lt;Dienstprüftung!A34,Alt_Gehalt!$E$4),1,0))</f>
        <v>0</v>
      </c>
      <c r="E34">
        <f>MAX(IF(AND(YEAR(Gehaltsrechner!$G$11)=Dienstprüftung!A34,Alt_Gehalt!$E$4,OR(Dienstprüftung!C34=10,Dienstprüftung!C34=25)),12-MONTH(Alt_Gehalt!$E$5)+1,0)-IF(YEAR(Neu_Gehalt!$E$1)+70=Dienstprüftung!A34,12-MONTH(Neu_Gehalt!$E$1)+1,0),0)</f>
        <v>0</v>
      </c>
      <c r="F34">
        <f t="shared" si="0"/>
        <v>1</v>
      </c>
      <c r="G34">
        <f t="shared" si="1"/>
        <v>0</v>
      </c>
    </row>
    <row r="35" spans="1:7" x14ac:dyDescent="0.25">
      <c r="A35" t="str">
        <f>Alt_Gehalt!A42</f>
        <v/>
      </c>
      <c r="B35" t="b">
        <f>IF(AND(YEAR(Alt_Gehalt!$E$5)=Dienstprüftung!A35,Alt_Gehalt!$E$4),TRUE,FALSE)</f>
        <v>0</v>
      </c>
      <c r="C35" s="19" t="str">
        <f>Neu_Gehalt!B42</f>
        <v/>
      </c>
      <c r="D35">
        <f>IF(A35="",0,IF(AND(C35&gt;=10,YEAR(Alt_Gehalt!$E$5)&lt;Dienstprüftung!A35,Alt_Gehalt!$E$4),1,0)+IF(AND(C35&gt;=25,YEAR(Alt_Gehalt!$E$5)&lt;Dienstprüftung!A35,Alt_Gehalt!$E$4),1,0))</f>
        <v>0</v>
      </c>
      <c r="E35">
        <f>MAX(IF(AND(YEAR(Gehaltsrechner!$G$11)=Dienstprüftung!A35,Alt_Gehalt!$E$4,OR(Dienstprüftung!C35=10,Dienstprüftung!C35=25)),12-MONTH(Alt_Gehalt!$E$5)+1,0)-IF(YEAR(Neu_Gehalt!$E$1)+70=Dienstprüftung!A35,12-MONTH(Neu_Gehalt!$E$1)+1,0),0)</f>
        <v>0</v>
      </c>
      <c r="F35">
        <f t="shared" si="0"/>
        <v>1</v>
      </c>
      <c r="G35">
        <f t="shared" si="1"/>
        <v>0</v>
      </c>
    </row>
    <row r="36" spans="1:7" x14ac:dyDescent="0.25">
      <c r="A36" t="str">
        <f>Alt_Gehalt!A43</f>
        <v/>
      </c>
      <c r="B36" t="b">
        <f>IF(AND(YEAR(Alt_Gehalt!$E$5)=Dienstprüftung!A36,Alt_Gehalt!$E$4),TRUE,FALSE)</f>
        <v>0</v>
      </c>
      <c r="C36" s="19" t="str">
        <f>Neu_Gehalt!B43</f>
        <v/>
      </c>
      <c r="D36">
        <f>IF(A36="",0,IF(AND(C36&gt;=10,YEAR(Alt_Gehalt!$E$5)&lt;Dienstprüftung!A36,Alt_Gehalt!$E$4),1,0)+IF(AND(C36&gt;=25,YEAR(Alt_Gehalt!$E$5)&lt;Dienstprüftung!A36,Alt_Gehalt!$E$4),1,0))</f>
        <v>0</v>
      </c>
      <c r="E36">
        <f>MAX(IF(AND(YEAR(Gehaltsrechner!$G$11)=Dienstprüftung!A36,Alt_Gehalt!$E$4,OR(Dienstprüftung!C36=10,Dienstprüftung!C36=25)),12-MONTH(Alt_Gehalt!$E$5)+1,0)-IF(YEAR(Neu_Gehalt!$E$1)+70=Dienstprüftung!A36,12-MONTH(Neu_Gehalt!$E$1)+1,0),0)</f>
        <v>0</v>
      </c>
      <c r="F36">
        <f t="shared" si="0"/>
        <v>1</v>
      </c>
      <c r="G36">
        <f t="shared" si="1"/>
        <v>0</v>
      </c>
    </row>
    <row r="37" spans="1:7" x14ac:dyDescent="0.25">
      <c r="A37" t="str">
        <f>Alt_Gehalt!A44</f>
        <v/>
      </c>
      <c r="B37" t="b">
        <f>IF(AND(YEAR(Alt_Gehalt!$E$5)=Dienstprüftung!A37,Alt_Gehalt!$E$4),TRUE,FALSE)</f>
        <v>0</v>
      </c>
      <c r="C37" s="19" t="str">
        <f>Neu_Gehalt!B44</f>
        <v/>
      </c>
      <c r="D37">
        <f>IF(A37="",0,IF(AND(C37&gt;=10,YEAR(Alt_Gehalt!$E$5)&lt;Dienstprüftung!A37,Alt_Gehalt!$E$4),1,0)+IF(AND(C37&gt;=25,YEAR(Alt_Gehalt!$E$5)&lt;Dienstprüftung!A37,Alt_Gehalt!$E$4),1,0))</f>
        <v>0</v>
      </c>
      <c r="E37">
        <f>MAX(IF(AND(YEAR(Gehaltsrechner!$G$11)=Dienstprüftung!A37,Alt_Gehalt!$E$4,OR(Dienstprüftung!C37=10,Dienstprüftung!C37=25)),12-MONTH(Alt_Gehalt!$E$5)+1,0)-IF(YEAR(Neu_Gehalt!$E$1)+70=Dienstprüftung!A37,12-MONTH(Neu_Gehalt!$E$1)+1,0),0)</f>
        <v>0</v>
      </c>
      <c r="F37">
        <f t="shared" si="0"/>
        <v>1</v>
      </c>
      <c r="G37">
        <f t="shared" si="1"/>
        <v>0</v>
      </c>
    </row>
    <row r="38" spans="1:7" x14ac:dyDescent="0.25">
      <c r="A38" t="str">
        <f>Alt_Gehalt!A45</f>
        <v/>
      </c>
      <c r="B38" t="b">
        <f>IF(AND(YEAR(Alt_Gehalt!$E$5)=Dienstprüftung!A38,Alt_Gehalt!$E$4),TRUE,FALSE)</f>
        <v>0</v>
      </c>
      <c r="C38" s="19" t="str">
        <f>Neu_Gehalt!B45</f>
        <v/>
      </c>
      <c r="D38">
        <f>IF(A38="",0,IF(AND(C38&gt;=10,YEAR(Alt_Gehalt!$E$5)&lt;Dienstprüftung!A38,Alt_Gehalt!$E$4),1,0)+IF(AND(C38&gt;=25,YEAR(Alt_Gehalt!$E$5)&lt;Dienstprüftung!A38,Alt_Gehalt!$E$4),1,0))</f>
        <v>0</v>
      </c>
      <c r="E38">
        <f>MAX(IF(AND(YEAR(Gehaltsrechner!$G$11)=Dienstprüftung!A38,Alt_Gehalt!$E$4,OR(Dienstprüftung!C38=10,Dienstprüftung!C38=25)),12-MONTH(Alt_Gehalt!$E$5)+1,0)-IF(YEAR(Neu_Gehalt!$E$1)+70=Dienstprüftung!A38,12-MONTH(Neu_Gehalt!$E$1)+1,0),0)</f>
        <v>0</v>
      </c>
      <c r="F38">
        <f t="shared" si="0"/>
        <v>1</v>
      </c>
      <c r="G38">
        <f t="shared" si="1"/>
        <v>0</v>
      </c>
    </row>
    <row r="39" spans="1:7" x14ac:dyDescent="0.25">
      <c r="A39" t="str">
        <f>Alt_Gehalt!A46</f>
        <v/>
      </c>
      <c r="B39" t="b">
        <f>IF(AND(YEAR(Alt_Gehalt!$E$5)=Dienstprüftung!A39,Alt_Gehalt!$E$4),TRUE,FALSE)</f>
        <v>0</v>
      </c>
      <c r="C39" s="19" t="str">
        <f>Neu_Gehalt!B46</f>
        <v/>
      </c>
      <c r="D39">
        <f>IF(A39="",0,IF(AND(C39&gt;=10,YEAR(Alt_Gehalt!$E$5)&lt;Dienstprüftung!A39,Alt_Gehalt!$E$4),1,0)+IF(AND(C39&gt;=25,YEAR(Alt_Gehalt!$E$5)&lt;Dienstprüftung!A39,Alt_Gehalt!$E$4),1,0))</f>
        <v>0</v>
      </c>
      <c r="E39">
        <f>MAX(IF(AND(YEAR(Gehaltsrechner!$G$11)=Dienstprüftung!A39,Alt_Gehalt!$E$4,OR(Dienstprüftung!C39=10,Dienstprüftung!C39=25)),12-MONTH(Alt_Gehalt!$E$5)+1,0)-IF(YEAR(Neu_Gehalt!$E$1)+70=Dienstprüftung!A39,12-MONTH(Neu_Gehalt!$E$1)+1,0),0)</f>
        <v>0</v>
      </c>
      <c r="F39">
        <f t="shared" si="0"/>
        <v>1</v>
      </c>
      <c r="G39">
        <f t="shared" si="1"/>
        <v>0</v>
      </c>
    </row>
    <row r="40" spans="1:7" x14ac:dyDescent="0.25">
      <c r="A40" t="str">
        <f>Alt_Gehalt!A47</f>
        <v/>
      </c>
      <c r="B40" t="b">
        <f>IF(AND(YEAR(Alt_Gehalt!$E$5)=Dienstprüftung!A40,Alt_Gehalt!$E$4),TRUE,FALSE)</f>
        <v>0</v>
      </c>
      <c r="C40" s="19" t="str">
        <f>Neu_Gehalt!B47</f>
        <v/>
      </c>
      <c r="D40">
        <f>IF(A40="",0,IF(AND(C40&gt;=10,YEAR(Alt_Gehalt!$E$5)&lt;Dienstprüftung!A40,Alt_Gehalt!$E$4),1,0)+IF(AND(C40&gt;=25,YEAR(Alt_Gehalt!$E$5)&lt;Dienstprüftung!A40,Alt_Gehalt!$E$4),1,0))</f>
        <v>0</v>
      </c>
      <c r="E40">
        <f>MAX(IF(AND(YEAR(Gehaltsrechner!$G$11)=Dienstprüftung!A40,Alt_Gehalt!$E$4,OR(Dienstprüftung!C40=10,Dienstprüftung!C40=25)),12-MONTH(Alt_Gehalt!$E$5)+1,0)-IF(YEAR(Neu_Gehalt!$E$1)+70=Dienstprüftung!A40,12-MONTH(Neu_Gehalt!$E$1)+1,0),0)</f>
        <v>0</v>
      </c>
      <c r="F40">
        <f t="shared" si="0"/>
        <v>1</v>
      </c>
      <c r="G40">
        <f t="shared" si="1"/>
        <v>0</v>
      </c>
    </row>
    <row r="41" spans="1:7" x14ac:dyDescent="0.25">
      <c r="A41" t="str">
        <f>Alt_Gehalt!A48</f>
        <v/>
      </c>
      <c r="B41" t="b">
        <f>IF(AND(YEAR(Alt_Gehalt!$E$5)=Dienstprüftung!A41,Alt_Gehalt!$E$4),TRUE,FALSE)</f>
        <v>0</v>
      </c>
      <c r="C41" s="19" t="str">
        <f>Neu_Gehalt!B48</f>
        <v/>
      </c>
      <c r="D41">
        <f>IF(A41="",0,IF(AND(C41&gt;=10,YEAR(Alt_Gehalt!$E$5)&lt;Dienstprüftung!A41,Alt_Gehalt!$E$4),1,0)+IF(AND(C41&gt;=25,YEAR(Alt_Gehalt!$E$5)&lt;Dienstprüftung!A41,Alt_Gehalt!$E$4),1,0))</f>
        <v>0</v>
      </c>
      <c r="E41">
        <f>MAX(IF(AND(YEAR(Gehaltsrechner!$G$11)=Dienstprüftung!A41,Alt_Gehalt!$E$4,OR(Dienstprüftung!C41=10,Dienstprüftung!C41=25)),12-MONTH(Alt_Gehalt!$E$5)+1,0)-IF(YEAR(Neu_Gehalt!$E$1)+70=Dienstprüftung!A41,12-MONTH(Neu_Gehalt!$E$1)+1,0),0)</f>
        <v>0</v>
      </c>
      <c r="F41">
        <f t="shared" si="0"/>
        <v>1</v>
      </c>
      <c r="G41">
        <f t="shared" si="1"/>
        <v>0</v>
      </c>
    </row>
    <row r="42" spans="1:7" x14ac:dyDescent="0.25">
      <c r="A42" t="str">
        <f>Alt_Gehalt!A49</f>
        <v/>
      </c>
      <c r="B42" t="b">
        <f>IF(AND(YEAR(Alt_Gehalt!$E$5)=Dienstprüftung!A42,Alt_Gehalt!$E$4),TRUE,FALSE)</f>
        <v>0</v>
      </c>
      <c r="C42" s="19" t="str">
        <f>Neu_Gehalt!B49</f>
        <v/>
      </c>
      <c r="D42">
        <f>IF(A42="",0,IF(AND(C42&gt;=10,YEAR(Alt_Gehalt!$E$5)&lt;Dienstprüftung!A42,Alt_Gehalt!$E$4),1,0)+IF(AND(C42&gt;=25,YEAR(Alt_Gehalt!$E$5)&lt;Dienstprüftung!A42,Alt_Gehalt!$E$4),1,0))</f>
        <v>0</v>
      </c>
      <c r="E42">
        <f>MAX(IF(AND(YEAR(Gehaltsrechner!$G$11)=Dienstprüftung!A42,Alt_Gehalt!$E$4,OR(Dienstprüftung!C42=10,Dienstprüftung!C42=25)),12-MONTH(Alt_Gehalt!$E$5)+1,0)-IF(YEAR(Neu_Gehalt!$E$1)+70=Dienstprüftung!A42,12-MONTH(Neu_Gehalt!$E$1)+1,0),0)</f>
        <v>0</v>
      </c>
      <c r="F42">
        <f t="shared" si="0"/>
        <v>1</v>
      </c>
      <c r="G42">
        <f t="shared" si="1"/>
        <v>0</v>
      </c>
    </row>
    <row r="43" spans="1:7" x14ac:dyDescent="0.25">
      <c r="A43" t="str">
        <f>Alt_Gehalt!A50</f>
        <v/>
      </c>
      <c r="B43" t="b">
        <f>IF(AND(YEAR(Alt_Gehalt!$E$5)=Dienstprüftung!A43,Alt_Gehalt!$E$4),TRUE,FALSE)</f>
        <v>0</v>
      </c>
      <c r="C43" s="19" t="str">
        <f>Neu_Gehalt!B50</f>
        <v/>
      </c>
      <c r="D43">
        <f>IF(A43="",0,IF(AND(C43&gt;=10,YEAR(Alt_Gehalt!$E$5)&lt;Dienstprüftung!A43,Alt_Gehalt!$E$4),1,0)+IF(AND(C43&gt;=25,YEAR(Alt_Gehalt!$E$5)&lt;Dienstprüftung!A43,Alt_Gehalt!$E$4),1,0))</f>
        <v>0</v>
      </c>
      <c r="E43">
        <f>MAX(IF(AND(YEAR(Gehaltsrechner!$G$11)=Dienstprüftung!A43,Alt_Gehalt!$E$4,OR(Dienstprüftung!C43=10,Dienstprüftung!C43=25)),12-MONTH(Alt_Gehalt!$E$5)+1,0)-IF(YEAR(Neu_Gehalt!$E$1)+70=Dienstprüftung!A43,12-MONTH(Neu_Gehalt!$E$1)+1,0),0)</f>
        <v>0</v>
      </c>
      <c r="F43">
        <f t="shared" si="0"/>
        <v>1</v>
      </c>
      <c r="G43">
        <f t="shared" si="1"/>
        <v>0</v>
      </c>
    </row>
    <row r="44" spans="1:7" x14ac:dyDescent="0.25">
      <c r="A44" t="str">
        <f>Alt_Gehalt!A51</f>
        <v/>
      </c>
      <c r="B44" t="b">
        <f>IF(AND(YEAR(Alt_Gehalt!$E$5)=Dienstprüftung!A44,Alt_Gehalt!$E$4),TRUE,FALSE)</f>
        <v>0</v>
      </c>
      <c r="C44" s="19" t="str">
        <f>Neu_Gehalt!B51</f>
        <v/>
      </c>
      <c r="D44">
        <f>IF(A44="",0,IF(AND(C44&gt;=10,YEAR(Alt_Gehalt!$E$5)&lt;Dienstprüftung!A44,Alt_Gehalt!$E$4),1,0)+IF(AND(C44&gt;=25,YEAR(Alt_Gehalt!$E$5)&lt;Dienstprüftung!A44,Alt_Gehalt!$E$4),1,0))</f>
        <v>0</v>
      </c>
      <c r="E44">
        <f>MAX(IF(AND(YEAR(Gehaltsrechner!$G$11)=Dienstprüftung!A44,Alt_Gehalt!$E$4,OR(Dienstprüftung!C44=10,Dienstprüftung!C44=25)),12-MONTH(Alt_Gehalt!$E$5)+1,0)-IF(YEAR(Neu_Gehalt!$E$1)+70=Dienstprüftung!A44,12-MONTH(Neu_Gehalt!$E$1)+1,0),0)</f>
        <v>0</v>
      </c>
      <c r="F44">
        <f t="shared" si="0"/>
        <v>1</v>
      </c>
      <c r="G44">
        <f t="shared" si="1"/>
        <v>0</v>
      </c>
    </row>
    <row r="45" spans="1:7" x14ac:dyDescent="0.25">
      <c r="A45" t="str">
        <f>Alt_Gehalt!A52</f>
        <v/>
      </c>
      <c r="B45" t="b">
        <f>IF(AND(YEAR(Alt_Gehalt!$E$5)=Dienstprüftung!A45,Alt_Gehalt!$E$4),TRUE,FALSE)</f>
        <v>0</v>
      </c>
      <c r="C45" s="19" t="str">
        <f>Neu_Gehalt!B52</f>
        <v/>
      </c>
      <c r="D45">
        <f>IF(A45="",0,IF(AND(C45&gt;=10,YEAR(Alt_Gehalt!$E$5)&lt;Dienstprüftung!A45,Alt_Gehalt!$E$4),1,0)+IF(AND(C45&gt;=25,YEAR(Alt_Gehalt!$E$5)&lt;Dienstprüftung!A45,Alt_Gehalt!$E$4),1,0))</f>
        <v>0</v>
      </c>
      <c r="E45">
        <f>MAX(IF(AND(YEAR(Gehaltsrechner!$G$11)=Dienstprüftung!A45,Alt_Gehalt!$E$4,OR(Dienstprüftung!C45=10,Dienstprüftung!C45=25)),12-MONTH(Alt_Gehalt!$E$5)+1,0)-IF(YEAR(Neu_Gehalt!$E$1)+70=Dienstprüftung!A45,12-MONTH(Neu_Gehalt!$E$1)+1,0),0)</f>
        <v>0</v>
      </c>
      <c r="F45">
        <f t="shared" si="0"/>
        <v>1</v>
      </c>
      <c r="G45">
        <f t="shared" si="1"/>
        <v>0</v>
      </c>
    </row>
    <row r="46" spans="1:7" x14ac:dyDescent="0.25">
      <c r="A46" t="str">
        <f>Alt_Gehalt!A53</f>
        <v/>
      </c>
      <c r="B46" t="b">
        <f>IF(AND(YEAR(Alt_Gehalt!$E$5)=Dienstprüftung!A46,Alt_Gehalt!$E$4),TRUE,FALSE)</f>
        <v>0</v>
      </c>
      <c r="C46" s="19" t="str">
        <f>Neu_Gehalt!B53</f>
        <v/>
      </c>
      <c r="D46">
        <f>IF(A46="",0,IF(AND(C46&gt;=10,YEAR(Alt_Gehalt!$E$5)&lt;Dienstprüftung!A46,Alt_Gehalt!$E$4),1,0)+IF(AND(C46&gt;=25,YEAR(Alt_Gehalt!$E$5)&lt;Dienstprüftung!A46,Alt_Gehalt!$E$4),1,0))</f>
        <v>0</v>
      </c>
      <c r="E46">
        <f>MAX(IF(AND(YEAR(Gehaltsrechner!$G$11)=Dienstprüftung!A46,Alt_Gehalt!$E$4,OR(Dienstprüftung!C46=10,Dienstprüftung!C46=25)),12-MONTH(Alt_Gehalt!$E$5)+1,0)-IF(YEAR(Neu_Gehalt!$E$1)+70=Dienstprüftung!A46,12-MONTH(Neu_Gehalt!$E$1)+1,0),0)</f>
        <v>0</v>
      </c>
      <c r="F46">
        <f t="shared" si="0"/>
        <v>1</v>
      </c>
      <c r="G46">
        <f t="shared" si="1"/>
        <v>0</v>
      </c>
    </row>
    <row r="47" spans="1:7" x14ac:dyDescent="0.25">
      <c r="A47" t="str">
        <f>Alt_Gehalt!A54</f>
        <v/>
      </c>
      <c r="B47" t="b">
        <f>IF(AND(YEAR(Alt_Gehalt!$E$5)=Dienstprüftung!A47,Alt_Gehalt!$E$4),TRUE,FALSE)</f>
        <v>0</v>
      </c>
      <c r="C47" s="19" t="str">
        <f>Neu_Gehalt!B54</f>
        <v/>
      </c>
      <c r="D47">
        <f>IF(A47="",0,IF(AND(C47&gt;=10,YEAR(Alt_Gehalt!$E$5)&lt;Dienstprüftung!A47,Alt_Gehalt!$E$4),1,0)+IF(AND(C47&gt;=25,YEAR(Alt_Gehalt!$E$5)&lt;Dienstprüftung!A47,Alt_Gehalt!$E$4),1,0))</f>
        <v>0</v>
      </c>
      <c r="E47">
        <f>MAX(IF(AND(YEAR(Gehaltsrechner!$G$11)=Dienstprüftung!A47,Alt_Gehalt!$E$4,OR(Dienstprüftung!C47=10,Dienstprüftung!C47=25)),12-MONTH(Alt_Gehalt!$E$5)+1,0)-IF(YEAR(Neu_Gehalt!$E$1)+70=Dienstprüftung!A47,12-MONTH(Neu_Gehalt!$E$1)+1,0),0)</f>
        <v>0</v>
      </c>
      <c r="F47">
        <f t="shared" si="0"/>
        <v>1</v>
      </c>
      <c r="G47">
        <f t="shared" si="1"/>
        <v>0</v>
      </c>
    </row>
    <row r="48" spans="1:7" x14ac:dyDescent="0.25">
      <c r="A48" t="str">
        <f>Alt_Gehalt!A55</f>
        <v/>
      </c>
      <c r="B48" t="b">
        <f>IF(AND(YEAR(Alt_Gehalt!$E$5)=Dienstprüftung!A48,Alt_Gehalt!$E$4),TRUE,FALSE)</f>
        <v>0</v>
      </c>
      <c r="C48" s="19" t="str">
        <f>Neu_Gehalt!B55</f>
        <v/>
      </c>
      <c r="D48">
        <f>IF(A48="",0,IF(AND(C48&gt;=10,YEAR(Alt_Gehalt!$E$5)&lt;Dienstprüftung!A48,Alt_Gehalt!$E$4),1,0)+IF(AND(C48&gt;=25,YEAR(Alt_Gehalt!$E$5)&lt;Dienstprüftung!A48,Alt_Gehalt!$E$4),1,0))</f>
        <v>0</v>
      </c>
      <c r="E48">
        <f>MAX(IF(AND(YEAR(Gehaltsrechner!$G$11)=Dienstprüftung!A48,Alt_Gehalt!$E$4,OR(Dienstprüftung!C48=10,Dienstprüftung!C48=25)),12-MONTH(Alt_Gehalt!$E$5)+1,0)-IF(YEAR(Neu_Gehalt!$E$1)+70=Dienstprüftung!A48,12-MONTH(Neu_Gehalt!$E$1)+1,0),0)</f>
        <v>0</v>
      </c>
      <c r="F48">
        <f t="shared" si="0"/>
        <v>1</v>
      </c>
      <c r="G48">
        <f t="shared" si="1"/>
        <v>0</v>
      </c>
    </row>
    <row r="49" spans="1:7" x14ac:dyDescent="0.25">
      <c r="A49" t="str">
        <f>Alt_Gehalt!A56</f>
        <v/>
      </c>
      <c r="B49" t="b">
        <f>IF(AND(YEAR(Alt_Gehalt!$E$5)=Dienstprüftung!A49,Alt_Gehalt!$E$4),TRUE,FALSE)</f>
        <v>0</v>
      </c>
      <c r="C49" s="19" t="str">
        <f>Neu_Gehalt!B56</f>
        <v/>
      </c>
      <c r="D49">
        <f>IF(A49="",0,IF(AND(C49&gt;=10,YEAR(Alt_Gehalt!$E$5)&lt;Dienstprüftung!A49,Alt_Gehalt!$E$4),1,0)+IF(AND(C49&gt;=25,YEAR(Alt_Gehalt!$E$5)&lt;Dienstprüftung!A49,Alt_Gehalt!$E$4),1,0))</f>
        <v>0</v>
      </c>
      <c r="E49">
        <f>MAX(IF(AND(YEAR(Gehaltsrechner!$G$11)=Dienstprüftung!A49,Alt_Gehalt!$E$4,OR(Dienstprüftung!C49=10,Dienstprüftung!C49=25)),12-MONTH(Alt_Gehalt!$E$5)+1,0)-IF(YEAR(Neu_Gehalt!$E$1)+70=Dienstprüftung!A49,12-MONTH(Neu_Gehalt!$E$1)+1,0),0)</f>
        <v>0</v>
      </c>
      <c r="F49">
        <f t="shared" si="0"/>
        <v>1</v>
      </c>
      <c r="G49">
        <f t="shared" si="1"/>
        <v>0</v>
      </c>
    </row>
    <row r="50" spans="1:7" x14ac:dyDescent="0.25">
      <c r="A50" t="str">
        <f>Alt_Gehalt!A57</f>
        <v/>
      </c>
      <c r="B50" t="b">
        <f>IF(AND(YEAR(Alt_Gehalt!$E$5)=Dienstprüftung!A50,Alt_Gehalt!$E$4),TRUE,FALSE)</f>
        <v>0</v>
      </c>
      <c r="C50" s="19" t="str">
        <f>Neu_Gehalt!B57</f>
        <v/>
      </c>
      <c r="D50">
        <f>IF(A50="",0,IF(AND(C50&gt;=10,YEAR(Alt_Gehalt!$E$5)&lt;Dienstprüftung!A50,Alt_Gehalt!$E$4),1,0)+IF(AND(C50&gt;=25,YEAR(Alt_Gehalt!$E$5)&lt;Dienstprüftung!A50,Alt_Gehalt!$E$4),1,0))</f>
        <v>0</v>
      </c>
      <c r="E50">
        <f>MAX(IF(AND(YEAR(Gehaltsrechner!$G$11)=Dienstprüftung!A50,Alt_Gehalt!$E$4,OR(Dienstprüftung!C50=10,Dienstprüftung!C50=25)),12-MONTH(Alt_Gehalt!$E$5)+1,0)-IF(YEAR(Neu_Gehalt!$E$1)+70=Dienstprüftung!A50,12-MONTH(Neu_Gehalt!$E$1)+1,0),0)</f>
        <v>0</v>
      </c>
      <c r="F50">
        <f t="shared" si="0"/>
        <v>1</v>
      </c>
      <c r="G50">
        <f t="shared" si="1"/>
        <v>0</v>
      </c>
    </row>
    <row r="51" spans="1:7" x14ac:dyDescent="0.25">
      <c r="A51" t="str">
        <f>Alt_Gehalt!A58</f>
        <v/>
      </c>
      <c r="B51" t="b">
        <f>IF(AND(YEAR(Alt_Gehalt!$E$5)=Dienstprüftung!A51,Alt_Gehalt!$E$4),TRUE,FALSE)</f>
        <v>0</v>
      </c>
      <c r="C51" s="19" t="str">
        <f>Neu_Gehalt!B58</f>
        <v/>
      </c>
      <c r="D51">
        <f>IF(A51="",0,IF(AND(C51&gt;=10,YEAR(Alt_Gehalt!$E$5)&lt;Dienstprüftung!A51,Alt_Gehalt!$E$4),1,0)+IF(AND(C51&gt;=25,YEAR(Alt_Gehalt!$E$5)&lt;Dienstprüftung!A51,Alt_Gehalt!$E$4),1,0))</f>
        <v>0</v>
      </c>
      <c r="E51">
        <f>MAX(IF(AND(YEAR(Gehaltsrechner!$G$11)=Dienstprüftung!A51,Alt_Gehalt!$E$4,OR(Dienstprüftung!C51=10,Dienstprüftung!C51=25)),12-MONTH(Alt_Gehalt!$E$5)+1,0)-IF(YEAR(Neu_Gehalt!$E$1)+70=Dienstprüftung!A51,12-MONTH(Neu_Gehalt!$E$1)+1,0),0)</f>
        <v>0</v>
      </c>
      <c r="F51">
        <f t="shared" si="0"/>
        <v>1</v>
      </c>
      <c r="G51">
        <f t="shared" si="1"/>
        <v>0</v>
      </c>
    </row>
    <row r="52" spans="1:7" x14ac:dyDescent="0.25">
      <c r="A52" t="str">
        <f>Alt_Gehalt!A59</f>
        <v/>
      </c>
      <c r="B52" t="b">
        <f>IF(AND(YEAR(Alt_Gehalt!$E$5)=Dienstprüftung!A52,Alt_Gehalt!$E$4),TRUE,FALSE)</f>
        <v>0</v>
      </c>
      <c r="C52" s="19" t="str">
        <f>Neu_Gehalt!B59</f>
        <v/>
      </c>
      <c r="D52">
        <f>IF(A52="",0,IF(AND(C52&gt;=10,YEAR(Alt_Gehalt!$E$5)&lt;Dienstprüftung!A52,Alt_Gehalt!$E$4),1,0)+IF(AND(C52&gt;=25,YEAR(Alt_Gehalt!$E$5)&lt;Dienstprüftung!A52,Alt_Gehalt!$E$4),1,0))</f>
        <v>0</v>
      </c>
      <c r="E52">
        <f>MAX(IF(AND(YEAR(Gehaltsrechner!$G$11)=Dienstprüftung!A52,Alt_Gehalt!$E$4,OR(Dienstprüftung!C52=10,Dienstprüftung!C52=25)),12-MONTH(Alt_Gehalt!$E$5)+1,0)-IF(YEAR(Neu_Gehalt!$E$1)+70=Dienstprüftung!A52,12-MONTH(Neu_Gehalt!$E$1)+1,0),0)</f>
        <v>0</v>
      </c>
      <c r="F52">
        <f t="shared" si="0"/>
        <v>1</v>
      </c>
      <c r="G52">
        <f t="shared" si="1"/>
        <v>0</v>
      </c>
    </row>
    <row r="53" spans="1:7" x14ac:dyDescent="0.25">
      <c r="A53" t="str">
        <f>Alt_Gehalt!A60</f>
        <v/>
      </c>
      <c r="B53" t="b">
        <f>IF(AND(YEAR(Alt_Gehalt!$E$5)=Dienstprüftung!A53,Alt_Gehalt!$E$4),TRUE,FALSE)</f>
        <v>0</v>
      </c>
      <c r="C53" s="19" t="str">
        <f>Neu_Gehalt!B60</f>
        <v/>
      </c>
      <c r="D53">
        <f>IF(A53="",0,IF(AND(C53&gt;=10,YEAR(Alt_Gehalt!$E$5)&lt;Dienstprüftung!A53,Alt_Gehalt!$E$4),1,0)+IF(AND(C53&gt;=25,YEAR(Alt_Gehalt!$E$5)&lt;Dienstprüftung!A53,Alt_Gehalt!$E$4),1,0))</f>
        <v>0</v>
      </c>
      <c r="E53">
        <f>MAX(IF(AND(YEAR(Gehaltsrechner!$G$11)=Dienstprüftung!A53,Alt_Gehalt!$E$4,OR(Dienstprüftung!C53=10,Dienstprüftung!C53=25)),12-MONTH(Alt_Gehalt!$E$5)+1,0)-IF(YEAR(Neu_Gehalt!$E$1)+70=Dienstprüftung!A53,12-MONTH(Neu_Gehalt!$E$1)+1,0),0)</f>
        <v>0</v>
      </c>
      <c r="F53">
        <f t="shared" si="0"/>
        <v>1</v>
      </c>
      <c r="G53">
        <f t="shared" si="1"/>
        <v>0</v>
      </c>
    </row>
    <row r="54" spans="1:7" x14ac:dyDescent="0.25">
      <c r="A54" t="str">
        <f>Alt_Gehalt!A61</f>
        <v/>
      </c>
      <c r="B54" t="b">
        <f>IF(AND(YEAR(Alt_Gehalt!$E$5)=Dienstprüftung!A54,Alt_Gehalt!$E$4),TRUE,FALSE)</f>
        <v>0</v>
      </c>
      <c r="C54" s="19" t="str">
        <f>Neu_Gehalt!B61</f>
        <v/>
      </c>
      <c r="D54">
        <f>IF(A54="",0,IF(AND(C54&gt;=10,YEAR(Alt_Gehalt!$E$5)&lt;Dienstprüftung!A54,Alt_Gehalt!$E$4),1,0)+IF(AND(C54&gt;=25,YEAR(Alt_Gehalt!$E$5)&lt;Dienstprüftung!A54,Alt_Gehalt!$E$4),1,0))</f>
        <v>0</v>
      </c>
      <c r="E54">
        <f>MAX(IF(AND(YEAR(Gehaltsrechner!$G$11)=Dienstprüftung!A54,Alt_Gehalt!$E$4,OR(Dienstprüftung!C54=10,Dienstprüftung!C54=25)),12-MONTH(Alt_Gehalt!$E$5)+1,0)-IF(YEAR(Neu_Gehalt!$E$1)+70=Dienstprüftung!A54,12-MONTH(Neu_Gehalt!$E$1)+1,0),0)</f>
        <v>0</v>
      </c>
      <c r="F54">
        <f t="shared" si="0"/>
        <v>1</v>
      </c>
      <c r="G54">
        <f t="shared" si="1"/>
        <v>0</v>
      </c>
    </row>
    <row r="55" spans="1:7" x14ac:dyDescent="0.25">
      <c r="A55" t="str">
        <f>Alt_Gehalt!A62</f>
        <v/>
      </c>
      <c r="B55" t="b">
        <f>IF(AND(YEAR(Alt_Gehalt!$E$5)=Dienstprüftung!A55,Alt_Gehalt!$E$4),TRUE,FALSE)</f>
        <v>0</v>
      </c>
      <c r="C55" s="19" t="str">
        <f>Neu_Gehalt!B62</f>
        <v/>
      </c>
      <c r="D55">
        <f>IF(A55="",0,IF(AND(C55&gt;=10,YEAR(Alt_Gehalt!$E$5)&lt;Dienstprüftung!A55,Alt_Gehalt!$E$4),1,0)+IF(AND(C55&gt;=25,YEAR(Alt_Gehalt!$E$5)&lt;Dienstprüftung!A55,Alt_Gehalt!$E$4),1,0))</f>
        <v>0</v>
      </c>
      <c r="E55">
        <f>MAX(IF(AND(YEAR(Gehaltsrechner!$G$11)=Dienstprüftung!A55,Alt_Gehalt!$E$4,OR(Dienstprüftung!C55=10,Dienstprüftung!C55=25)),12-MONTH(Alt_Gehalt!$E$5)+1,0)-IF(YEAR(Neu_Gehalt!$E$1)+70=Dienstprüftung!A55,12-MONTH(Neu_Gehalt!$E$1)+1,0),0)</f>
        <v>0</v>
      </c>
      <c r="F55">
        <f t="shared" si="0"/>
        <v>1</v>
      </c>
      <c r="G55">
        <f t="shared" si="1"/>
        <v>0</v>
      </c>
    </row>
    <row r="56" spans="1:7" x14ac:dyDescent="0.25">
      <c r="A56" t="str">
        <f>Alt_Gehalt!A63</f>
        <v/>
      </c>
      <c r="B56" t="b">
        <f>IF(AND(YEAR(Alt_Gehalt!$E$5)=Dienstprüftung!A56,Alt_Gehalt!$E$4),TRUE,FALSE)</f>
        <v>0</v>
      </c>
      <c r="C56" s="19" t="str">
        <f>Neu_Gehalt!B63</f>
        <v/>
      </c>
      <c r="D56">
        <f>IF(A56="",0,IF(AND(C56&gt;=10,YEAR(Alt_Gehalt!$E$5)&lt;Dienstprüftung!A56,Alt_Gehalt!$E$4),1,0)+IF(AND(C56&gt;=25,YEAR(Alt_Gehalt!$E$5)&lt;Dienstprüftung!A56,Alt_Gehalt!$E$4),1,0))</f>
        <v>0</v>
      </c>
      <c r="E56">
        <f>MAX(IF(AND(YEAR(Gehaltsrechner!$G$11)=Dienstprüftung!A56,Alt_Gehalt!$E$4,OR(Dienstprüftung!C56=10,Dienstprüftung!C56=25)),12-MONTH(Alt_Gehalt!$E$5)+1,0)-IF(YEAR(Neu_Gehalt!$E$1)+70=Dienstprüftung!A56,12-MONTH(Neu_Gehalt!$E$1)+1,0),0)</f>
        <v>0</v>
      </c>
      <c r="F56">
        <f t="shared" si="0"/>
        <v>1</v>
      </c>
      <c r="G56">
        <f t="shared" si="1"/>
        <v>0</v>
      </c>
    </row>
    <row r="57" spans="1:7" x14ac:dyDescent="0.25">
      <c r="A57" t="str">
        <f>Alt_Gehalt!A64</f>
        <v/>
      </c>
      <c r="B57" t="b">
        <f>IF(AND(YEAR(Alt_Gehalt!$E$5)=Dienstprüftung!A57,Alt_Gehalt!$E$4),TRUE,FALSE)</f>
        <v>0</v>
      </c>
      <c r="C57" s="19" t="str">
        <f>Neu_Gehalt!B64</f>
        <v/>
      </c>
      <c r="D57">
        <f>IF(A57="",0,IF(AND(C57&gt;=10,YEAR(Alt_Gehalt!$E$5)&lt;Dienstprüftung!A57,Alt_Gehalt!$E$4),1,0)+IF(AND(C57&gt;=25,YEAR(Alt_Gehalt!$E$5)&lt;Dienstprüftung!A57,Alt_Gehalt!$E$4),1,0))</f>
        <v>0</v>
      </c>
      <c r="E57">
        <f>MAX(IF(AND(YEAR(Gehaltsrechner!$G$11)=Dienstprüftung!A57,Alt_Gehalt!$E$4,OR(Dienstprüftung!C57=10,Dienstprüftung!C57=25)),12-MONTH(Alt_Gehalt!$E$5)+1,0)-IF(YEAR(Neu_Gehalt!$E$1)+70=Dienstprüftung!A57,12-MONTH(Neu_Gehalt!$E$1)+1,0),0)</f>
        <v>0</v>
      </c>
      <c r="F57">
        <f t="shared" si="0"/>
        <v>1</v>
      </c>
      <c r="G57">
        <f t="shared" si="1"/>
        <v>0</v>
      </c>
    </row>
    <row r="58" spans="1:7" x14ac:dyDescent="0.25">
      <c r="A58" t="str">
        <f>Alt_Gehalt!A65</f>
        <v/>
      </c>
      <c r="B58" t="b">
        <f>IF(AND(YEAR(Alt_Gehalt!$E$5)=Dienstprüftung!A58,Alt_Gehalt!$E$4),TRUE,FALSE)</f>
        <v>0</v>
      </c>
      <c r="C58" s="19" t="str">
        <f>Neu_Gehalt!B65</f>
        <v/>
      </c>
      <c r="D58">
        <f>IF(A58="",0,IF(AND(C58&gt;=10,YEAR(Alt_Gehalt!$E$5)&lt;Dienstprüftung!A58,Alt_Gehalt!$E$4),1,0)+IF(AND(C58&gt;=25,YEAR(Alt_Gehalt!$E$5)&lt;Dienstprüftung!A58,Alt_Gehalt!$E$4),1,0))</f>
        <v>0</v>
      </c>
      <c r="E58">
        <f>MAX(IF(AND(YEAR(Gehaltsrechner!$G$11)=Dienstprüftung!A58,Alt_Gehalt!$E$4,OR(Dienstprüftung!C58=10,Dienstprüftung!C58=25)),12-MONTH(Alt_Gehalt!$E$5)+1,0)-IF(YEAR(Neu_Gehalt!$E$1)+70=Dienstprüftung!A58,12-MONTH(Neu_Gehalt!$E$1)+1,0),0)</f>
        <v>0</v>
      </c>
      <c r="F58">
        <f t="shared" si="0"/>
        <v>1</v>
      </c>
      <c r="G58">
        <f t="shared" si="1"/>
        <v>0</v>
      </c>
    </row>
    <row r="59" spans="1:7" x14ac:dyDescent="0.25">
      <c r="A59" t="str">
        <f>Alt_Gehalt!A66</f>
        <v/>
      </c>
      <c r="B59" t="b">
        <f>IF(AND(YEAR(Alt_Gehalt!$E$5)=Dienstprüftung!A59,Alt_Gehalt!$E$4),TRUE,FALSE)</f>
        <v>0</v>
      </c>
      <c r="C59" s="19" t="str">
        <f>Neu_Gehalt!B66</f>
        <v/>
      </c>
      <c r="D59">
        <f>IF(A59="",0,IF(AND(C59&gt;=10,YEAR(Alt_Gehalt!$E$5)&lt;Dienstprüftung!A59,Alt_Gehalt!$E$4),1,0)+IF(AND(C59&gt;=25,YEAR(Alt_Gehalt!$E$5)&lt;Dienstprüftung!A59,Alt_Gehalt!$E$4),1,0))</f>
        <v>0</v>
      </c>
      <c r="E59">
        <f>MAX(IF(AND(YEAR(Gehaltsrechner!$G$11)=Dienstprüftung!A59,Alt_Gehalt!$E$4,OR(Dienstprüftung!C59=10,Dienstprüftung!C59=25)),12-MONTH(Alt_Gehalt!$E$5)+1,0)-IF(YEAR(Neu_Gehalt!$E$1)+70=Dienstprüftung!A59,12-MONTH(Neu_Gehalt!$E$1)+1,0),0)</f>
        <v>0</v>
      </c>
      <c r="F59">
        <f t="shared" si="0"/>
        <v>1</v>
      </c>
      <c r="G59">
        <f t="shared" si="1"/>
        <v>0</v>
      </c>
    </row>
    <row r="60" spans="1:7" x14ac:dyDescent="0.25">
      <c r="A60" t="str">
        <f>Alt_Gehalt!A67</f>
        <v/>
      </c>
      <c r="B60" t="b">
        <f>IF(AND(YEAR(Alt_Gehalt!$E$5)=Dienstprüftung!A60,Alt_Gehalt!$E$4),TRUE,FALSE)</f>
        <v>0</v>
      </c>
      <c r="C60" s="19" t="str">
        <f>Neu_Gehalt!B67</f>
        <v/>
      </c>
      <c r="D60">
        <f>IF(A60="",0,IF(AND(C60&gt;=10,YEAR(Alt_Gehalt!$E$5)&lt;Dienstprüftung!A60,Alt_Gehalt!$E$4),1,0)+IF(AND(C60&gt;=25,YEAR(Alt_Gehalt!$E$5)&lt;Dienstprüftung!A60,Alt_Gehalt!$E$4),1,0))</f>
        <v>0</v>
      </c>
      <c r="E60">
        <f>MAX(IF(AND(YEAR(Gehaltsrechner!$G$11)=Dienstprüftung!A60,Alt_Gehalt!$E$4,OR(Dienstprüftung!C60=10,Dienstprüftung!C60=25)),12-MONTH(Alt_Gehalt!$E$5)+1,0)-IF(YEAR(Neu_Gehalt!$E$1)+70=Dienstprüftung!A60,12-MONTH(Neu_Gehalt!$E$1)+1,0),0)</f>
        <v>0</v>
      </c>
      <c r="F60">
        <f t="shared" si="0"/>
        <v>1</v>
      </c>
      <c r="G60">
        <f t="shared" si="1"/>
        <v>0</v>
      </c>
    </row>
    <row r="61" spans="1:7" x14ac:dyDescent="0.25">
      <c r="A61" t="str">
        <f>Alt_Gehalt!A68</f>
        <v/>
      </c>
      <c r="B61" t="b">
        <f>IF(AND(YEAR(Alt_Gehalt!$E$5)=Dienstprüftung!A61,Alt_Gehalt!$E$4),TRUE,FALSE)</f>
        <v>0</v>
      </c>
      <c r="C61" s="19" t="str">
        <f>Neu_Gehalt!B68</f>
        <v/>
      </c>
      <c r="D61">
        <f>IF(A61="",0,IF(AND(C61&gt;=10,YEAR(Alt_Gehalt!$E$5)&lt;Dienstprüftung!A61,Alt_Gehalt!$E$4),1,0)+IF(AND(C61&gt;=25,YEAR(Alt_Gehalt!$E$5)&lt;Dienstprüftung!A61,Alt_Gehalt!$E$4),1,0))</f>
        <v>0</v>
      </c>
      <c r="E61">
        <f>MAX(IF(AND(YEAR(Gehaltsrechner!$G$11)=Dienstprüftung!A61,Alt_Gehalt!$E$4,OR(Dienstprüftung!C61=10,Dienstprüftung!C61=25)),12-MONTH(Alt_Gehalt!$E$5)+1,0)-IF(YEAR(Neu_Gehalt!$E$1)+70=Dienstprüftung!A61,12-MONTH(Neu_Gehalt!$E$1)+1,0),0)</f>
        <v>0</v>
      </c>
      <c r="F61">
        <f t="shared" si="0"/>
        <v>1</v>
      </c>
      <c r="G61">
        <f t="shared" si="1"/>
        <v>0</v>
      </c>
    </row>
    <row r="62" spans="1:7" x14ac:dyDescent="0.25">
      <c r="A62" t="str">
        <f>Alt_Gehalt!A69</f>
        <v/>
      </c>
      <c r="B62" t="b">
        <f>IF(AND(YEAR(Alt_Gehalt!$E$5)=Dienstprüftung!A62,Alt_Gehalt!$E$4),TRUE,FALSE)</f>
        <v>0</v>
      </c>
      <c r="C62" s="19" t="str">
        <f>Neu_Gehalt!B69</f>
        <v/>
      </c>
      <c r="D62">
        <f>IF(A62="",0,IF(AND(C62&gt;=10,YEAR(Alt_Gehalt!$E$5)&lt;Dienstprüftung!A62,Alt_Gehalt!$E$4),1,0)+IF(AND(C62&gt;=25,YEAR(Alt_Gehalt!$E$5)&lt;Dienstprüftung!A62,Alt_Gehalt!$E$4),1,0))</f>
        <v>0</v>
      </c>
      <c r="E62">
        <f>MAX(IF(AND(YEAR(Gehaltsrechner!$G$11)=Dienstprüftung!A62,Alt_Gehalt!$E$4,OR(Dienstprüftung!C62=10,Dienstprüftung!C62=25)),12-MONTH(Alt_Gehalt!$E$5)+1,0)-IF(YEAR(Neu_Gehalt!$E$1)+70=Dienstprüftung!A62,12-MONTH(Neu_Gehalt!$E$1)+1,0),0)</f>
        <v>0</v>
      </c>
      <c r="F62">
        <f t="shared" si="0"/>
        <v>1</v>
      </c>
      <c r="G62">
        <f t="shared" si="1"/>
        <v>0</v>
      </c>
    </row>
    <row r="63" spans="1:7" x14ac:dyDescent="0.25">
      <c r="A63" t="str">
        <f>Alt_Gehalt!A70</f>
        <v/>
      </c>
      <c r="B63" t="b">
        <f>IF(AND(YEAR(Alt_Gehalt!$E$5)=Dienstprüftung!A63,Alt_Gehalt!$E$4),TRUE,FALSE)</f>
        <v>0</v>
      </c>
      <c r="C63" s="19" t="str">
        <f>Neu_Gehalt!B70</f>
        <v/>
      </c>
      <c r="D63">
        <f>IF(A63="",0,IF(AND(C63&gt;=10,YEAR(Alt_Gehalt!$E$5)&lt;Dienstprüftung!A63,Alt_Gehalt!$E$4),1,0)+IF(AND(C63&gt;=25,YEAR(Alt_Gehalt!$E$5)&lt;Dienstprüftung!A63,Alt_Gehalt!$E$4),1,0))</f>
        <v>0</v>
      </c>
      <c r="E63">
        <f>MAX(IF(AND(YEAR(Gehaltsrechner!$G$11)=Dienstprüftung!A63,Alt_Gehalt!$E$4,OR(Dienstprüftung!C63=10,Dienstprüftung!C63=25)),12-MONTH(Alt_Gehalt!$E$5)+1,0)-IF(YEAR(Neu_Gehalt!$E$1)+70=Dienstprüftung!A63,12-MONTH(Neu_Gehalt!$E$1)+1,0),0)</f>
        <v>0</v>
      </c>
      <c r="F63">
        <f t="shared" si="0"/>
        <v>1</v>
      </c>
      <c r="G63">
        <f t="shared" si="1"/>
        <v>0</v>
      </c>
    </row>
    <row r="64" spans="1:7" x14ac:dyDescent="0.25">
      <c r="A64" t="str">
        <f>Alt_Gehalt!A71</f>
        <v/>
      </c>
      <c r="B64" t="b">
        <f>IF(AND(YEAR(Alt_Gehalt!$E$5)=Dienstprüftung!A64,Alt_Gehalt!$E$4),TRUE,FALSE)</f>
        <v>0</v>
      </c>
      <c r="C64" s="19" t="str">
        <f>Neu_Gehalt!B71</f>
        <v/>
      </c>
      <c r="D64">
        <f>IF(A64="",0,IF(AND(C64&gt;=10,YEAR(Alt_Gehalt!$E$5)&lt;Dienstprüftung!A64,Alt_Gehalt!$E$4),1,0)+IF(AND(C64&gt;=25,YEAR(Alt_Gehalt!$E$5)&lt;Dienstprüftung!A64,Alt_Gehalt!$E$4),1,0))</f>
        <v>0</v>
      </c>
      <c r="E64">
        <f>MAX(IF(AND(YEAR(Gehaltsrechner!$G$11)=Dienstprüftung!A64,Alt_Gehalt!$E$4,OR(Dienstprüftung!C64=10,Dienstprüftung!C64=25)),12-MONTH(Alt_Gehalt!$E$5)+1,0)-IF(YEAR(Neu_Gehalt!$E$1)+70=Dienstprüftung!A64,12-MONTH(Neu_Gehalt!$E$1)+1,0),0)</f>
        <v>0</v>
      </c>
      <c r="F64">
        <f t="shared" si="0"/>
        <v>1</v>
      </c>
      <c r="G64">
        <f t="shared" si="1"/>
        <v>0</v>
      </c>
    </row>
    <row r="65" spans="1:7" x14ac:dyDescent="0.25">
      <c r="A65" t="str">
        <f>Alt_Gehalt!A72</f>
        <v/>
      </c>
      <c r="B65" t="b">
        <f>IF(AND(YEAR(Alt_Gehalt!$E$5)=Dienstprüftung!A65,Alt_Gehalt!$E$4),TRUE,FALSE)</f>
        <v>0</v>
      </c>
      <c r="C65" s="19" t="str">
        <f>Neu_Gehalt!B72</f>
        <v/>
      </c>
      <c r="D65">
        <f>IF(A65="",0,IF(AND(C65&gt;=10,YEAR(Alt_Gehalt!$E$5)&lt;Dienstprüftung!A65,Alt_Gehalt!$E$4),1,0)+IF(AND(C65&gt;=25,YEAR(Alt_Gehalt!$E$5)&lt;Dienstprüftung!A65,Alt_Gehalt!$E$4),1,0))</f>
        <v>0</v>
      </c>
      <c r="E65">
        <f>MAX(IF(AND(YEAR(Gehaltsrechner!$G$11)=Dienstprüftung!A65,Alt_Gehalt!$E$4,OR(Dienstprüftung!C65=10,Dienstprüftung!C65=25)),12-MONTH(Alt_Gehalt!$E$5)+1,0)-IF(YEAR(Neu_Gehalt!$E$1)+70=Dienstprüftung!A65,12-MONTH(Neu_Gehalt!$E$1)+1,0),0)</f>
        <v>0</v>
      </c>
      <c r="F65">
        <f t="shared" si="0"/>
        <v>1</v>
      </c>
      <c r="G65">
        <f t="shared" si="1"/>
        <v>0</v>
      </c>
    </row>
    <row r="66" spans="1:7" x14ac:dyDescent="0.25">
      <c r="A66" t="str">
        <f>Alt_Gehalt!A73</f>
        <v/>
      </c>
      <c r="B66" t="b">
        <f>IF(AND(YEAR(Alt_Gehalt!$E$5)=Dienstprüftung!A66,Alt_Gehalt!$E$4),TRUE,FALSE)</f>
        <v>0</v>
      </c>
      <c r="C66" s="19" t="str">
        <f>Neu_Gehalt!B73</f>
        <v/>
      </c>
      <c r="D66">
        <f>IF(A66="",0,IF(AND(C66&gt;=10,YEAR(Alt_Gehalt!$E$5)&lt;Dienstprüftung!A66,Alt_Gehalt!$E$4),1,0)+IF(AND(C66&gt;=25,YEAR(Alt_Gehalt!$E$5)&lt;Dienstprüftung!A66,Alt_Gehalt!$E$4),1,0))</f>
        <v>0</v>
      </c>
      <c r="E66">
        <f>MAX(IF(AND(YEAR(Gehaltsrechner!$G$11)=Dienstprüftung!A66,Alt_Gehalt!$E$4,OR(Dienstprüftung!C66=10,Dienstprüftung!C66=25)),12-MONTH(Alt_Gehalt!$E$5)+1,0)-IF(YEAR(Neu_Gehalt!$E$1)+70=Dienstprüftung!A66,12-MONTH(Neu_Gehalt!$E$1)+1,0),0)</f>
        <v>0</v>
      </c>
      <c r="F66">
        <f t="shared" si="0"/>
        <v>1</v>
      </c>
      <c r="G66">
        <f t="shared" si="1"/>
        <v>0</v>
      </c>
    </row>
    <row r="67" spans="1:7" x14ac:dyDescent="0.25">
      <c r="A67" t="str">
        <f>Alt_Gehalt!A74</f>
        <v/>
      </c>
      <c r="B67" t="b">
        <f>IF(AND(YEAR(Alt_Gehalt!$E$5)=Dienstprüftung!A67,Alt_Gehalt!$E$4),TRUE,FALSE)</f>
        <v>0</v>
      </c>
      <c r="C67" s="19" t="str">
        <f>Neu_Gehalt!B74</f>
        <v/>
      </c>
      <c r="D67">
        <f>IF(A67="",0,IF(AND(C67&gt;=10,YEAR(Alt_Gehalt!$E$5)&lt;Dienstprüftung!A67,Alt_Gehalt!$E$4),1,0)+IF(AND(C67&gt;=25,YEAR(Alt_Gehalt!$E$5)&lt;Dienstprüftung!A67,Alt_Gehalt!$E$4),1,0))</f>
        <v>0</v>
      </c>
      <c r="E67">
        <f>MAX(IF(AND(YEAR(Gehaltsrechner!$G$11)=Dienstprüftung!A67,Alt_Gehalt!$E$4,OR(Dienstprüftung!C67=10,Dienstprüftung!C67=25)),12-MONTH(Alt_Gehalt!$E$5)+1,0)-IF(YEAR(Neu_Gehalt!$E$1)+70=Dienstprüftung!A67,12-MONTH(Neu_Gehalt!$E$1)+1,0),0)</f>
        <v>0</v>
      </c>
      <c r="F67">
        <f t="shared" ref="F67:F130" si="2">(14-E67/12*14)/14</f>
        <v>1</v>
      </c>
      <c r="G67">
        <f t="shared" ref="G67:G130" si="3">1-F67</f>
        <v>0</v>
      </c>
    </row>
    <row r="68" spans="1:7" x14ac:dyDescent="0.25">
      <c r="A68" t="str">
        <f>Alt_Gehalt!A75</f>
        <v/>
      </c>
      <c r="B68" t="b">
        <f>IF(AND(YEAR(Alt_Gehalt!$E$5)=Dienstprüftung!A68,Alt_Gehalt!$E$4),TRUE,FALSE)</f>
        <v>0</v>
      </c>
      <c r="C68" s="19" t="str">
        <f>Neu_Gehalt!B75</f>
        <v/>
      </c>
      <c r="D68">
        <f>IF(A68="",0,IF(AND(C68&gt;=10,YEAR(Alt_Gehalt!$E$5)&lt;Dienstprüftung!A68,Alt_Gehalt!$E$4),1,0)+IF(AND(C68&gt;=25,YEAR(Alt_Gehalt!$E$5)&lt;Dienstprüftung!A68,Alt_Gehalt!$E$4),1,0))</f>
        <v>0</v>
      </c>
      <c r="E68">
        <f>MAX(IF(AND(YEAR(Gehaltsrechner!$G$11)=Dienstprüftung!A68,Alt_Gehalt!$E$4,OR(Dienstprüftung!C68=10,Dienstprüftung!C68=25)),12-MONTH(Alt_Gehalt!$E$5)+1,0)-IF(YEAR(Neu_Gehalt!$E$1)+70=Dienstprüftung!A68,12-MONTH(Neu_Gehalt!$E$1)+1,0),0)</f>
        <v>0</v>
      </c>
      <c r="F68">
        <f t="shared" si="2"/>
        <v>1</v>
      </c>
      <c r="G68">
        <f t="shared" si="3"/>
        <v>0</v>
      </c>
    </row>
    <row r="69" spans="1:7" x14ac:dyDescent="0.25">
      <c r="A69" t="str">
        <f>Alt_Gehalt!A76</f>
        <v/>
      </c>
      <c r="B69" t="b">
        <f>IF(AND(YEAR(Alt_Gehalt!$E$5)=Dienstprüftung!A69,Alt_Gehalt!$E$4),TRUE,FALSE)</f>
        <v>0</v>
      </c>
      <c r="C69" s="19" t="str">
        <f>Neu_Gehalt!B76</f>
        <v/>
      </c>
      <c r="D69">
        <f>IF(A69="",0,IF(AND(C69&gt;=10,YEAR(Alt_Gehalt!$E$5)&lt;Dienstprüftung!A69,Alt_Gehalt!$E$4),1,0)+IF(AND(C69&gt;=25,YEAR(Alt_Gehalt!$E$5)&lt;Dienstprüftung!A69,Alt_Gehalt!$E$4),1,0))</f>
        <v>0</v>
      </c>
      <c r="E69">
        <f>MAX(IF(AND(YEAR(Gehaltsrechner!$G$11)=Dienstprüftung!A69,Alt_Gehalt!$E$4,OR(Dienstprüftung!C69=10,Dienstprüftung!C69=25)),12-MONTH(Alt_Gehalt!$E$5)+1,0)-IF(YEAR(Neu_Gehalt!$E$1)+70=Dienstprüftung!A69,12-MONTH(Neu_Gehalt!$E$1)+1,0),0)</f>
        <v>0</v>
      </c>
      <c r="F69">
        <f t="shared" si="2"/>
        <v>1</v>
      </c>
      <c r="G69">
        <f t="shared" si="3"/>
        <v>0</v>
      </c>
    </row>
    <row r="70" spans="1:7" x14ac:dyDescent="0.25">
      <c r="A70" t="str">
        <f>Alt_Gehalt!A77</f>
        <v/>
      </c>
      <c r="B70" t="b">
        <f>IF(AND(YEAR(Alt_Gehalt!$E$5)=Dienstprüftung!A70,Alt_Gehalt!$E$4),TRUE,FALSE)</f>
        <v>0</v>
      </c>
      <c r="C70" s="19" t="str">
        <f>Neu_Gehalt!B77</f>
        <v/>
      </c>
      <c r="D70">
        <f>IF(A70="",0,IF(AND(C70&gt;=10,YEAR(Alt_Gehalt!$E$5)&lt;Dienstprüftung!A70,Alt_Gehalt!$E$4),1,0)+IF(AND(C70&gt;=25,YEAR(Alt_Gehalt!$E$5)&lt;Dienstprüftung!A70,Alt_Gehalt!$E$4),1,0))</f>
        <v>0</v>
      </c>
      <c r="E70">
        <f>MAX(IF(AND(YEAR(Gehaltsrechner!$G$11)=Dienstprüftung!A70,Alt_Gehalt!$E$4,OR(Dienstprüftung!C70=10,Dienstprüftung!C70=25)),12-MONTH(Alt_Gehalt!$E$5)+1,0)-IF(YEAR(Neu_Gehalt!$E$1)+70=Dienstprüftung!A70,12-MONTH(Neu_Gehalt!$E$1)+1,0),0)</f>
        <v>0</v>
      </c>
      <c r="F70">
        <f t="shared" si="2"/>
        <v>1</v>
      </c>
      <c r="G70">
        <f t="shared" si="3"/>
        <v>0</v>
      </c>
    </row>
    <row r="71" spans="1:7" x14ac:dyDescent="0.25">
      <c r="A71" t="str">
        <f>Alt_Gehalt!A78</f>
        <v/>
      </c>
      <c r="B71" t="b">
        <f>IF(AND(YEAR(Alt_Gehalt!$E$5)=Dienstprüftung!A71,Alt_Gehalt!$E$4),TRUE,FALSE)</f>
        <v>0</v>
      </c>
      <c r="C71" s="19" t="str">
        <f>Neu_Gehalt!B78</f>
        <v/>
      </c>
      <c r="D71">
        <f>IF(A71="",0,IF(AND(C71&gt;=10,YEAR(Alt_Gehalt!$E$5)&lt;Dienstprüftung!A71,Alt_Gehalt!$E$4),1,0)+IF(AND(C71&gt;=25,YEAR(Alt_Gehalt!$E$5)&lt;Dienstprüftung!A71,Alt_Gehalt!$E$4),1,0))</f>
        <v>0</v>
      </c>
      <c r="E71">
        <f>MAX(IF(AND(YEAR(Gehaltsrechner!$G$11)=Dienstprüftung!A71,Alt_Gehalt!$E$4,OR(Dienstprüftung!C71=10,Dienstprüftung!C71=25)),12-MONTH(Alt_Gehalt!$E$5)+1,0)-IF(YEAR(Neu_Gehalt!$E$1)+70=Dienstprüftung!A71,12-MONTH(Neu_Gehalt!$E$1)+1,0),0)</f>
        <v>0</v>
      </c>
      <c r="F71">
        <f t="shared" si="2"/>
        <v>1</v>
      </c>
      <c r="G71">
        <f t="shared" si="3"/>
        <v>0</v>
      </c>
    </row>
    <row r="72" spans="1:7" x14ac:dyDescent="0.25">
      <c r="A72" t="str">
        <f>Alt_Gehalt!A79</f>
        <v/>
      </c>
      <c r="B72" t="b">
        <f>IF(AND(YEAR(Alt_Gehalt!$E$5)=Dienstprüftung!A72,Alt_Gehalt!$E$4),TRUE,FALSE)</f>
        <v>0</v>
      </c>
      <c r="C72" s="19" t="str">
        <f>Neu_Gehalt!B79</f>
        <v/>
      </c>
      <c r="D72">
        <f>IF(A72="",0,IF(AND(C72&gt;=10,YEAR(Alt_Gehalt!$E$5)&lt;Dienstprüftung!A72,Alt_Gehalt!$E$4),1,0)+IF(AND(C72&gt;=25,YEAR(Alt_Gehalt!$E$5)&lt;Dienstprüftung!A72,Alt_Gehalt!$E$4),1,0))</f>
        <v>0</v>
      </c>
      <c r="E72">
        <f>MAX(IF(AND(YEAR(Gehaltsrechner!$G$11)=Dienstprüftung!A72,Alt_Gehalt!$E$4,OR(Dienstprüftung!C72=10,Dienstprüftung!C72=25)),12-MONTH(Alt_Gehalt!$E$5)+1,0)-IF(YEAR(Neu_Gehalt!$E$1)+70=Dienstprüftung!A72,12-MONTH(Neu_Gehalt!$E$1)+1,0),0)</f>
        <v>0</v>
      </c>
      <c r="F72">
        <f t="shared" si="2"/>
        <v>1</v>
      </c>
      <c r="G72">
        <f t="shared" si="3"/>
        <v>0</v>
      </c>
    </row>
    <row r="73" spans="1:7" x14ac:dyDescent="0.25">
      <c r="A73" t="str">
        <f>Alt_Gehalt!A80</f>
        <v/>
      </c>
      <c r="B73" t="b">
        <f>IF(AND(YEAR(Alt_Gehalt!$E$5)=Dienstprüftung!A73,Alt_Gehalt!$E$4),TRUE,FALSE)</f>
        <v>0</v>
      </c>
      <c r="C73" s="19" t="str">
        <f>Neu_Gehalt!B80</f>
        <v/>
      </c>
      <c r="D73">
        <f>IF(A73="",0,IF(AND(C73&gt;=10,YEAR(Alt_Gehalt!$E$5)&lt;Dienstprüftung!A73,Alt_Gehalt!$E$4),1,0)+IF(AND(C73&gt;=25,YEAR(Alt_Gehalt!$E$5)&lt;Dienstprüftung!A73,Alt_Gehalt!$E$4),1,0))</f>
        <v>0</v>
      </c>
      <c r="E73">
        <f>MAX(IF(AND(YEAR(Gehaltsrechner!$G$11)=Dienstprüftung!A73,Alt_Gehalt!$E$4,OR(Dienstprüftung!C73=10,Dienstprüftung!C73=25)),12-MONTH(Alt_Gehalt!$E$5)+1,0)-IF(YEAR(Neu_Gehalt!$E$1)+70=Dienstprüftung!A73,12-MONTH(Neu_Gehalt!$E$1)+1,0),0)</f>
        <v>0</v>
      </c>
      <c r="F73">
        <f t="shared" si="2"/>
        <v>1</v>
      </c>
      <c r="G73">
        <f t="shared" si="3"/>
        <v>0</v>
      </c>
    </row>
    <row r="74" spans="1:7" x14ac:dyDescent="0.25">
      <c r="A74" t="str">
        <f>Alt_Gehalt!A81</f>
        <v/>
      </c>
      <c r="B74" t="b">
        <f>IF(AND(YEAR(Alt_Gehalt!$E$5)=Dienstprüftung!A74,Alt_Gehalt!$E$4),TRUE,FALSE)</f>
        <v>0</v>
      </c>
      <c r="C74" s="19" t="str">
        <f>Neu_Gehalt!B81</f>
        <v/>
      </c>
      <c r="D74">
        <f>IF(A74="",0,IF(AND(C74&gt;=10,YEAR(Alt_Gehalt!$E$5)&lt;Dienstprüftung!A74,Alt_Gehalt!$E$4),1,0)+IF(AND(C74&gt;=25,YEAR(Alt_Gehalt!$E$5)&lt;Dienstprüftung!A74,Alt_Gehalt!$E$4),1,0))</f>
        <v>0</v>
      </c>
      <c r="E74">
        <f>MAX(IF(AND(YEAR(Gehaltsrechner!$G$11)=Dienstprüftung!A74,Alt_Gehalt!$E$4,OR(Dienstprüftung!C74=10,Dienstprüftung!C74=25)),12-MONTH(Alt_Gehalt!$E$5)+1,0)-IF(YEAR(Neu_Gehalt!$E$1)+70=Dienstprüftung!A74,12-MONTH(Neu_Gehalt!$E$1)+1,0),0)</f>
        <v>0</v>
      </c>
      <c r="F74">
        <f t="shared" si="2"/>
        <v>1</v>
      </c>
      <c r="G74">
        <f t="shared" si="3"/>
        <v>0</v>
      </c>
    </row>
    <row r="75" spans="1:7" x14ac:dyDescent="0.25">
      <c r="A75" t="str">
        <f>Alt_Gehalt!A82</f>
        <v/>
      </c>
      <c r="B75" t="b">
        <f>IF(AND(YEAR(Alt_Gehalt!$E$5)=Dienstprüftung!A75,Alt_Gehalt!$E$4),TRUE,FALSE)</f>
        <v>0</v>
      </c>
      <c r="C75" s="19" t="str">
        <f>Neu_Gehalt!B82</f>
        <v/>
      </c>
      <c r="D75">
        <f>IF(A75="",0,IF(AND(C75&gt;=10,YEAR(Alt_Gehalt!$E$5)&lt;Dienstprüftung!A75,Alt_Gehalt!$E$4),1,0)+IF(AND(C75&gt;=25,YEAR(Alt_Gehalt!$E$5)&lt;Dienstprüftung!A75,Alt_Gehalt!$E$4),1,0))</f>
        <v>0</v>
      </c>
      <c r="E75">
        <f>MAX(IF(AND(YEAR(Gehaltsrechner!$G$11)=Dienstprüftung!A75,Alt_Gehalt!$E$4,OR(Dienstprüftung!C75=10,Dienstprüftung!C75=25)),12-MONTH(Alt_Gehalt!$E$5)+1,0)-IF(YEAR(Neu_Gehalt!$E$1)+70=Dienstprüftung!A75,12-MONTH(Neu_Gehalt!$E$1)+1,0),0)</f>
        <v>0</v>
      </c>
      <c r="F75">
        <f t="shared" si="2"/>
        <v>1</v>
      </c>
      <c r="G75">
        <f t="shared" si="3"/>
        <v>0</v>
      </c>
    </row>
    <row r="76" spans="1:7" x14ac:dyDescent="0.25">
      <c r="A76" t="str">
        <f>Alt_Gehalt!A83</f>
        <v/>
      </c>
      <c r="B76" t="b">
        <f>IF(AND(YEAR(Alt_Gehalt!$E$5)=Dienstprüftung!A76,Alt_Gehalt!$E$4),TRUE,FALSE)</f>
        <v>0</v>
      </c>
      <c r="C76" s="19" t="str">
        <f>Neu_Gehalt!B83</f>
        <v/>
      </c>
      <c r="D76">
        <f>IF(A76="",0,IF(AND(C76&gt;=10,YEAR(Alt_Gehalt!$E$5)&lt;Dienstprüftung!A76,Alt_Gehalt!$E$4),1,0)+IF(AND(C76&gt;=25,YEAR(Alt_Gehalt!$E$5)&lt;Dienstprüftung!A76,Alt_Gehalt!$E$4),1,0))</f>
        <v>0</v>
      </c>
      <c r="E76">
        <f>MAX(IF(AND(YEAR(Gehaltsrechner!$G$11)=Dienstprüftung!A76,Alt_Gehalt!$E$4,OR(Dienstprüftung!C76=10,Dienstprüftung!C76=25)),12-MONTH(Alt_Gehalt!$E$5)+1,0)-IF(YEAR(Neu_Gehalt!$E$1)+70=Dienstprüftung!A76,12-MONTH(Neu_Gehalt!$E$1)+1,0),0)</f>
        <v>0</v>
      </c>
      <c r="F76">
        <f t="shared" si="2"/>
        <v>1</v>
      </c>
      <c r="G76">
        <f t="shared" si="3"/>
        <v>0</v>
      </c>
    </row>
    <row r="77" spans="1:7" x14ac:dyDescent="0.25">
      <c r="A77" t="str">
        <f>Alt_Gehalt!A84</f>
        <v/>
      </c>
      <c r="B77" t="b">
        <f>IF(AND(YEAR(Alt_Gehalt!$E$5)=Dienstprüftung!A77,Alt_Gehalt!$E$4),TRUE,FALSE)</f>
        <v>0</v>
      </c>
      <c r="C77" s="19" t="str">
        <f>Neu_Gehalt!B84</f>
        <v/>
      </c>
      <c r="D77">
        <f>IF(A77="",0,IF(AND(C77&gt;=10,YEAR(Alt_Gehalt!$E$5)&lt;Dienstprüftung!A77,Alt_Gehalt!$E$4),1,0)+IF(AND(C77&gt;=25,YEAR(Alt_Gehalt!$E$5)&lt;Dienstprüftung!A77,Alt_Gehalt!$E$4),1,0))</f>
        <v>0</v>
      </c>
      <c r="E77">
        <f>MAX(IF(AND(YEAR(Gehaltsrechner!$G$11)=Dienstprüftung!A77,Alt_Gehalt!$E$4,OR(Dienstprüftung!C77=10,Dienstprüftung!C77=25)),12-MONTH(Alt_Gehalt!$E$5)+1,0)-IF(YEAR(Neu_Gehalt!$E$1)+70=Dienstprüftung!A77,12-MONTH(Neu_Gehalt!$E$1)+1,0),0)</f>
        <v>0</v>
      </c>
      <c r="F77">
        <f t="shared" si="2"/>
        <v>1</v>
      </c>
      <c r="G77">
        <f t="shared" si="3"/>
        <v>0</v>
      </c>
    </row>
    <row r="78" spans="1:7" x14ac:dyDescent="0.25">
      <c r="A78" t="str">
        <f>Alt_Gehalt!A85</f>
        <v/>
      </c>
      <c r="B78" t="b">
        <f>IF(AND(YEAR(Alt_Gehalt!$E$5)=Dienstprüftung!A78,Alt_Gehalt!$E$4),TRUE,FALSE)</f>
        <v>0</v>
      </c>
      <c r="C78" s="19" t="str">
        <f>Neu_Gehalt!B85</f>
        <v/>
      </c>
      <c r="D78">
        <f>IF(A78="",0,IF(AND(C78&gt;=10,YEAR(Alt_Gehalt!$E$5)&lt;Dienstprüftung!A78,Alt_Gehalt!$E$4),1,0)+IF(AND(C78&gt;=25,YEAR(Alt_Gehalt!$E$5)&lt;Dienstprüftung!A78,Alt_Gehalt!$E$4),1,0))</f>
        <v>0</v>
      </c>
      <c r="E78">
        <f>MAX(IF(AND(YEAR(Gehaltsrechner!$G$11)=Dienstprüftung!A78,Alt_Gehalt!$E$4,OR(Dienstprüftung!C78=10,Dienstprüftung!C78=25)),12-MONTH(Alt_Gehalt!$E$5)+1,0)-IF(YEAR(Neu_Gehalt!$E$1)+70=Dienstprüftung!A78,12-MONTH(Neu_Gehalt!$E$1)+1,0),0)</f>
        <v>0</v>
      </c>
      <c r="F78">
        <f t="shared" si="2"/>
        <v>1</v>
      </c>
      <c r="G78">
        <f t="shared" si="3"/>
        <v>0</v>
      </c>
    </row>
    <row r="79" spans="1:7" x14ac:dyDescent="0.25">
      <c r="A79" t="str">
        <f>Alt_Gehalt!A86</f>
        <v/>
      </c>
      <c r="B79" t="b">
        <f>IF(AND(YEAR(Alt_Gehalt!$E$5)=Dienstprüftung!A79,Alt_Gehalt!$E$4),TRUE,FALSE)</f>
        <v>0</v>
      </c>
      <c r="C79" s="19" t="str">
        <f>Neu_Gehalt!B86</f>
        <v/>
      </c>
      <c r="D79">
        <f>IF(A79="",0,IF(AND(C79&gt;=10,YEAR(Alt_Gehalt!$E$5)&lt;Dienstprüftung!A79,Alt_Gehalt!$E$4),1,0)+IF(AND(C79&gt;=25,YEAR(Alt_Gehalt!$E$5)&lt;Dienstprüftung!A79,Alt_Gehalt!$E$4),1,0))</f>
        <v>0</v>
      </c>
      <c r="E79">
        <f>MAX(IF(AND(YEAR(Gehaltsrechner!$G$11)=Dienstprüftung!A79,Alt_Gehalt!$E$4,OR(Dienstprüftung!C79=10,Dienstprüftung!C79=25)),12-MONTH(Alt_Gehalt!$E$5)+1,0)-IF(YEAR(Neu_Gehalt!$E$1)+70=Dienstprüftung!A79,12-MONTH(Neu_Gehalt!$E$1)+1,0),0)</f>
        <v>0</v>
      </c>
      <c r="F79">
        <f t="shared" si="2"/>
        <v>1</v>
      </c>
      <c r="G79">
        <f t="shared" si="3"/>
        <v>0</v>
      </c>
    </row>
    <row r="80" spans="1:7" x14ac:dyDescent="0.25">
      <c r="A80" t="str">
        <f>Alt_Gehalt!A87</f>
        <v/>
      </c>
      <c r="B80" t="b">
        <f>IF(AND(YEAR(Alt_Gehalt!$E$5)=Dienstprüftung!A80,Alt_Gehalt!$E$4),TRUE,FALSE)</f>
        <v>0</v>
      </c>
      <c r="C80" s="19" t="str">
        <f>Neu_Gehalt!B87</f>
        <v/>
      </c>
      <c r="D80">
        <f>IF(A80="",0,IF(AND(C80&gt;=10,YEAR(Alt_Gehalt!$E$5)&lt;Dienstprüftung!A80,Alt_Gehalt!$E$4),1,0)+IF(AND(C80&gt;=25,YEAR(Alt_Gehalt!$E$5)&lt;Dienstprüftung!A80,Alt_Gehalt!$E$4),1,0))</f>
        <v>0</v>
      </c>
      <c r="E80">
        <f>MAX(IF(AND(YEAR(Gehaltsrechner!$G$11)=Dienstprüftung!A80,Alt_Gehalt!$E$4,OR(Dienstprüftung!C80=10,Dienstprüftung!C80=25)),12-MONTH(Alt_Gehalt!$E$5)+1,0)-IF(YEAR(Neu_Gehalt!$E$1)+70=Dienstprüftung!A80,12-MONTH(Neu_Gehalt!$E$1)+1,0),0)</f>
        <v>0</v>
      </c>
      <c r="F80">
        <f t="shared" si="2"/>
        <v>1</v>
      </c>
      <c r="G80">
        <f t="shared" si="3"/>
        <v>0</v>
      </c>
    </row>
    <row r="81" spans="1:7" x14ac:dyDescent="0.25">
      <c r="A81" t="str">
        <f>Alt_Gehalt!A88</f>
        <v/>
      </c>
      <c r="B81" t="b">
        <f>IF(AND(YEAR(Alt_Gehalt!$E$5)=Dienstprüftung!A81,Alt_Gehalt!$E$4),TRUE,FALSE)</f>
        <v>0</v>
      </c>
      <c r="C81" s="19" t="str">
        <f>Neu_Gehalt!B88</f>
        <v/>
      </c>
      <c r="D81">
        <f>IF(A81="",0,IF(AND(C81&gt;=10,YEAR(Alt_Gehalt!$E$5)&lt;Dienstprüftung!A81,Alt_Gehalt!$E$4),1,0)+IF(AND(C81&gt;=25,YEAR(Alt_Gehalt!$E$5)&lt;Dienstprüftung!A81,Alt_Gehalt!$E$4),1,0))</f>
        <v>0</v>
      </c>
      <c r="E81">
        <f>MAX(IF(AND(YEAR(Gehaltsrechner!$G$11)=Dienstprüftung!A81,Alt_Gehalt!$E$4,OR(Dienstprüftung!C81=10,Dienstprüftung!C81=25)),12-MONTH(Alt_Gehalt!$E$5)+1,0)-IF(YEAR(Neu_Gehalt!$E$1)+70=Dienstprüftung!A81,12-MONTH(Neu_Gehalt!$E$1)+1,0),0)</f>
        <v>0</v>
      </c>
      <c r="F81">
        <f t="shared" si="2"/>
        <v>1</v>
      </c>
      <c r="G81">
        <f t="shared" si="3"/>
        <v>0</v>
      </c>
    </row>
    <row r="82" spans="1:7" x14ac:dyDescent="0.25">
      <c r="A82" t="str">
        <f>Alt_Gehalt!A89</f>
        <v/>
      </c>
      <c r="B82" t="b">
        <f>IF(AND(YEAR(Alt_Gehalt!$E$5)=Dienstprüftung!A82,Alt_Gehalt!$E$4),TRUE,FALSE)</f>
        <v>0</v>
      </c>
      <c r="C82" s="19" t="str">
        <f>Neu_Gehalt!B89</f>
        <v/>
      </c>
      <c r="D82">
        <f>IF(A82="",0,IF(AND(C82&gt;=10,YEAR(Alt_Gehalt!$E$5)&lt;Dienstprüftung!A82,Alt_Gehalt!$E$4),1,0)+IF(AND(C82&gt;=25,YEAR(Alt_Gehalt!$E$5)&lt;Dienstprüftung!A82,Alt_Gehalt!$E$4),1,0))</f>
        <v>0</v>
      </c>
      <c r="E82">
        <f>MAX(IF(AND(YEAR(Gehaltsrechner!$G$11)=Dienstprüftung!A82,Alt_Gehalt!$E$4,OR(Dienstprüftung!C82=10,Dienstprüftung!C82=25)),12-MONTH(Alt_Gehalt!$E$5)+1,0)-IF(YEAR(Neu_Gehalt!$E$1)+70=Dienstprüftung!A82,12-MONTH(Neu_Gehalt!$E$1)+1,0),0)</f>
        <v>0</v>
      </c>
      <c r="F82">
        <f t="shared" si="2"/>
        <v>1</v>
      </c>
      <c r="G82">
        <f t="shared" si="3"/>
        <v>0</v>
      </c>
    </row>
    <row r="83" spans="1:7" x14ac:dyDescent="0.25">
      <c r="A83" t="str">
        <f>Alt_Gehalt!A90</f>
        <v/>
      </c>
      <c r="B83" t="b">
        <f>IF(AND(YEAR(Alt_Gehalt!$E$5)=Dienstprüftung!A83,Alt_Gehalt!$E$4),TRUE,FALSE)</f>
        <v>0</v>
      </c>
      <c r="C83" s="19" t="str">
        <f>Neu_Gehalt!B90</f>
        <v/>
      </c>
      <c r="D83">
        <f>IF(A83="",0,IF(AND(C83&gt;=10,YEAR(Alt_Gehalt!$E$5)&lt;Dienstprüftung!A83,Alt_Gehalt!$E$4),1,0)+IF(AND(C83&gt;=25,YEAR(Alt_Gehalt!$E$5)&lt;Dienstprüftung!A83,Alt_Gehalt!$E$4),1,0))</f>
        <v>0</v>
      </c>
      <c r="E83">
        <f>MAX(IF(AND(YEAR(Gehaltsrechner!$G$11)=Dienstprüftung!A83,Alt_Gehalt!$E$4,OR(Dienstprüftung!C83=10,Dienstprüftung!C83=25)),12-MONTH(Alt_Gehalt!$E$5)+1,0)-IF(YEAR(Neu_Gehalt!$E$1)+70=Dienstprüftung!A83,12-MONTH(Neu_Gehalt!$E$1)+1,0),0)</f>
        <v>0</v>
      </c>
      <c r="F83">
        <f t="shared" si="2"/>
        <v>1</v>
      </c>
      <c r="G83">
        <f t="shared" si="3"/>
        <v>0</v>
      </c>
    </row>
    <row r="84" spans="1:7" x14ac:dyDescent="0.25">
      <c r="A84" t="str">
        <f>Alt_Gehalt!A91</f>
        <v/>
      </c>
      <c r="B84" t="b">
        <f>IF(AND(YEAR(Alt_Gehalt!$E$5)=Dienstprüftung!A84,Alt_Gehalt!$E$4),TRUE,FALSE)</f>
        <v>0</v>
      </c>
      <c r="C84" s="19" t="str">
        <f>Neu_Gehalt!B91</f>
        <v/>
      </c>
      <c r="D84">
        <f>IF(A84="",0,IF(AND(C84&gt;=10,YEAR(Alt_Gehalt!$E$5)&lt;Dienstprüftung!A84,Alt_Gehalt!$E$4),1,0)+IF(AND(C84&gt;=25,YEAR(Alt_Gehalt!$E$5)&lt;Dienstprüftung!A84,Alt_Gehalt!$E$4),1,0))</f>
        <v>0</v>
      </c>
      <c r="E84">
        <f>MAX(IF(AND(YEAR(Gehaltsrechner!$G$11)=Dienstprüftung!A84,Alt_Gehalt!$E$4,OR(Dienstprüftung!C84=10,Dienstprüftung!C84=25)),12-MONTH(Alt_Gehalt!$E$5)+1,0)-IF(YEAR(Neu_Gehalt!$E$1)+70=Dienstprüftung!A84,12-MONTH(Neu_Gehalt!$E$1)+1,0),0)</f>
        <v>0</v>
      </c>
      <c r="F84">
        <f t="shared" si="2"/>
        <v>1</v>
      </c>
      <c r="G84">
        <f t="shared" si="3"/>
        <v>0</v>
      </c>
    </row>
    <row r="85" spans="1:7" x14ac:dyDescent="0.25">
      <c r="A85" t="str">
        <f>Alt_Gehalt!A92</f>
        <v/>
      </c>
      <c r="B85" t="b">
        <f>IF(AND(YEAR(Alt_Gehalt!$E$5)=Dienstprüftung!A85,Alt_Gehalt!$E$4),TRUE,FALSE)</f>
        <v>0</v>
      </c>
      <c r="C85" s="19" t="str">
        <f>Neu_Gehalt!B92</f>
        <v/>
      </c>
      <c r="D85">
        <f>IF(A85="",0,IF(AND(C85&gt;=10,YEAR(Alt_Gehalt!$E$5)&lt;Dienstprüftung!A85,Alt_Gehalt!$E$4),1,0)+IF(AND(C85&gt;=25,YEAR(Alt_Gehalt!$E$5)&lt;Dienstprüftung!A85,Alt_Gehalt!$E$4),1,0))</f>
        <v>0</v>
      </c>
      <c r="E85">
        <f>MAX(IF(AND(YEAR(Gehaltsrechner!$G$11)=Dienstprüftung!A85,Alt_Gehalt!$E$4,OR(Dienstprüftung!C85=10,Dienstprüftung!C85=25)),12-MONTH(Alt_Gehalt!$E$5)+1,0)-IF(YEAR(Neu_Gehalt!$E$1)+70=Dienstprüftung!A85,12-MONTH(Neu_Gehalt!$E$1)+1,0),0)</f>
        <v>0</v>
      </c>
      <c r="F85">
        <f t="shared" si="2"/>
        <v>1</v>
      </c>
      <c r="G85">
        <f t="shared" si="3"/>
        <v>0</v>
      </c>
    </row>
    <row r="86" spans="1:7" x14ac:dyDescent="0.25">
      <c r="A86" t="str">
        <f>Alt_Gehalt!A93</f>
        <v/>
      </c>
      <c r="B86" t="b">
        <f>IF(AND(YEAR(Alt_Gehalt!$E$5)=Dienstprüftung!A86,Alt_Gehalt!$E$4),TRUE,FALSE)</f>
        <v>0</v>
      </c>
      <c r="C86" s="19" t="str">
        <f>Neu_Gehalt!B93</f>
        <v/>
      </c>
      <c r="D86">
        <f>IF(A86="",0,IF(AND(C86&gt;=10,YEAR(Alt_Gehalt!$E$5)&lt;Dienstprüftung!A86,Alt_Gehalt!$E$4),1,0)+IF(AND(C86&gt;=25,YEAR(Alt_Gehalt!$E$5)&lt;Dienstprüftung!A86,Alt_Gehalt!$E$4),1,0))</f>
        <v>0</v>
      </c>
      <c r="E86">
        <f>MAX(IF(AND(YEAR(Gehaltsrechner!$G$11)=Dienstprüftung!A86,Alt_Gehalt!$E$4,OR(Dienstprüftung!C86=10,Dienstprüftung!C86=25)),12-MONTH(Alt_Gehalt!$E$5)+1,0)-IF(YEAR(Neu_Gehalt!$E$1)+70=Dienstprüftung!A86,12-MONTH(Neu_Gehalt!$E$1)+1,0),0)</f>
        <v>0</v>
      </c>
      <c r="F86">
        <f t="shared" si="2"/>
        <v>1</v>
      </c>
      <c r="G86">
        <f t="shared" si="3"/>
        <v>0</v>
      </c>
    </row>
    <row r="87" spans="1:7" x14ac:dyDescent="0.25">
      <c r="A87" t="str">
        <f>Alt_Gehalt!A94</f>
        <v/>
      </c>
      <c r="B87" t="b">
        <f>IF(AND(YEAR(Alt_Gehalt!$E$5)=Dienstprüftung!A87,Alt_Gehalt!$E$4),TRUE,FALSE)</f>
        <v>0</v>
      </c>
      <c r="C87" s="19" t="str">
        <f>Neu_Gehalt!B94</f>
        <v/>
      </c>
      <c r="D87">
        <f>IF(A87="",0,IF(AND(C87&gt;=10,YEAR(Alt_Gehalt!$E$5)&lt;Dienstprüftung!A87,Alt_Gehalt!$E$4),1,0)+IF(AND(C87&gt;=25,YEAR(Alt_Gehalt!$E$5)&lt;Dienstprüftung!A87,Alt_Gehalt!$E$4),1,0))</f>
        <v>0</v>
      </c>
      <c r="E87">
        <f>MAX(IF(AND(YEAR(Gehaltsrechner!$G$11)=Dienstprüftung!A87,Alt_Gehalt!$E$4,OR(Dienstprüftung!C87=10,Dienstprüftung!C87=25)),12-MONTH(Alt_Gehalt!$E$5)+1,0)-IF(YEAR(Neu_Gehalt!$E$1)+70=Dienstprüftung!A87,12-MONTH(Neu_Gehalt!$E$1)+1,0),0)</f>
        <v>0</v>
      </c>
      <c r="F87">
        <f t="shared" si="2"/>
        <v>1</v>
      </c>
      <c r="G87">
        <f t="shared" si="3"/>
        <v>0</v>
      </c>
    </row>
    <row r="88" spans="1:7" x14ac:dyDescent="0.25">
      <c r="A88" t="str">
        <f>Alt_Gehalt!A95</f>
        <v/>
      </c>
      <c r="B88" t="b">
        <f>IF(AND(YEAR(Alt_Gehalt!$E$5)=Dienstprüftung!A88,Alt_Gehalt!$E$4),TRUE,FALSE)</f>
        <v>0</v>
      </c>
      <c r="C88" s="19" t="str">
        <f>Neu_Gehalt!B95</f>
        <v/>
      </c>
      <c r="D88">
        <f>IF(A88="",0,IF(AND(C88&gt;=10,YEAR(Alt_Gehalt!$E$5)&lt;Dienstprüftung!A88,Alt_Gehalt!$E$4),1,0)+IF(AND(C88&gt;=25,YEAR(Alt_Gehalt!$E$5)&lt;Dienstprüftung!A88,Alt_Gehalt!$E$4),1,0))</f>
        <v>0</v>
      </c>
      <c r="E88">
        <f>MAX(IF(AND(YEAR(Gehaltsrechner!$G$11)=Dienstprüftung!A88,Alt_Gehalt!$E$4,OR(Dienstprüftung!C88=10,Dienstprüftung!C88=25)),12-MONTH(Alt_Gehalt!$E$5)+1,0)-IF(YEAR(Neu_Gehalt!$E$1)+70=Dienstprüftung!A88,12-MONTH(Neu_Gehalt!$E$1)+1,0),0)</f>
        <v>0</v>
      </c>
      <c r="F88">
        <f t="shared" si="2"/>
        <v>1</v>
      </c>
      <c r="G88">
        <f t="shared" si="3"/>
        <v>0</v>
      </c>
    </row>
    <row r="89" spans="1:7" x14ac:dyDescent="0.25">
      <c r="A89" t="str">
        <f>Alt_Gehalt!A96</f>
        <v/>
      </c>
      <c r="B89" t="b">
        <f>IF(AND(YEAR(Alt_Gehalt!$E$5)=Dienstprüftung!A89,Alt_Gehalt!$E$4),TRUE,FALSE)</f>
        <v>0</v>
      </c>
      <c r="C89" s="19" t="str">
        <f>Neu_Gehalt!B96</f>
        <v/>
      </c>
      <c r="D89">
        <f>IF(A89="",0,IF(AND(C89&gt;=10,YEAR(Alt_Gehalt!$E$5)&lt;Dienstprüftung!A89,Alt_Gehalt!$E$4),1,0)+IF(AND(C89&gt;=25,YEAR(Alt_Gehalt!$E$5)&lt;Dienstprüftung!A89,Alt_Gehalt!$E$4),1,0))</f>
        <v>0</v>
      </c>
      <c r="E89">
        <f>MAX(IF(AND(YEAR(Gehaltsrechner!$G$11)=Dienstprüftung!A89,Alt_Gehalt!$E$4,OR(Dienstprüftung!C89=10,Dienstprüftung!C89=25)),12-MONTH(Alt_Gehalt!$E$5)+1,0)-IF(YEAR(Neu_Gehalt!$E$1)+70=Dienstprüftung!A89,12-MONTH(Neu_Gehalt!$E$1)+1,0),0)</f>
        <v>0</v>
      </c>
      <c r="F89">
        <f t="shared" si="2"/>
        <v>1</v>
      </c>
      <c r="G89">
        <f t="shared" si="3"/>
        <v>0</v>
      </c>
    </row>
    <row r="90" spans="1:7" x14ac:dyDescent="0.25">
      <c r="A90" t="str">
        <f>Alt_Gehalt!A97</f>
        <v/>
      </c>
      <c r="B90" t="b">
        <f>IF(AND(YEAR(Alt_Gehalt!$E$5)=Dienstprüftung!A90,Alt_Gehalt!$E$4),TRUE,FALSE)</f>
        <v>0</v>
      </c>
      <c r="C90" s="19" t="str">
        <f>Neu_Gehalt!B97</f>
        <v/>
      </c>
      <c r="D90">
        <f>IF(A90="",0,IF(AND(C90&gt;=10,YEAR(Alt_Gehalt!$E$5)&lt;Dienstprüftung!A90,Alt_Gehalt!$E$4),1,0)+IF(AND(C90&gt;=25,YEAR(Alt_Gehalt!$E$5)&lt;Dienstprüftung!A90,Alt_Gehalt!$E$4),1,0))</f>
        <v>0</v>
      </c>
      <c r="E90">
        <f>MAX(IF(AND(YEAR(Gehaltsrechner!$G$11)=Dienstprüftung!A90,Alt_Gehalt!$E$4,OR(Dienstprüftung!C90=10,Dienstprüftung!C90=25)),12-MONTH(Alt_Gehalt!$E$5)+1,0)-IF(YEAR(Neu_Gehalt!$E$1)+70=Dienstprüftung!A90,12-MONTH(Neu_Gehalt!$E$1)+1,0),0)</f>
        <v>0</v>
      </c>
      <c r="F90">
        <f t="shared" si="2"/>
        <v>1</v>
      </c>
      <c r="G90">
        <f t="shared" si="3"/>
        <v>0</v>
      </c>
    </row>
    <row r="91" spans="1:7" x14ac:dyDescent="0.25">
      <c r="A91" t="str">
        <f>Alt_Gehalt!A98</f>
        <v/>
      </c>
      <c r="B91" t="b">
        <f>IF(AND(YEAR(Alt_Gehalt!$E$5)=Dienstprüftung!A91,Alt_Gehalt!$E$4),TRUE,FALSE)</f>
        <v>0</v>
      </c>
      <c r="C91" s="19" t="str">
        <f>Neu_Gehalt!B98</f>
        <v/>
      </c>
      <c r="D91">
        <f>IF(A91="",0,IF(AND(C91&gt;=10,YEAR(Alt_Gehalt!$E$5)&lt;Dienstprüftung!A91,Alt_Gehalt!$E$4),1,0)+IF(AND(C91&gt;=25,YEAR(Alt_Gehalt!$E$5)&lt;Dienstprüftung!A91,Alt_Gehalt!$E$4),1,0))</f>
        <v>0</v>
      </c>
      <c r="E91">
        <f>MAX(IF(AND(YEAR(Gehaltsrechner!$G$11)=Dienstprüftung!A91,Alt_Gehalt!$E$4,OR(Dienstprüftung!C91=10,Dienstprüftung!C91=25)),12-MONTH(Alt_Gehalt!$E$5)+1,0)-IF(YEAR(Neu_Gehalt!$E$1)+70=Dienstprüftung!A91,12-MONTH(Neu_Gehalt!$E$1)+1,0),0)</f>
        <v>0</v>
      </c>
      <c r="F91">
        <f t="shared" si="2"/>
        <v>1</v>
      </c>
      <c r="G91">
        <f t="shared" si="3"/>
        <v>0</v>
      </c>
    </row>
    <row r="92" spans="1:7" x14ac:dyDescent="0.25">
      <c r="A92" t="str">
        <f>Alt_Gehalt!A99</f>
        <v/>
      </c>
      <c r="B92" t="b">
        <f>IF(AND(YEAR(Alt_Gehalt!$E$5)=Dienstprüftung!A92,Alt_Gehalt!$E$4),TRUE,FALSE)</f>
        <v>0</v>
      </c>
      <c r="C92" s="19" t="str">
        <f>Neu_Gehalt!B99</f>
        <v/>
      </c>
      <c r="D92">
        <f>IF(A92="",0,IF(AND(C92&gt;=10,YEAR(Alt_Gehalt!$E$5)&lt;Dienstprüftung!A92,Alt_Gehalt!$E$4),1,0)+IF(AND(C92&gt;=25,YEAR(Alt_Gehalt!$E$5)&lt;Dienstprüftung!A92,Alt_Gehalt!$E$4),1,0))</f>
        <v>0</v>
      </c>
      <c r="E92">
        <f>MAX(IF(AND(YEAR(Gehaltsrechner!$G$11)=Dienstprüftung!A92,Alt_Gehalt!$E$4,OR(Dienstprüftung!C92=10,Dienstprüftung!C92=25)),12-MONTH(Alt_Gehalt!$E$5)+1,0)-IF(YEAR(Neu_Gehalt!$E$1)+70=Dienstprüftung!A92,12-MONTH(Neu_Gehalt!$E$1)+1,0),0)</f>
        <v>0</v>
      </c>
      <c r="F92">
        <f t="shared" si="2"/>
        <v>1</v>
      </c>
      <c r="G92">
        <f t="shared" si="3"/>
        <v>0</v>
      </c>
    </row>
    <row r="93" spans="1:7" x14ac:dyDescent="0.25">
      <c r="A93" t="str">
        <f>Alt_Gehalt!A100</f>
        <v/>
      </c>
      <c r="B93" t="b">
        <f>IF(AND(YEAR(Alt_Gehalt!$E$5)=Dienstprüftung!A93,Alt_Gehalt!$E$4),TRUE,FALSE)</f>
        <v>0</v>
      </c>
      <c r="C93" s="19" t="str">
        <f>Neu_Gehalt!B100</f>
        <v/>
      </c>
      <c r="D93">
        <f>IF(A93="",0,IF(AND(C93&gt;=10,YEAR(Alt_Gehalt!$E$5)&lt;Dienstprüftung!A93,Alt_Gehalt!$E$4),1,0)+IF(AND(C93&gt;=25,YEAR(Alt_Gehalt!$E$5)&lt;Dienstprüftung!A93,Alt_Gehalt!$E$4),1,0))</f>
        <v>0</v>
      </c>
      <c r="E93">
        <f>MAX(IF(AND(YEAR(Gehaltsrechner!$G$11)=Dienstprüftung!A93,Alt_Gehalt!$E$4,OR(Dienstprüftung!C93=10,Dienstprüftung!C93=25)),12-MONTH(Alt_Gehalt!$E$5)+1,0)-IF(YEAR(Neu_Gehalt!$E$1)+70=Dienstprüftung!A93,12-MONTH(Neu_Gehalt!$E$1)+1,0),0)</f>
        <v>0</v>
      </c>
      <c r="F93">
        <f t="shared" si="2"/>
        <v>1</v>
      </c>
      <c r="G93">
        <f t="shared" si="3"/>
        <v>0</v>
      </c>
    </row>
    <row r="94" spans="1:7" x14ac:dyDescent="0.25">
      <c r="A94" t="str">
        <f>Alt_Gehalt!A101</f>
        <v/>
      </c>
      <c r="B94" t="b">
        <f>IF(AND(YEAR(Alt_Gehalt!$E$5)=Dienstprüftung!A94,Alt_Gehalt!$E$4),TRUE,FALSE)</f>
        <v>0</v>
      </c>
      <c r="C94" s="19" t="str">
        <f>Neu_Gehalt!B101</f>
        <v/>
      </c>
      <c r="D94">
        <f>IF(A94="",0,IF(AND(C94&gt;=10,YEAR(Alt_Gehalt!$E$5)&lt;Dienstprüftung!A94,Alt_Gehalt!$E$4),1,0)+IF(AND(C94&gt;=25,YEAR(Alt_Gehalt!$E$5)&lt;Dienstprüftung!A94,Alt_Gehalt!$E$4),1,0))</f>
        <v>0</v>
      </c>
      <c r="E94">
        <f>MAX(IF(AND(YEAR(Gehaltsrechner!$G$11)=Dienstprüftung!A94,Alt_Gehalt!$E$4,OR(Dienstprüftung!C94=10,Dienstprüftung!C94=25)),12-MONTH(Alt_Gehalt!$E$5)+1,0)-IF(YEAR(Neu_Gehalt!$E$1)+70=Dienstprüftung!A94,12-MONTH(Neu_Gehalt!$E$1)+1,0),0)</f>
        <v>0</v>
      </c>
      <c r="F94">
        <f t="shared" si="2"/>
        <v>1</v>
      </c>
      <c r="G94">
        <f t="shared" si="3"/>
        <v>0</v>
      </c>
    </row>
    <row r="95" spans="1:7" x14ac:dyDescent="0.25">
      <c r="A95" t="str">
        <f>Alt_Gehalt!A102</f>
        <v/>
      </c>
      <c r="B95" t="b">
        <f>IF(AND(YEAR(Alt_Gehalt!$E$5)=Dienstprüftung!A95,Alt_Gehalt!$E$4),TRUE,FALSE)</f>
        <v>0</v>
      </c>
      <c r="C95" s="19" t="str">
        <f>Neu_Gehalt!B102</f>
        <v/>
      </c>
      <c r="D95">
        <f>IF(A95="",0,IF(AND(C95&gt;=10,YEAR(Alt_Gehalt!$E$5)&lt;Dienstprüftung!A95,Alt_Gehalt!$E$4),1,0)+IF(AND(C95&gt;=25,YEAR(Alt_Gehalt!$E$5)&lt;Dienstprüftung!A95,Alt_Gehalt!$E$4),1,0))</f>
        <v>0</v>
      </c>
      <c r="E95">
        <f>MAX(IF(AND(YEAR(Gehaltsrechner!$G$11)=Dienstprüftung!A95,Alt_Gehalt!$E$4,OR(Dienstprüftung!C95=10,Dienstprüftung!C95=25)),12-MONTH(Alt_Gehalt!$E$5)+1,0)-IF(YEAR(Neu_Gehalt!$E$1)+70=Dienstprüftung!A95,12-MONTH(Neu_Gehalt!$E$1)+1,0),0)</f>
        <v>0</v>
      </c>
      <c r="F95">
        <f t="shared" si="2"/>
        <v>1</v>
      </c>
      <c r="G95">
        <f t="shared" si="3"/>
        <v>0</v>
      </c>
    </row>
    <row r="96" spans="1:7" x14ac:dyDescent="0.25">
      <c r="A96" t="str">
        <f>Alt_Gehalt!A103</f>
        <v/>
      </c>
      <c r="B96" t="b">
        <f>IF(AND(YEAR(Alt_Gehalt!$E$5)=Dienstprüftung!A96,Alt_Gehalt!$E$4),TRUE,FALSE)</f>
        <v>0</v>
      </c>
      <c r="C96" s="19" t="str">
        <f>Neu_Gehalt!B103</f>
        <v/>
      </c>
      <c r="D96">
        <f>IF(A96="",0,IF(AND(C96&gt;=10,YEAR(Alt_Gehalt!$E$5)&lt;Dienstprüftung!A96,Alt_Gehalt!$E$4),1,0)+IF(AND(C96&gt;=25,YEAR(Alt_Gehalt!$E$5)&lt;Dienstprüftung!A96,Alt_Gehalt!$E$4),1,0))</f>
        <v>0</v>
      </c>
      <c r="E96">
        <f>MAX(IF(AND(YEAR(Gehaltsrechner!$G$11)=Dienstprüftung!A96,Alt_Gehalt!$E$4,OR(Dienstprüftung!C96=10,Dienstprüftung!C96=25)),12-MONTH(Alt_Gehalt!$E$5)+1,0)-IF(YEAR(Neu_Gehalt!$E$1)+70=Dienstprüftung!A96,12-MONTH(Neu_Gehalt!$E$1)+1,0),0)</f>
        <v>0</v>
      </c>
      <c r="F96">
        <f t="shared" si="2"/>
        <v>1</v>
      </c>
      <c r="G96">
        <f t="shared" si="3"/>
        <v>0</v>
      </c>
    </row>
    <row r="97" spans="1:7" x14ac:dyDescent="0.25">
      <c r="A97" t="str">
        <f>Alt_Gehalt!A104</f>
        <v/>
      </c>
      <c r="B97" t="b">
        <f>IF(AND(YEAR(Alt_Gehalt!$E$5)=Dienstprüftung!A97,Alt_Gehalt!$E$4),TRUE,FALSE)</f>
        <v>0</v>
      </c>
      <c r="C97" s="19" t="str">
        <f>Neu_Gehalt!B104</f>
        <v/>
      </c>
      <c r="D97">
        <f>IF(A97="",0,IF(AND(C97&gt;=10,YEAR(Alt_Gehalt!$E$5)&lt;Dienstprüftung!A97,Alt_Gehalt!$E$4),1,0)+IF(AND(C97&gt;=25,YEAR(Alt_Gehalt!$E$5)&lt;Dienstprüftung!A97,Alt_Gehalt!$E$4),1,0))</f>
        <v>0</v>
      </c>
      <c r="E97">
        <f>MAX(IF(AND(YEAR(Gehaltsrechner!$G$11)=Dienstprüftung!A97,Alt_Gehalt!$E$4,OR(Dienstprüftung!C97=10,Dienstprüftung!C97=25)),12-MONTH(Alt_Gehalt!$E$5)+1,0)-IF(YEAR(Neu_Gehalt!$E$1)+70=Dienstprüftung!A97,12-MONTH(Neu_Gehalt!$E$1)+1,0),0)</f>
        <v>0</v>
      </c>
      <c r="F97">
        <f t="shared" si="2"/>
        <v>1</v>
      </c>
      <c r="G97">
        <f t="shared" si="3"/>
        <v>0</v>
      </c>
    </row>
    <row r="98" spans="1:7" x14ac:dyDescent="0.25">
      <c r="A98" t="str">
        <f>Alt_Gehalt!A105</f>
        <v/>
      </c>
      <c r="B98" t="b">
        <f>IF(AND(YEAR(Alt_Gehalt!$E$5)=Dienstprüftung!A98,Alt_Gehalt!$E$4),TRUE,FALSE)</f>
        <v>0</v>
      </c>
      <c r="C98" s="19" t="str">
        <f>Neu_Gehalt!B105</f>
        <v/>
      </c>
      <c r="D98">
        <f>IF(A98="",0,IF(AND(C98&gt;=10,YEAR(Alt_Gehalt!$E$5)&lt;Dienstprüftung!A98,Alt_Gehalt!$E$4),1,0)+IF(AND(C98&gt;=25,YEAR(Alt_Gehalt!$E$5)&lt;Dienstprüftung!A98,Alt_Gehalt!$E$4),1,0))</f>
        <v>0</v>
      </c>
      <c r="E98">
        <f>MAX(IF(AND(YEAR(Gehaltsrechner!$G$11)=Dienstprüftung!A98,Alt_Gehalt!$E$4,OR(Dienstprüftung!C98=10,Dienstprüftung!C98=25)),12-MONTH(Alt_Gehalt!$E$5)+1,0)-IF(YEAR(Neu_Gehalt!$E$1)+70=Dienstprüftung!A98,12-MONTH(Neu_Gehalt!$E$1)+1,0),0)</f>
        <v>0</v>
      </c>
      <c r="F98">
        <f t="shared" si="2"/>
        <v>1</v>
      </c>
      <c r="G98">
        <f t="shared" si="3"/>
        <v>0</v>
      </c>
    </row>
    <row r="99" spans="1:7" x14ac:dyDescent="0.25">
      <c r="A99" t="str">
        <f>Alt_Gehalt!A106</f>
        <v/>
      </c>
      <c r="B99" t="b">
        <f>IF(AND(YEAR(Alt_Gehalt!$E$5)=Dienstprüftung!A99,Alt_Gehalt!$E$4),TRUE,FALSE)</f>
        <v>0</v>
      </c>
      <c r="C99" s="19" t="str">
        <f>Neu_Gehalt!B106</f>
        <v/>
      </c>
      <c r="D99">
        <f>IF(A99="",0,IF(AND(C99&gt;=10,YEAR(Alt_Gehalt!$E$5)&lt;Dienstprüftung!A99,Alt_Gehalt!$E$4),1,0)+IF(AND(C99&gt;=25,YEAR(Alt_Gehalt!$E$5)&lt;Dienstprüftung!A99,Alt_Gehalt!$E$4),1,0))</f>
        <v>0</v>
      </c>
      <c r="E99">
        <f>MAX(IF(AND(YEAR(Gehaltsrechner!$G$11)=Dienstprüftung!A99,Alt_Gehalt!$E$4,OR(Dienstprüftung!C99=10,Dienstprüftung!C99=25)),12-MONTH(Alt_Gehalt!$E$5)+1,0)-IF(YEAR(Neu_Gehalt!$E$1)+70=Dienstprüftung!A99,12-MONTH(Neu_Gehalt!$E$1)+1,0),0)</f>
        <v>0</v>
      </c>
      <c r="F99">
        <f t="shared" si="2"/>
        <v>1</v>
      </c>
      <c r="G99">
        <f t="shared" si="3"/>
        <v>0</v>
      </c>
    </row>
    <row r="100" spans="1:7" x14ac:dyDescent="0.25">
      <c r="A100" t="str">
        <f>Alt_Gehalt!A107</f>
        <v/>
      </c>
      <c r="B100" t="b">
        <f>IF(AND(YEAR(Alt_Gehalt!$E$5)=Dienstprüftung!A100,Alt_Gehalt!$E$4),TRUE,FALSE)</f>
        <v>0</v>
      </c>
      <c r="C100" s="19" t="str">
        <f>Neu_Gehalt!B107</f>
        <v/>
      </c>
      <c r="D100">
        <f>IF(A100="",0,IF(AND(C100&gt;=10,YEAR(Alt_Gehalt!$E$5)&lt;Dienstprüftung!A100,Alt_Gehalt!$E$4),1,0)+IF(AND(C100&gt;=25,YEAR(Alt_Gehalt!$E$5)&lt;Dienstprüftung!A100,Alt_Gehalt!$E$4),1,0))</f>
        <v>0</v>
      </c>
      <c r="E100">
        <f>MAX(IF(AND(YEAR(Gehaltsrechner!$G$11)=Dienstprüftung!A100,Alt_Gehalt!$E$4,OR(Dienstprüftung!C100=10,Dienstprüftung!C100=25)),12-MONTH(Alt_Gehalt!$E$5)+1,0)-IF(YEAR(Neu_Gehalt!$E$1)+70=Dienstprüftung!A100,12-MONTH(Neu_Gehalt!$E$1)+1,0),0)</f>
        <v>0</v>
      </c>
      <c r="F100">
        <f t="shared" si="2"/>
        <v>1</v>
      </c>
      <c r="G100">
        <f t="shared" si="3"/>
        <v>0</v>
      </c>
    </row>
    <row r="101" spans="1:7" x14ac:dyDescent="0.25">
      <c r="A101" t="str">
        <f>Alt_Gehalt!A108</f>
        <v/>
      </c>
      <c r="B101" t="b">
        <f>IF(AND(YEAR(Alt_Gehalt!$E$5)=Dienstprüftung!A101,Alt_Gehalt!$E$4),TRUE,FALSE)</f>
        <v>0</v>
      </c>
      <c r="C101" s="19" t="str">
        <f>Neu_Gehalt!B108</f>
        <v/>
      </c>
      <c r="D101">
        <f>IF(A101="",0,IF(AND(C101&gt;=10,YEAR(Alt_Gehalt!$E$5)&lt;Dienstprüftung!A101,Alt_Gehalt!$E$4),1,0)+IF(AND(C101&gt;=25,YEAR(Alt_Gehalt!$E$5)&lt;Dienstprüftung!A101,Alt_Gehalt!$E$4),1,0))</f>
        <v>0</v>
      </c>
      <c r="E101">
        <f>MAX(IF(AND(YEAR(Gehaltsrechner!$G$11)=Dienstprüftung!A101,Alt_Gehalt!$E$4,OR(Dienstprüftung!C101=10,Dienstprüftung!C101=25)),12-MONTH(Alt_Gehalt!$E$5)+1,0)-IF(YEAR(Neu_Gehalt!$E$1)+70=Dienstprüftung!A101,12-MONTH(Neu_Gehalt!$E$1)+1,0),0)</f>
        <v>0</v>
      </c>
      <c r="F101">
        <f t="shared" si="2"/>
        <v>1</v>
      </c>
      <c r="G101">
        <f t="shared" si="3"/>
        <v>0</v>
      </c>
    </row>
    <row r="102" spans="1:7" x14ac:dyDescent="0.25">
      <c r="A102" t="str">
        <f>Alt_Gehalt!A109</f>
        <v/>
      </c>
      <c r="B102" t="b">
        <f>IF(AND(YEAR(Alt_Gehalt!$E$5)=Dienstprüftung!A102,Alt_Gehalt!$E$4),TRUE,FALSE)</f>
        <v>0</v>
      </c>
      <c r="C102" s="19" t="str">
        <f>Neu_Gehalt!B109</f>
        <v/>
      </c>
      <c r="D102">
        <f>IF(A102="",0,IF(AND(C102&gt;=10,YEAR(Alt_Gehalt!$E$5)&lt;Dienstprüftung!A102,Alt_Gehalt!$E$4),1,0)+IF(AND(C102&gt;=25,YEAR(Alt_Gehalt!$E$5)&lt;Dienstprüftung!A102,Alt_Gehalt!$E$4),1,0))</f>
        <v>0</v>
      </c>
      <c r="E102">
        <f>MAX(IF(AND(YEAR(Gehaltsrechner!$G$11)=Dienstprüftung!A102,Alt_Gehalt!$E$4,OR(Dienstprüftung!C102=10,Dienstprüftung!C102=25)),12-MONTH(Alt_Gehalt!$E$5)+1,0)-IF(YEAR(Neu_Gehalt!$E$1)+70=Dienstprüftung!A102,12-MONTH(Neu_Gehalt!$E$1)+1,0),0)</f>
        <v>0</v>
      </c>
      <c r="F102">
        <f t="shared" si="2"/>
        <v>1</v>
      </c>
      <c r="G102">
        <f t="shared" si="3"/>
        <v>0</v>
      </c>
    </row>
    <row r="103" spans="1:7" x14ac:dyDescent="0.25">
      <c r="A103" t="str">
        <f>Alt_Gehalt!A110</f>
        <v/>
      </c>
      <c r="B103" t="b">
        <f>IF(AND(YEAR(Alt_Gehalt!$E$5)=Dienstprüftung!A103,Alt_Gehalt!$E$4),TRUE,FALSE)</f>
        <v>0</v>
      </c>
      <c r="C103" s="19" t="str">
        <f>Neu_Gehalt!B110</f>
        <v/>
      </c>
      <c r="D103">
        <f>IF(A103="",0,IF(AND(C103&gt;=10,YEAR(Alt_Gehalt!$E$5)&lt;Dienstprüftung!A103,Alt_Gehalt!$E$4),1,0)+IF(AND(C103&gt;=25,YEAR(Alt_Gehalt!$E$5)&lt;Dienstprüftung!A103,Alt_Gehalt!$E$4),1,0))</f>
        <v>0</v>
      </c>
      <c r="E103">
        <f>MAX(IF(AND(YEAR(Gehaltsrechner!$G$11)=Dienstprüftung!A103,Alt_Gehalt!$E$4,OR(Dienstprüftung!C103=10,Dienstprüftung!C103=25)),12-MONTH(Alt_Gehalt!$E$5)+1,0)-IF(YEAR(Neu_Gehalt!$E$1)+70=Dienstprüftung!A103,12-MONTH(Neu_Gehalt!$E$1)+1,0),0)</f>
        <v>0</v>
      </c>
      <c r="F103">
        <f t="shared" si="2"/>
        <v>1</v>
      </c>
      <c r="G103">
        <f t="shared" si="3"/>
        <v>0</v>
      </c>
    </row>
    <row r="104" spans="1:7" x14ac:dyDescent="0.25">
      <c r="A104" t="str">
        <f>Alt_Gehalt!A111</f>
        <v/>
      </c>
      <c r="B104" t="b">
        <f>IF(AND(YEAR(Alt_Gehalt!$E$5)=Dienstprüftung!A104,Alt_Gehalt!$E$4),TRUE,FALSE)</f>
        <v>0</v>
      </c>
      <c r="C104" s="19" t="str">
        <f>Neu_Gehalt!B111</f>
        <v/>
      </c>
      <c r="D104">
        <f>IF(A104="",0,IF(AND(C104&gt;=10,YEAR(Alt_Gehalt!$E$5)&lt;Dienstprüftung!A104,Alt_Gehalt!$E$4),1,0)+IF(AND(C104&gt;=25,YEAR(Alt_Gehalt!$E$5)&lt;Dienstprüftung!A104,Alt_Gehalt!$E$4),1,0))</f>
        <v>0</v>
      </c>
      <c r="E104">
        <f>MAX(IF(AND(YEAR(Gehaltsrechner!$G$11)=Dienstprüftung!A104,Alt_Gehalt!$E$4,OR(Dienstprüftung!C104=10,Dienstprüftung!C104=25)),12-MONTH(Alt_Gehalt!$E$5)+1,0)-IF(YEAR(Neu_Gehalt!$E$1)+70=Dienstprüftung!A104,12-MONTH(Neu_Gehalt!$E$1)+1,0),0)</f>
        <v>0</v>
      </c>
      <c r="F104">
        <f t="shared" si="2"/>
        <v>1</v>
      </c>
      <c r="G104">
        <f t="shared" si="3"/>
        <v>0</v>
      </c>
    </row>
    <row r="105" spans="1:7" x14ac:dyDescent="0.25">
      <c r="A105" t="str">
        <f>Alt_Gehalt!A112</f>
        <v/>
      </c>
      <c r="B105" t="b">
        <f>IF(AND(YEAR(Alt_Gehalt!$E$5)=Dienstprüftung!A105,Alt_Gehalt!$E$4),TRUE,FALSE)</f>
        <v>0</v>
      </c>
      <c r="C105" s="19" t="str">
        <f>Neu_Gehalt!B112</f>
        <v/>
      </c>
      <c r="D105">
        <f>IF(A105="",0,IF(AND(C105&gt;=10,YEAR(Alt_Gehalt!$E$5)&lt;Dienstprüftung!A105,Alt_Gehalt!$E$4),1,0)+IF(AND(C105&gt;=25,YEAR(Alt_Gehalt!$E$5)&lt;Dienstprüftung!A105,Alt_Gehalt!$E$4),1,0))</f>
        <v>0</v>
      </c>
      <c r="E105">
        <f>MAX(IF(AND(YEAR(Gehaltsrechner!$G$11)=Dienstprüftung!A105,Alt_Gehalt!$E$4,OR(Dienstprüftung!C105=10,Dienstprüftung!C105=25)),12-MONTH(Alt_Gehalt!$E$5)+1,0)-IF(YEAR(Neu_Gehalt!$E$1)+70=Dienstprüftung!A105,12-MONTH(Neu_Gehalt!$E$1)+1,0),0)</f>
        <v>0</v>
      </c>
      <c r="F105">
        <f t="shared" si="2"/>
        <v>1</v>
      </c>
      <c r="G105">
        <f t="shared" si="3"/>
        <v>0</v>
      </c>
    </row>
    <row r="106" spans="1:7" x14ac:dyDescent="0.25">
      <c r="A106" t="str">
        <f>Alt_Gehalt!A113</f>
        <v/>
      </c>
      <c r="B106" t="b">
        <f>IF(AND(YEAR(Alt_Gehalt!$E$5)=Dienstprüftung!A106,Alt_Gehalt!$E$4),TRUE,FALSE)</f>
        <v>0</v>
      </c>
      <c r="C106" s="19" t="str">
        <f>Neu_Gehalt!B113</f>
        <v/>
      </c>
      <c r="D106">
        <f>IF(A106="",0,IF(AND(C106&gt;=10,YEAR(Alt_Gehalt!$E$5)&lt;Dienstprüftung!A106,Alt_Gehalt!$E$4),1,0)+IF(AND(C106&gt;=25,YEAR(Alt_Gehalt!$E$5)&lt;Dienstprüftung!A106,Alt_Gehalt!$E$4),1,0))</f>
        <v>0</v>
      </c>
      <c r="E106">
        <f>MAX(IF(AND(YEAR(Gehaltsrechner!$G$11)=Dienstprüftung!A106,Alt_Gehalt!$E$4,OR(Dienstprüftung!C106=10,Dienstprüftung!C106=25)),12-MONTH(Alt_Gehalt!$E$5)+1,0)-IF(YEAR(Neu_Gehalt!$E$1)+70=Dienstprüftung!A106,12-MONTH(Neu_Gehalt!$E$1)+1,0),0)</f>
        <v>0</v>
      </c>
      <c r="F106">
        <f t="shared" si="2"/>
        <v>1</v>
      </c>
      <c r="G106">
        <f t="shared" si="3"/>
        <v>0</v>
      </c>
    </row>
    <row r="107" spans="1:7" x14ac:dyDescent="0.25">
      <c r="A107" t="str">
        <f>Alt_Gehalt!A114</f>
        <v/>
      </c>
      <c r="B107" t="b">
        <f>IF(AND(YEAR(Alt_Gehalt!$E$5)=Dienstprüftung!A107,Alt_Gehalt!$E$4),TRUE,FALSE)</f>
        <v>0</v>
      </c>
      <c r="C107" s="19" t="str">
        <f>Neu_Gehalt!B114</f>
        <v/>
      </c>
      <c r="D107">
        <f>IF(A107="",0,IF(AND(C107&gt;=10,YEAR(Alt_Gehalt!$E$5)&lt;Dienstprüftung!A107,Alt_Gehalt!$E$4),1,0)+IF(AND(C107&gt;=25,YEAR(Alt_Gehalt!$E$5)&lt;Dienstprüftung!A107,Alt_Gehalt!$E$4),1,0))</f>
        <v>0</v>
      </c>
      <c r="E107">
        <f>MAX(IF(AND(YEAR(Gehaltsrechner!$G$11)=Dienstprüftung!A107,Alt_Gehalt!$E$4,OR(Dienstprüftung!C107=10,Dienstprüftung!C107=25)),12-MONTH(Alt_Gehalt!$E$5)+1,0)-IF(YEAR(Neu_Gehalt!$E$1)+70=Dienstprüftung!A107,12-MONTH(Neu_Gehalt!$E$1)+1,0),0)</f>
        <v>0</v>
      </c>
      <c r="F107">
        <f t="shared" si="2"/>
        <v>1</v>
      </c>
      <c r="G107">
        <f t="shared" si="3"/>
        <v>0</v>
      </c>
    </row>
    <row r="108" spans="1:7" x14ac:dyDescent="0.25">
      <c r="A108" t="str">
        <f>Alt_Gehalt!A115</f>
        <v/>
      </c>
      <c r="B108" t="b">
        <f>IF(AND(YEAR(Alt_Gehalt!$E$5)=Dienstprüftung!A108,Alt_Gehalt!$E$4),TRUE,FALSE)</f>
        <v>0</v>
      </c>
      <c r="C108" s="19" t="str">
        <f>Neu_Gehalt!B115</f>
        <v/>
      </c>
      <c r="D108">
        <f>IF(A108="",0,IF(AND(C108&gt;=10,YEAR(Alt_Gehalt!$E$5)&lt;Dienstprüftung!A108,Alt_Gehalt!$E$4),1,0)+IF(AND(C108&gt;=25,YEAR(Alt_Gehalt!$E$5)&lt;Dienstprüftung!A108,Alt_Gehalt!$E$4),1,0))</f>
        <v>0</v>
      </c>
      <c r="E108">
        <f>MAX(IF(AND(YEAR(Gehaltsrechner!$G$11)=Dienstprüftung!A108,Alt_Gehalt!$E$4,OR(Dienstprüftung!C108=10,Dienstprüftung!C108=25)),12-MONTH(Alt_Gehalt!$E$5)+1,0)-IF(YEAR(Neu_Gehalt!$E$1)+70=Dienstprüftung!A108,12-MONTH(Neu_Gehalt!$E$1)+1,0),0)</f>
        <v>0</v>
      </c>
      <c r="F108">
        <f t="shared" si="2"/>
        <v>1</v>
      </c>
      <c r="G108">
        <f t="shared" si="3"/>
        <v>0</v>
      </c>
    </row>
    <row r="109" spans="1:7" x14ac:dyDescent="0.25">
      <c r="A109" t="str">
        <f>Alt_Gehalt!A116</f>
        <v/>
      </c>
      <c r="B109" t="b">
        <f>IF(AND(YEAR(Alt_Gehalt!$E$5)=Dienstprüftung!A109,Alt_Gehalt!$E$4),TRUE,FALSE)</f>
        <v>0</v>
      </c>
      <c r="C109" s="19" t="str">
        <f>Neu_Gehalt!B116</f>
        <v/>
      </c>
      <c r="D109">
        <f>IF(A109="",0,IF(AND(C109&gt;=10,YEAR(Alt_Gehalt!$E$5)&lt;Dienstprüftung!A109,Alt_Gehalt!$E$4),1,0)+IF(AND(C109&gt;=25,YEAR(Alt_Gehalt!$E$5)&lt;Dienstprüftung!A109,Alt_Gehalt!$E$4),1,0))</f>
        <v>0</v>
      </c>
      <c r="E109">
        <f>MAX(IF(AND(YEAR(Gehaltsrechner!$G$11)=Dienstprüftung!A109,Alt_Gehalt!$E$4,OR(Dienstprüftung!C109=10,Dienstprüftung!C109=25)),12-MONTH(Alt_Gehalt!$E$5)+1,0)-IF(YEAR(Neu_Gehalt!$E$1)+70=Dienstprüftung!A109,12-MONTH(Neu_Gehalt!$E$1)+1,0),0)</f>
        <v>0</v>
      </c>
      <c r="F109">
        <f t="shared" si="2"/>
        <v>1</v>
      </c>
      <c r="G109">
        <f t="shared" si="3"/>
        <v>0</v>
      </c>
    </row>
    <row r="110" spans="1:7" x14ac:dyDescent="0.25">
      <c r="A110" t="str">
        <f>Alt_Gehalt!A117</f>
        <v/>
      </c>
      <c r="B110" t="b">
        <f>IF(AND(YEAR(Alt_Gehalt!$E$5)=Dienstprüftung!A110,Alt_Gehalt!$E$4),TRUE,FALSE)</f>
        <v>0</v>
      </c>
      <c r="C110" s="19" t="str">
        <f>Neu_Gehalt!B117</f>
        <v/>
      </c>
      <c r="D110">
        <f>IF(A110="",0,IF(AND(C110&gt;=10,YEAR(Alt_Gehalt!$E$5)&lt;Dienstprüftung!A110,Alt_Gehalt!$E$4),1,0)+IF(AND(C110&gt;=25,YEAR(Alt_Gehalt!$E$5)&lt;Dienstprüftung!A110,Alt_Gehalt!$E$4),1,0))</f>
        <v>0</v>
      </c>
      <c r="E110">
        <f>MAX(IF(AND(YEAR(Gehaltsrechner!$G$11)=Dienstprüftung!A110,Alt_Gehalt!$E$4,OR(Dienstprüftung!C110=10,Dienstprüftung!C110=25)),12-MONTH(Alt_Gehalt!$E$5)+1,0)-IF(YEAR(Neu_Gehalt!$E$1)+70=Dienstprüftung!A110,12-MONTH(Neu_Gehalt!$E$1)+1,0),0)</f>
        <v>0</v>
      </c>
      <c r="F110">
        <f t="shared" si="2"/>
        <v>1</v>
      </c>
      <c r="G110">
        <f t="shared" si="3"/>
        <v>0</v>
      </c>
    </row>
    <row r="111" spans="1:7" x14ac:dyDescent="0.25">
      <c r="A111" t="str">
        <f>Alt_Gehalt!A118</f>
        <v/>
      </c>
      <c r="B111" t="b">
        <f>IF(AND(YEAR(Alt_Gehalt!$E$5)=Dienstprüftung!A111,Alt_Gehalt!$E$4),TRUE,FALSE)</f>
        <v>0</v>
      </c>
      <c r="C111" s="19" t="str">
        <f>Neu_Gehalt!B118</f>
        <v/>
      </c>
      <c r="D111">
        <f>IF(A111="",0,IF(AND(C111&gt;=10,YEAR(Alt_Gehalt!$E$5)&lt;Dienstprüftung!A111,Alt_Gehalt!$E$4),1,0)+IF(AND(C111&gt;=25,YEAR(Alt_Gehalt!$E$5)&lt;Dienstprüftung!A111,Alt_Gehalt!$E$4),1,0))</f>
        <v>0</v>
      </c>
      <c r="E111">
        <f>MAX(IF(AND(YEAR(Gehaltsrechner!$G$11)=Dienstprüftung!A111,Alt_Gehalt!$E$4,OR(Dienstprüftung!C111=10,Dienstprüftung!C111=25)),12-MONTH(Alt_Gehalt!$E$5)+1,0)-IF(YEAR(Neu_Gehalt!$E$1)+70=Dienstprüftung!A111,12-MONTH(Neu_Gehalt!$E$1)+1,0),0)</f>
        <v>0</v>
      </c>
      <c r="F111">
        <f t="shared" si="2"/>
        <v>1</v>
      </c>
      <c r="G111">
        <f t="shared" si="3"/>
        <v>0</v>
      </c>
    </row>
    <row r="112" spans="1:7" x14ac:dyDescent="0.25">
      <c r="A112" t="str">
        <f>Alt_Gehalt!A119</f>
        <v/>
      </c>
      <c r="B112" t="b">
        <f>IF(AND(YEAR(Alt_Gehalt!$E$5)=Dienstprüftung!A112,Alt_Gehalt!$E$4),TRUE,FALSE)</f>
        <v>0</v>
      </c>
      <c r="C112" s="19" t="str">
        <f>Neu_Gehalt!B119</f>
        <v/>
      </c>
      <c r="D112">
        <f>IF(A112="",0,IF(AND(C112&gt;=10,YEAR(Alt_Gehalt!$E$5)&lt;Dienstprüftung!A112,Alt_Gehalt!$E$4),1,0)+IF(AND(C112&gt;=25,YEAR(Alt_Gehalt!$E$5)&lt;Dienstprüftung!A112,Alt_Gehalt!$E$4),1,0))</f>
        <v>0</v>
      </c>
      <c r="E112">
        <f>MAX(IF(AND(YEAR(Gehaltsrechner!$G$11)=Dienstprüftung!A112,Alt_Gehalt!$E$4,OR(Dienstprüftung!C112=10,Dienstprüftung!C112=25)),12-MONTH(Alt_Gehalt!$E$5)+1,0)-IF(YEAR(Neu_Gehalt!$E$1)+70=Dienstprüftung!A112,12-MONTH(Neu_Gehalt!$E$1)+1,0),0)</f>
        <v>0</v>
      </c>
      <c r="F112">
        <f t="shared" si="2"/>
        <v>1</v>
      </c>
      <c r="G112">
        <f t="shared" si="3"/>
        <v>0</v>
      </c>
    </row>
    <row r="113" spans="1:7" x14ac:dyDescent="0.25">
      <c r="A113" t="str">
        <f>Alt_Gehalt!A120</f>
        <v/>
      </c>
      <c r="B113" t="b">
        <f>IF(AND(YEAR(Alt_Gehalt!$E$5)=Dienstprüftung!A113,Alt_Gehalt!$E$4),TRUE,FALSE)</f>
        <v>0</v>
      </c>
      <c r="C113" s="19" t="str">
        <f>Neu_Gehalt!B120</f>
        <v/>
      </c>
      <c r="D113">
        <f>IF(A113="",0,IF(AND(C113&gt;=10,YEAR(Alt_Gehalt!$E$5)&lt;Dienstprüftung!A113,Alt_Gehalt!$E$4),1,0)+IF(AND(C113&gt;=25,YEAR(Alt_Gehalt!$E$5)&lt;Dienstprüftung!A113,Alt_Gehalt!$E$4),1,0))</f>
        <v>0</v>
      </c>
      <c r="E113">
        <f>MAX(IF(AND(YEAR(Gehaltsrechner!$G$11)=Dienstprüftung!A113,Alt_Gehalt!$E$4,OR(Dienstprüftung!C113=10,Dienstprüftung!C113=25)),12-MONTH(Alt_Gehalt!$E$5)+1,0)-IF(YEAR(Neu_Gehalt!$E$1)+70=Dienstprüftung!A113,12-MONTH(Neu_Gehalt!$E$1)+1,0),0)</f>
        <v>0</v>
      </c>
      <c r="F113">
        <f t="shared" si="2"/>
        <v>1</v>
      </c>
      <c r="G113">
        <f t="shared" si="3"/>
        <v>0</v>
      </c>
    </row>
    <row r="114" spans="1:7" x14ac:dyDescent="0.25">
      <c r="A114" t="str">
        <f>Alt_Gehalt!A121</f>
        <v/>
      </c>
      <c r="B114" t="b">
        <f>IF(AND(YEAR(Alt_Gehalt!$E$5)=Dienstprüftung!A114,Alt_Gehalt!$E$4),TRUE,FALSE)</f>
        <v>0</v>
      </c>
      <c r="C114" s="19" t="str">
        <f>Neu_Gehalt!B121</f>
        <v/>
      </c>
      <c r="D114">
        <f>IF(A114="",0,IF(AND(C114&gt;=10,YEAR(Alt_Gehalt!$E$5)&lt;Dienstprüftung!A114,Alt_Gehalt!$E$4),1,0)+IF(AND(C114&gt;=25,YEAR(Alt_Gehalt!$E$5)&lt;Dienstprüftung!A114,Alt_Gehalt!$E$4),1,0))</f>
        <v>0</v>
      </c>
      <c r="E114">
        <f>MAX(IF(AND(YEAR(Gehaltsrechner!$G$11)=Dienstprüftung!A114,Alt_Gehalt!$E$4,OR(Dienstprüftung!C114=10,Dienstprüftung!C114=25)),12-MONTH(Alt_Gehalt!$E$5)+1,0)-IF(YEAR(Neu_Gehalt!$E$1)+70=Dienstprüftung!A114,12-MONTH(Neu_Gehalt!$E$1)+1,0),0)</f>
        <v>0</v>
      </c>
      <c r="F114">
        <f t="shared" si="2"/>
        <v>1</v>
      </c>
      <c r="G114">
        <f t="shared" si="3"/>
        <v>0</v>
      </c>
    </row>
    <row r="115" spans="1:7" x14ac:dyDescent="0.25">
      <c r="A115" t="str">
        <f>Alt_Gehalt!A122</f>
        <v/>
      </c>
      <c r="B115" t="b">
        <f>IF(AND(YEAR(Alt_Gehalt!$E$5)=Dienstprüftung!A115,Alt_Gehalt!$E$4),TRUE,FALSE)</f>
        <v>0</v>
      </c>
      <c r="C115" s="19" t="str">
        <f>Neu_Gehalt!B122</f>
        <v/>
      </c>
      <c r="D115">
        <f>IF(A115="",0,IF(AND(C115&gt;=10,YEAR(Alt_Gehalt!$E$5)&lt;Dienstprüftung!A115,Alt_Gehalt!$E$4),1,0)+IF(AND(C115&gt;=25,YEAR(Alt_Gehalt!$E$5)&lt;Dienstprüftung!A115,Alt_Gehalt!$E$4),1,0))</f>
        <v>0</v>
      </c>
      <c r="E115">
        <f>MAX(IF(AND(YEAR(Gehaltsrechner!$G$11)=Dienstprüftung!A115,Alt_Gehalt!$E$4,OR(Dienstprüftung!C115=10,Dienstprüftung!C115=25)),12-MONTH(Alt_Gehalt!$E$5)+1,0)-IF(YEAR(Neu_Gehalt!$E$1)+70=Dienstprüftung!A115,12-MONTH(Neu_Gehalt!$E$1)+1,0),0)</f>
        <v>0</v>
      </c>
      <c r="F115">
        <f t="shared" si="2"/>
        <v>1</v>
      </c>
      <c r="G115">
        <f t="shared" si="3"/>
        <v>0</v>
      </c>
    </row>
    <row r="116" spans="1:7" x14ac:dyDescent="0.25">
      <c r="A116" t="str">
        <f>Alt_Gehalt!A123</f>
        <v/>
      </c>
      <c r="B116" t="b">
        <f>IF(AND(YEAR(Alt_Gehalt!$E$5)=Dienstprüftung!A116,Alt_Gehalt!$E$4),TRUE,FALSE)</f>
        <v>0</v>
      </c>
      <c r="C116" s="19" t="str">
        <f>Neu_Gehalt!B123</f>
        <v/>
      </c>
      <c r="D116">
        <f>IF(A116="",0,IF(AND(C116&gt;=10,YEAR(Alt_Gehalt!$E$5)&lt;Dienstprüftung!A116,Alt_Gehalt!$E$4),1,0)+IF(AND(C116&gt;=25,YEAR(Alt_Gehalt!$E$5)&lt;Dienstprüftung!A116,Alt_Gehalt!$E$4),1,0))</f>
        <v>0</v>
      </c>
      <c r="E116">
        <f>MAX(IF(AND(YEAR(Gehaltsrechner!$G$11)=Dienstprüftung!A116,Alt_Gehalt!$E$4,OR(Dienstprüftung!C116=10,Dienstprüftung!C116=25)),12-MONTH(Alt_Gehalt!$E$5)+1,0)-IF(YEAR(Neu_Gehalt!$E$1)+70=Dienstprüftung!A116,12-MONTH(Neu_Gehalt!$E$1)+1,0),0)</f>
        <v>0</v>
      </c>
      <c r="F116">
        <f t="shared" si="2"/>
        <v>1</v>
      </c>
      <c r="G116">
        <f t="shared" si="3"/>
        <v>0</v>
      </c>
    </row>
    <row r="117" spans="1:7" x14ac:dyDescent="0.25">
      <c r="A117" t="str">
        <f>Alt_Gehalt!A124</f>
        <v/>
      </c>
      <c r="B117" t="b">
        <f>IF(AND(YEAR(Alt_Gehalt!$E$5)=Dienstprüftung!A117,Alt_Gehalt!$E$4),TRUE,FALSE)</f>
        <v>0</v>
      </c>
      <c r="C117" s="19" t="str">
        <f>Neu_Gehalt!B124</f>
        <v/>
      </c>
      <c r="D117">
        <f>IF(A117="",0,IF(AND(C117&gt;=10,YEAR(Alt_Gehalt!$E$5)&lt;Dienstprüftung!A117,Alt_Gehalt!$E$4),1,0)+IF(AND(C117&gt;=25,YEAR(Alt_Gehalt!$E$5)&lt;Dienstprüftung!A117,Alt_Gehalt!$E$4),1,0))</f>
        <v>0</v>
      </c>
      <c r="E117">
        <f>MAX(IF(AND(YEAR(Gehaltsrechner!$G$11)=Dienstprüftung!A117,Alt_Gehalt!$E$4,OR(Dienstprüftung!C117=10,Dienstprüftung!C117=25)),12-MONTH(Alt_Gehalt!$E$5)+1,0)-IF(YEAR(Neu_Gehalt!$E$1)+70=Dienstprüftung!A117,12-MONTH(Neu_Gehalt!$E$1)+1,0),0)</f>
        <v>0</v>
      </c>
      <c r="F117">
        <f t="shared" si="2"/>
        <v>1</v>
      </c>
      <c r="G117">
        <f t="shared" si="3"/>
        <v>0</v>
      </c>
    </row>
    <row r="118" spans="1:7" x14ac:dyDescent="0.25">
      <c r="A118" t="str">
        <f>Alt_Gehalt!A125</f>
        <v/>
      </c>
      <c r="B118" t="b">
        <f>IF(AND(YEAR(Alt_Gehalt!$E$5)=Dienstprüftung!A118,Alt_Gehalt!$E$4),TRUE,FALSE)</f>
        <v>0</v>
      </c>
      <c r="C118" s="19" t="str">
        <f>Neu_Gehalt!B125</f>
        <v/>
      </c>
      <c r="D118">
        <f>IF(A118="",0,IF(AND(C118&gt;=10,YEAR(Alt_Gehalt!$E$5)&lt;Dienstprüftung!A118,Alt_Gehalt!$E$4),1,0)+IF(AND(C118&gt;=25,YEAR(Alt_Gehalt!$E$5)&lt;Dienstprüftung!A118,Alt_Gehalt!$E$4),1,0))</f>
        <v>0</v>
      </c>
      <c r="E118">
        <f>MAX(IF(AND(YEAR(Gehaltsrechner!$G$11)=Dienstprüftung!A118,Alt_Gehalt!$E$4,OR(Dienstprüftung!C118=10,Dienstprüftung!C118=25)),12-MONTH(Alt_Gehalt!$E$5)+1,0)-IF(YEAR(Neu_Gehalt!$E$1)+70=Dienstprüftung!A118,12-MONTH(Neu_Gehalt!$E$1)+1,0),0)</f>
        <v>0</v>
      </c>
      <c r="F118">
        <f t="shared" si="2"/>
        <v>1</v>
      </c>
      <c r="G118">
        <f t="shared" si="3"/>
        <v>0</v>
      </c>
    </row>
    <row r="119" spans="1:7" x14ac:dyDescent="0.25">
      <c r="A119" t="str">
        <f>Alt_Gehalt!A126</f>
        <v/>
      </c>
      <c r="B119" t="b">
        <f>IF(AND(YEAR(Alt_Gehalt!$E$5)=Dienstprüftung!A119,Alt_Gehalt!$E$4),TRUE,FALSE)</f>
        <v>0</v>
      </c>
      <c r="C119" s="19" t="str">
        <f>Neu_Gehalt!B126</f>
        <v/>
      </c>
      <c r="D119">
        <f>IF(A119="",0,IF(AND(C119&gt;=10,YEAR(Alt_Gehalt!$E$5)&lt;Dienstprüftung!A119,Alt_Gehalt!$E$4),1,0)+IF(AND(C119&gt;=25,YEAR(Alt_Gehalt!$E$5)&lt;Dienstprüftung!A119,Alt_Gehalt!$E$4),1,0))</f>
        <v>0</v>
      </c>
      <c r="E119">
        <f>MAX(IF(AND(YEAR(Gehaltsrechner!$G$11)=Dienstprüftung!A119,Alt_Gehalt!$E$4,OR(Dienstprüftung!C119=10,Dienstprüftung!C119=25)),12-MONTH(Alt_Gehalt!$E$5)+1,0)-IF(YEAR(Neu_Gehalt!$E$1)+70=Dienstprüftung!A119,12-MONTH(Neu_Gehalt!$E$1)+1,0),0)</f>
        <v>0</v>
      </c>
      <c r="F119">
        <f t="shared" si="2"/>
        <v>1</v>
      </c>
      <c r="G119">
        <f t="shared" si="3"/>
        <v>0</v>
      </c>
    </row>
    <row r="120" spans="1:7" x14ac:dyDescent="0.25">
      <c r="A120" t="str">
        <f>Alt_Gehalt!A127</f>
        <v/>
      </c>
      <c r="B120" t="b">
        <f>IF(AND(YEAR(Alt_Gehalt!$E$5)=Dienstprüftung!A120,Alt_Gehalt!$E$4),TRUE,FALSE)</f>
        <v>0</v>
      </c>
      <c r="C120" s="19" t="str">
        <f>Neu_Gehalt!B127</f>
        <v/>
      </c>
      <c r="D120">
        <f>IF(A120="",0,IF(AND(C120&gt;=10,YEAR(Alt_Gehalt!$E$5)&lt;Dienstprüftung!A120,Alt_Gehalt!$E$4),1,0)+IF(AND(C120&gt;=25,YEAR(Alt_Gehalt!$E$5)&lt;Dienstprüftung!A120,Alt_Gehalt!$E$4),1,0))</f>
        <v>0</v>
      </c>
      <c r="E120">
        <f>MAX(IF(AND(YEAR(Gehaltsrechner!$G$11)=Dienstprüftung!A120,Alt_Gehalt!$E$4,OR(Dienstprüftung!C120=10,Dienstprüftung!C120=25)),12-MONTH(Alt_Gehalt!$E$5)+1,0)-IF(YEAR(Neu_Gehalt!$E$1)+70=Dienstprüftung!A120,12-MONTH(Neu_Gehalt!$E$1)+1,0),0)</f>
        <v>0</v>
      </c>
      <c r="F120">
        <f t="shared" si="2"/>
        <v>1</v>
      </c>
      <c r="G120">
        <f t="shared" si="3"/>
        <v>0</v>
      </c>
    </row>
    <row r="121" spans="1:7" x14ac:dyDescent="0.25">
      <c r="A121" t="str">
        <f>Alt_Gehalt!A128</f>
        <v/>
      </c>
      <c r="B121" t="b">
        <f>IF(AND(YEAR(Alt_Gehalt!$E$5)=Dienstprüftung!A121,Alt_Gehalt!$E$4),TRUE,FALSE)</f>
        <v>0</v>
      </c>
      <c r="C121" s="19" t="str">
        <f>Neu_Gehalt!B128</f>
        <v/>
      </c>
      <c r="D121">
        <f>IF(A121="",0,IF(AND(C121&gt;=10,YEAR(Alt_Gehalt!$E$5)&lt;Dienstprüftung!A121,Alt_Gehalt!$E$4),1,0)+IF(AND(C121&gt;=25,YEAR(Alt_Gehalt!$E$5)&lt;Dienstprüftung!A121,Alt_Gehalt!$E$4),1,0))</f>
        <v>0</v>
      </c>
      <c r="E121">
        <f>MAX(IF(AND(YEAR(Gehaltsrechner!$G$11)=Dienstprüftung!A121,Alt_Gehalt!$E$4,OR(Dienstprüftung!C121=10,Dienstprüftung!C121=25)),12-MONTH(Alt_Gehalt!$E$5)+1,0)-IF(YEAR(Neu_Gehalt!$E$1)+70=Dienstprüftung!A121,12-MONTH(Neu_Gehalt!$E$1)+1,0),0)</f>
        <v>0</v>
      </c>
      <c r="F121">
        <f t="shared" si="2"/>
        <v>1</v>
      </c>
      <c r="G121">
        <f t="shared" si="3"/>
        <v>0</v>
      </c>
    </row>
    <row r="122" spans="1:7" x14ac:dyDescent="0.25">
      <c r="A122" t="str">
        <f>Alt_Gehalt!A129</f>
        <v/>
      </c>
      <c r="B122" t="b">
        <f>IF(AND(YEAR(Alt_Gehalt!$E$5)=Dienstprüftung!A122,Alt_Gehalt!$E$4),TRUE,FALSE)</f>
        <v>0</v>
      </c>
      <c r="C122" s="19" t="str">
        <f>Neu_Gehalt!B129</f>
        <v/>
      </c>
      <c r="D122">
        <f>IF(A122="",0,IF(AND(C122&gt;=10,YEAR(Alt_Gehalt!$E$5)&lt;Dienstprüftung!A122,Alt_Gehalt!$E$4),1,0)+IF(AND(C122&gt;=25,YEAR(Alt_Gehalt!$E$5)&lt;Dienstprüftung!A122,Alt_Gehalt!$E$4),1,0))</f>
        <v>0</v>
      </c>
      <c r="E122">
        <f>MAX(IF(AND(YEAR(Gehaltsrechner!$G$11)=Dienstprüftung!A122,Alt_Gehalt!$E$4,OR(Dienstprüftung!C122=10,Dienstprüftung!C122=25)),12-MONTH(Alt_Gehalt!$E$5)+1,0)-IF(YEAR(Neu_Gehalt!$E$1)+70=Dienstprüftung!A122,12-MONTH(Neu_Gehalt!$E$1)+1,0),0)</f>
        <v>0</v>
      </c>
      <c r="F122">
        <f t="shared" si="2"/>
        <v>1</v>
      </c>
      <c r="G122">
        <f t="shared" si="3"/>
        <v>0</v>
      </c>
    </row>
    <row r="123" spans="1:7" x14ac:dyDescent="0.25">
      <c r="A123" t="str">
        <f>Alt_Gehalt!A130</f>
        <v/>
      </c>
      <c r="B123" t="b">
        <f>IF(AND(YEAR(Alt_Gehalt!$E$5)=Dienstprüftung!A123,Alt_Gehalt!$E$4),TRUE,FALSE)</f>
        <v>0</v>
      </c>
      <c r="C123" s="19" t="str">
        <f>Neu_Gehalt!B130</f>
        <v/>
      </c>
      <c r="D123">
        <f>IF(A123="",0,IF(AND(C123&gt;=10,YEAR(Alt_Gehalt!$E$5)&lt;Dienstprüftung!A123,Alt_Gehalt!$E$4),1,0)+IF(AND(C123&gt;=25,YEAR(Alt_Gehalt!$E$5)&lt;Dienstprüftung!A123,Alt_Gehalt!$E$4),1,0))</f>
        <v>0</v>
      </c>
      <c r="E123">
        <f>MAX(IF(AND(YEAR(Gehaltsrechner!$G$11)=Dienstprüftung!A123,Alt_Gehalt!$E$4,OR(Dienstprüftung!C123=10,Dienstprüftung!C123=25)),12-MONTH(Alt_Gehalt!$E$5)+1,0)-IF(YEAR(Neu_Gehalt!$E$1)+70=Dienstprüftung!A123,12-MONTH(Neu_Gehalt!$E$1)+1,0),0)</f>
        <v>0</v>
      </c>
      <c r="F123">
        <f t="shared" si="2"/>
        <v>1</v>
      </c>
      <c r="G123">
        <f t="shared" si="3"/>
        <v>0</v>
      </c>
    </row>
    <row r="124" spans="1:7" x14ac:dyDescent="0.25">
      <c r="A124" t="str">
        <f>Alt_Gehalt!A131</f>
        <v/>
      </c>
      <c r="B124" t="b">
        <f>IF(AND(YEAR(Alt_Gehalt!$E$5)=Dienstprüftung!A124,Alt_Gehalt!$E$4),TRUE,FALSE)</f>
        <v>0</v>
      </c>
      <c r="C124" s="19" t="str">
        <f>Neu_Gehalt!B131</f>
        <v/>
      </c>
      <c r="D124">
        <f>IF(A124="",0,IF(AND(C124&gt;=10,YEAR(Alt_Gehalt!$E$5)&lt;Dienstprüftung!A124,Alt_Gehalt!$E$4),1,0)+IF(AND(C124&gt;=25,YEAR(Alt_Gehalt!$E$5)&lt;Dienstprüftung!A124,Alt_Gehalt!$E$4),1,0))</f>
        <v>0</v>
      </c>
      <c r="E124">
        <f>MAX(IF(AND(YEAR(Gehaltsrechner!$G$11)=Dienstprüftung!A124,Alt_Gehalt!$E$4,OR(Dienstprüftung!C124=10,Dienstprüftung!C124=25)),12-MONTH(Alt_Gehalt!$E$5)+1,0)-IF(YEAR(Neu_Gehalt!$E$1)+70=Dienstprüftung!A124,12-MONTH(Neu_Gehalt!$E$1)+1,0),0)</f>
        <v>0</v>
      </c>
      <c r="F124">
        <f t="shared" si="2"/>
        <v>1</v>
      </c>
      <c r="G124">
        <f t="shared" si="3"/>
        <v>0</v>
      </c>
    </row>
    <row r="125" spans="1:7" x14ac:dyDescent="0.25">
      <c r="A125" t="str">
        <f>Alt_Gehalt!A132</f>
        <v/>
      </c>
      <c r="B125" t="b">
        <f>IF(AND(YEAR(Alt_Gehalt!$E$5)=Dienstprüftung!A125,Alt_Gehalt!$E$4),TRUE,FALSE)</f>
        <v>0</v>
      </c>
      <c r="C125" s="19" t="str">
        <f>Neu_Gehalt!B132</f>
        <v/>
      </c>
      <c r="D125">
        <f>IF(A125="",0,IF(AND(C125&gt;=10,YEAR(Alt_Gehalt!$E$5)&lt;Dienstprüftung!A125,Alt_Gehalt!$E$4),1,0)+IF(AND(C125&gt;=25,YEAR(Alt_Gehalt!$E$5)&lt;Dienstprüftung!A125,Alt_Gehalt!$E$4),1,0))</f>
        <v>0</v>
      </c>
      <c r="E125">
        <f>MAX(IF(AND(YEAR(Gehaltsrechner!$G$11)=Dienstprüftung!A125,Alt_Gehalt!$E$4,OR(Dienstprüftung!C125=10,Dienstprüftung!C125=25)),12-MONTH(Alt_Gehalt!$E$5)+1,0)-IF(YEAR(Neu_Gehalt!$E$1)+70=Dienstprüftung!A125,12-MONTH(Neu_Gehalt!$E$1)+1,0),0)</f>
        <v>0</v>
      </c>
      <c r="F125">
        <f t="shared" si="2"/>
        <v>1</v>
      </c>
      <c r="G125">
        <f t="shared" si="3"/>
        <v>0</v>
      </c>
    </row>
    <row r="126" spans="1:7" x14ac:dyDescent="0.25">
      <c r="A126" t="str">
        <f>Alt_Gehalt!A133</f>
        <v/>
      </c>
      <c r="B126" t="b">
        <f>IF(AND(YEAR(Alt_Gehalt!$E$5)=Dienstprüftung!A126,Alt_Gehalt!$E$4),TRUE,FALSE)</f>
        <v>0</v>
      </c>
      <c r="C126" s="19" t="str">
        <f>Neu_Gehalt!B133</f>
        <v/>
      </c>
      <c r="D126">
        <f>IF(A126="",0,IF(AND(C126&gt;=10,YEAR(Alt_Gehalt!$E$5)&lt;Dienstprüftung!A126,Alt_Gehalt!$E$4),1,0)+IF(AND(C126&gt;=25,YEAR(Alt_Gehalt!$E$5)&lt;Dienstprüftung!A126,Alt_Gehalt!$E$4),1,0))</f>
        <v>0</v>
      </c>
      <c r="E126">
        <f>MAX(IF(AND(YEAR(Gehaltsrechner!$G$11)=Dienstprüftung!A126,Alt_Gehalt!$E$4,OR(Dienstprüftung!C126=10,Dienstprüftung!C126=25)),12-MONTH(Alt_Gehalt!$E$5)+1,0)-IF(YEAR(Neu_Gehalt!$E$1)+70=Dienstprüftung!A126,12-MONTH(Neu_Gehalt!$E$1)+1,0),0)</f>
        <v>0</v>
      </c>
      <c r="F126">
        <f t="shared" si="2"/>
        <v>1</v>
      </c>
      <c r="G126">
        <f t="shared" si="3"/>
        <v>0</v>
      </c>
    </row>
    <row r="127" spans="1:7" x14ac:dyDescent="0.25">
      <c r="A127" t="str">
        <f>Alt_Gehalt!A134</f>
        <v/>
      </c>
      <c r="B127" t="b">
        <f>IF(AND(YEAR(Alt_Gehalt!$E$5)=Dienstprüftung!A127,Alt_Gehalt!$E$4),TRUE,FALSE)</f>
        <v>0</v>
      </c>
      <c r="C127" s="19" t="str">
        <f>Neu_Gehalt!B134</f>
        <v/>
      </c>
      <c r="D127">
        <f>IF(A127="",0,IF(AND(C127&gt;=10,YEAR(Alt_Gehalt!$E$5)&lt;Dienstprüftung!A127,Alt_Gehalt!$E$4),1,0)+IF(AND(C127&gt;=25,YEAR(Alt_Gehalt!$E$5)&lt;Dienstprüftung!A127,Alt_Gehalt!$E$4),1,0))</f>
        <v>0</v>
      </c>
      <c r="E127">
        <f>MAX(IF(AND(YEAR(Gehaltsrechner!$G$11)=Dienstprüftung!A127,Alt_Gehalt!$E$4,OR(Dienstprüftung!C127=10,Dienstprüftung!C127=25)),12-MONTH(Alt_Gehalt!$E$5)+1,0)-IF(YEAR(Neu_Gehalt!$E$1)+70=Dienstprüftung!A127,12-MONTH(Neu_Gehalt!$E$1)+1,0),0)</f>
        <v>0</v>
      </c>
      <c r="F127">
        <f t="shared" si="2"/>
        <v>1</v>
      </c>
      <c r="G127">
        <f t="shared" si="3"/>
        <v>0</v>
      </c>
    </row>
    <row r="128" spans="1:7" x14ac:dyDescent="0.25">
      <c r="A128" t="str">
        <f>Alt_Gehalt!A135</f>
        <v/>
      </c>
      <c r="B128" t="b">
        <f>IF(AND(YEAR(Alt_Gehalt!$E$5)=Dienstprüftung!A128,Alt_Gehalt!$E$4),TRUE,FALSE)</f>
        <v>0</v>
      </c>
      <c r="C128" s="19" t="str">
        <f>Neu_Gehalt!B135</f>
        <v/>
      </c>
      <c r="D128">
        <f>IF(A128="",0,IF(AND(C128&gt;=10,YEAR(Alt_Gehalt!$E$5)&lt;Dienstprüftung!A128,Alt_Gehalt!$E$4),1,0)+IF(AND(C128&gt;=25,YEAR(Alt_Gehalt!$E$5)&lt;Dienstprüftung!A128,Alt_Gehalt!$E$4),1,0))</f>
        <v>0</v>
      </c>
      <c r="E128">
        <f>MAX(IF(AND(YEAR(Gehaltsrechner!$G$11)=Dienstprüftung!A128,Alt_Gehalt!$E$4,OR(Dienstprüftung!C128=10,Dienstprüftung!C128=25)),12-MONTH(Alt_Gehalt!$E$5)+1,0)-IF(YEAR(Neu_Gehalt!$E$1)+70=Dienstprüftung!A128,12-MONTH(Neu_Gehalt!$E$1)+1,0),0)</f>
        <v>0</v>
      </c>
      <c r="F128">
        <f t="shared" si="2"/>
        <v>1</v>
      </c>
      <c r="G128">
        <f t="shared" si="3"/>
        <v>0</v>
      </c>
    </row>
    <row r="129" spans="1:7" x14ac:dyDescent="0.25">
      <c r="A129" t="str">
        <f>Alt_Gehalt!A136</f>
        <v/>
      </c>
      <c r="B129" t="b">
        <f>IF(AND(YEAR(Alt_Gehalt!$E$5)=Dienstprüftung!A129,Alt_Gehalt!$E$4),TRUE,FALSE)</f>
        <v>0</v>
      </c>
      <c r="C129" s="19" t="str">
        <f>Neu_Gehalt!B136</f>
        <v/>
      </c>
      <c r="D129">
        <f>IF(A129="",0,IF(AND(C129&gt;=10,YEAR(Alt_Gehalt!$E$5)&lt;Dienstprüftung!A129,Alt_Gehalt!$E$4),1,0)+IF(AND(C129&gt;=25,YEAR(Alt_Gehalt!$E$5)&lt;Dienstprüftung!A129,Alt_Gehalt!$E$4),1,0))</f>
        <v>0</v>
      </c>
      <c r="E129">
        <f>MAX(IF(AND(YEAR(Gehaltsrechner!$G$11)=Dienstprüftung!A129,Alt_Gehalt!$E$4,OR(Dienstprüftung!C129=10,Dienstprüftung!C129=25)),12-MONTH(Alt_Gehalt!$E$5)+1,0)-IF(YEAR(Neu_Gehalt!$E$1)+70=Dienstprüftung!A129,12-MONTH(Neu_Gehalt!$E$1)+1,0),0)</f>
        <v>0</v>
      </c>
      <c r="F129">
        <f t="shared" si="2"/>
        <v>1</v>
      </c>
      <c r="G129">
        <f t="shared" si="3"/>
        <v>0</v>
      </c>
    </row>
    <row r="130" spans="1:7" x14ac:dyDescent="0.25">
      <c r="A130" t="str">
        <f>Alt_Gehalt!A137</f>
        <v/>
      </c>
      <c r="B130" t="b">
        <f>IF(AND(YEAR(Alt_Gehalt!$E$5)=Dienstprüftung!A130,Alt_Gehalt!$E$4),TRUE,FALSE)</f>
        <v>0</v>
      </c>
      <c r="C130" s="19" t="str">
        <f>Neu_Gehalt!B137</f>
        <v/>
      </c>
      <c r="D130">
        <f>IF(A130="",0,IF(AND(C130&gt;=10,YEAR(Alt_Gehalt!$E$5)&lt;Dienstprüftung!A130,Alt_Gehalt!$E$4),1,0)+IF(AND(C130&gt;=25,YEAR(Alt_Gehalt!$E$5)&lt;Dienstprüftung!A130,Alt_Gehalt!$E$4),1,0))</f>
        <v>0</v>
      </c>
      <c r="E130">
        <f>MAX(IF(AND(YEAR(Gehaltsrechner!$G$11)=Dienstprüftung!A130,Alt_Gehalt!$E$4,OR(Dienstprüftung!C130=10,Dienstprüftung!C130=25)),12-MONTH(Alt_Gehalt!$E$5)+1,0)-IF(YEAR(Neu_Gehalt!$E$1)+70=Dienstprüftung!A130,12-MONTH(Neu_Gehalt!$E$1)+1,0),0)</f>
        <v>0</v>
      </c>
      <c r="F130">
        <f t="shared" si="2"/>
        <v>1</v>
      </c>
      <c r="G130">
        <f t="shared" si="3"/>
        <v>0</v>
      </c>
    </row>
    <row r="131" spans="1:7" x14ac:dyDescent="0.25">
      <c r="A131" t="str">
        <f>Alt_Gehalt!A138</f>
        <v/>
      </c>
      <c r="B131" t="b">
        <f>IF(AND(YEAR(Alt_Gehalt!$E$5)=Dienstprüftung!A131,Alt_Gehalt!$E$4),TRUE,FALSE)</f>
        <v>0</v>
      </c>
      <c r="C131" s="19" t="str">
        <f>Neu_Gehalt!B138</f>
        <v/>
      </c>
      <c r="D131">
        <f>IF(A131="",0,IF(AND(C131&gt;=10,YEAR(Alt_Gehalt!$E$5)&lt;Dienstprüftung!A131,Alt_Gehalt!$E$4),1,0)+IF(AND(C131&gt;=25,YEAR(Alt_Gehalt!$E$5)&lt;Dienstprüftung!A131,Alt_Gehalt!$E$4),1,0))</f>
        <v>0</v>
      </c>
      <c r="E131">
        <f>MAX(IF(AND(YEAR(Gehaltsrechner!$G$11)=Dienstprüftung!A131,Alt_Gehalt!$E$4,OR(Dienstprüftung!C131=10,Dienstprüftung!C131=25)),12-MONTH(Alt_Gehalt!$E$5)+1,0)-IF(YEAR(Neu_Gehalt!$E$1)+70=Dienstprüftung!A131,12-MONTH(Neu_Gehalt!$E$1)+1,0),0)</f>
        <v>0</v>
      </c>
      <c r="F131">
        <f t="shared" ref="F131:F194" si="4">(14-E131/12*14)/14</f>
        <v>1</v>
      </c>
      <c r="G131">
        <f t="shared" ref="G131:G194" si="5">1-F131</f>
        <v>0</v>
      </c>
    </row>
    <row r="132" spans="1:7" x14ac:dyDescent="0.25">
      <c r="A132" t="str">
        <f>Alt_Gehalt!A139</f>
        <v/>
      </c>
      <c r="B132" t="b">
        <f>IF(AND(YEAR(Alt_Gehalt!$E$5)=Dienstprüftung!A132,Alt_Gehalt!$E$4),TRUE,FALSE)</f>
        <v>0</v>
      </c>
      <c r="C132" s="19" t="str">
        <f>Neu_Gehalt!B139</f>
        <v/>
      </c>
      <c r="D132">
        <f>IF(A132="",0,IF(AND(C132&gt;=10,YEAR(Alt_Gehalt!$E$5)&lt;Dienstprüftung!A132,Alt_Gehalt!$E$4),1,0)+IF(AND(C132&gt;=25,YEAR(Alt_Gehalt!$E$5)&lt;Dienstprüftung!A132,Alt_Gehalt!$E$4),1,0))</f>
        <v>0</v>
      </c>
      <c r="E132">
        <f>MAX(IF(AND(YEAR(Gehaltsrechner!$G$11)=Dienstprüftung!A132,Alt_Gehalt!$E$4,OR(Dienstprüftung!C132=10,Dienstprüftung!C132=25)),12-MONTH(Alt_Gehalt!$E$5)+1,0)-IF(YEAR(Neu_Gehalt!$E$1)+70=Dienstprüftung!A132,12-MONTH(Neu_Gehalt!$E$1)+1,0),0)</f>
        <v>0</v>
      </c>
      <c r="F132">
        <f t="shared" si="4"/>
        <v>1</v>
      </c>
      <c r="G132">
        <f t="shared" si="5"/>
        <v>0</v>
      </c>
    </row>
    <row r="133" spans="1:7" x14ac:dyDescent="0.25">
      <c r="A133" t="str">
        <f>Alt_Gehalt!A140</f>
        <v/>
      </c>
      <c r="B133" t="b">
        <f>IF(AND(YEAR(Alt_Gehalt!$E$5)=Dienstprüftung!A133,Alt_Gehalt!$E$4),TRUE,FALSE)</f>
        <v>0</v>
      </c>
      <c r="C133" s="19" t="str">
        <f>Neu_Gehalt!B140</f>
        <v/>
      </c>
      <c r="D133">
        <f>IF(A133="",0,IF(AND(C133&gt;=10,YEAR(Alt_Gehalt!$E$5)&lt;Dienstprüftung!A133,Alt_Gehalt!$E$4),1,0)+IF(AND(C133&gt;=25,YEAR(Alt_Gehalt!$E$5)&lt;Dienstprüftung!A133,Alt_Gehalt!$E$4),1,0))</f>
        <v>0</v>
      </c>
      <c r="E133">
        <f>MAX(IF(AND(YEAR(Gehaltsrechner!$G$11)=Dienstprüftung!A133,Alt_Gehalt!$E$4,OR(Dienstprüftung!C133=10,Dienstprüftung!C133=25)),12-MONTH(Alt_Gehalt!$E$5)+1,0)-IF(YEAR(Neu_Gehalt!$E$1)+70=Dienstprüftung!A133,12-MONTH(Neu_Gehalt!$E$1)+1,0),0)</f>
        <v>0</v>
      </c>
      <c r="F133">
        <f t="shared" si="4"/>
        <v>1</v>
      </c>
      <c r="G133">
        <f t="shared" si="5"/>
        <v>0</v>
      </c>
    </row>
    <row r="134" spans="1:7" x14ac:dyDescent="0.25">
      <c r="A134" t="str">
        <f>Alt_Gehalt!A141</f>
        <v/>
      </c>
      <c r="B134" t="b">
        <f>IF(AND(YEAR(Alt_Gehalt!$E$5)=Dienstprüftung!A134,Alt_Gehalt!$E$4),TRUE,FALSE)</f>
        <v>0</v>
      </c>
      <c r="C134" s="19" t="str">
        <f>Neu_Gehalt!B141</f>
        <v/>
      </c>
      <c r="D134">
        <f>IF(A134="",0,IF(AND(C134&gt;=10,YEAR(Alt_Gehalt!$E$5)&lt;Dienstprüftung!A134,Alt_Gehalt!$E$4),1,0)+IF(AND(C134&gt;=25,YEAR(Alt_Gehalt!$E$5)&lt;Dienstprüftung!A134,Alt_Gehalt!$E$4),1,0))</f>
        <v>0</v>
      </c>
      <c r="E134">
        <f>MAX(IF(AND(YEAR(Gehaltsrechner!$G$11)=Dienstprüftung!A134,Alt_Gehalt!$E$4,OR(Dienstprüftung!C134=10,Dienstprüftung!C134=25)),12-MONTH(Alt_Gehalt!$E$5)+1,0)-IF(YEAR(Neu_Gehalt!$E$1)+70=Dienstprüftung!A134,12-MONTH(Neu_Gehalt!$E$1)+1,0),0)</f>
        <v>0</v>
      </c>
      <c r="F134">
        <f t="shared" si="4"/>
        <v>1</v>
      </c>
      <c r="G134">
        <f t="shared" si="5"/>
        <v>0</v>
      </c>
    </row>
    <row r="135" spans="1:7" x14ac:dyDescent="0.25">
      <c r="A135" t="str">
        <f>Alt_Gehalt!A142</f>
        <v/>
      </c>
      <c r="B135" t="b">
        <f>IF(AND(YEAR(Alt_Gehalt!$E$5)=Dienstprüftung!A135,Alt_Gehalt!$E$4),TRUE,FALSE)</f>
        <v>0</v>
      </c>
      <c r="C135" s="19" t="str">
        <f>Neu_Gehalt!B142</f>
        <v/>
      </c>
      <c r="D135">
        <f>IF(A135="",0,IF(AND(C135&gt;=10,YEAR(Alt_Gehalt!$E$5)&lt;Dienstprüftung!A135,Alt_Gehalt!$E$4),1,0)+IF(AND(C135&gt;=25,YEAR(Alt_Gehalt!$E$5)&lt;Dienstprüftung!A135,Alt_Gehalt!$E$4),1,0))</f>
        <v>0</v>
      </c>
      <c r="E135">
        <f>MAX(IF(AND(YEAR(Gehaltsrechner!$G$11)=Dienstprüftung!A135,Alt_Gehalt!$E$4,OR(Dienstprüftung!C135=10,Dienstprüftung!C135=25)),12-MONTH(Alt_Gehalt!$E$5)+1,0)-IF(YEAR(Neu_Gehalt!$E$1)+70=Dienstprüftung!A135,12-MONTH(Neu_Gehalt!$E$1)+1,0),0)</f>
        <v>0</v>
      </c>
      <c r="F135">
        <f t="shared" si="4"/>
        <v>1</v>
      </c>
      <c r="G135">
        <f t="shared" si="5"/>
        <v>0</v>
      </c>
    </row>
    <row r="136" spans="1:7" x14ac:dyDescent="0.25">
      <c r="A136" t="str">
        <f>Alt_Gehalt!A143</f>
        <v/>
      </c>
      <c r="B136" t="b">
        <f>IF(AND(YEAR(Alt_Gehalt!$E$5)=Dienstprüftung!A136,Alt_Gehalt!$E$4),TRUE,FALSE)</f>
        <v>0</v>
      </c>
      <c r="C136" s="19" t="str">
        <f>Neu_Gehalt!B143</f>
        <v/>
      </c>
      <c r="D136">
        <f>IF(A136="",0,IF(AND(C136&gt;=10,YEAR(Alt_Gehalt!$E$5)&lt;Dienstprüftung!A136,Alt_Gehalt!$E$4),1,0)+IF(AND(C136&gt;=25,YEAR(Alt_Gehalt!$E$5)&lt;Dienstprüftung!A136,Alt_Gehalt!$E$4),1,0))</f>
        <v>0</v>
      </c>
      <c r="E136">
        <f>MAX(IF(AND(YEAR(Gehaltsrechner!$G$11)=Dienstprüftung!A136,Alt_Gehalt!$E$4,OR(Dienstprüftung!C136=10,Dienstprüftung!C136=25)),12-MONTH(Alt_Gehalt!$E$5)+1,0)-IF(YEAR(Neu_Gehalt!$E$1)+70=Dienstprüftung!A136,12-MONTH(Neu_Gehalt!$E$1)+1,0),0)</f>
        <v>0</v>
      </c>
      <c r="F136">
        <f t="shared" si="4"/>
        <v>1</v>
      </c>
      <c r="G136">
        <f t="shared" si="5"/>
        <v>0</v>
      </c>
    </row>
    <row r="137" spans="1:7" x14ac:dyDescent="0.25">
      <c r="A137" t="str">
        <f>Alt_Gehalt!A144</f>
        <v/>
      </c>
      <c r="B137" t="b">
        <f>IF(AND(YEAR(Alt_Gehalt!$E$5)=Dienstprüftung!A137,Alt_Gehalt!$E$4),TRUE,FALSE)</f>
        <v>0</v>
      </c>
      <c r="C137" s="19" t="str">
        <f>Neu_Gehalt!B144</f>
        <v/>
      </c>
      <c r="D137">
        <f>IF(A137="",0,IF(AND(C137&gt;=10,YEAR(Alt_Gehalt!$E$5)&lt;Dienstprüftung!A137,Alt_Gehalt!$E$4),1,0)+IF(AND(C137&gt;=25,YEAR(Alt_Gehalt!$E$5)&lt;Dienstprüftung!A137,Alt_Gehalt!$E$4),1,0))</f>
        <v>0</v>
      </c>
      <c r="E137">
        <f>MAX(IF(AND(YEAR(Gehaltsrechner!$G$11)=Dienstprüftung!A137,Alt_Gehalt!$E$4,OR(Dienstprüftung!C137=10,Dienstprüftung!C137=25)),12-MONTH(Alt_Gehalt!$E$5)+1,0)-IF(YEAR(Neu_Gehalt!$E$1)+70=Dienstprüftung!A137,12-MONTH(Neu_Gehalt!$E$1)+1,0),0)</f>
        <v>0</v>
      </c>
      <c r="F137">
        <f t="shared" si="4"/>
        <v>1</v>
      </c>
      <c r="G137">
        <f t="shared" si="5"/>
        <v>0</v>
      </c>
    </row>
    <row r="138" spans="1:7" x14ac:dyDescent="0.25">
      <c r="A138" t="str">
        <f>Alt_Gehalt!A145</f>
        <v/>
      </c>
      <c r="B138" t="b">
        <f>IF(AND(YEAR(Alt_Gehalt!$E$5)=Dienstprüftung!A138,Alt_Gehalt!$E$4),TRUE,FALSE)</f>
        <v>0</v>
      </c>
      <c r="C138" s="19" t="str">
        <f>Neu_Gehalt!B145</f>
        <v/>
      </c>
      <c r="D138">
        <f>IF(A138="",0,IF(AND(C138&gt;=10,YEAR(Alt_Gehalt!$E$5)&lt;Dienstprüftung!A138,Alt_Gehalt!$E$4),1,0)+IF(AND(C138&gt;=25,YEAR(Alt_Gehalt!$E$5)&lt;Dienstprüftung!A138,Alt_Gehalt!$E$4),1,0))</f>
        <v>0</v>
      </c>
      <c r="E138">
        <f>MAX(IF(AND(YEAR(Gehaltsrechner!$G$11)=Dienstprüftung!A138,Alt_Gehalt!$E$4,OR(Dienstprüftung!C138=10,Dienstprüftung!C138=25)),12-MONTH(Alt_Gehalt!$E$5)+1,0)-IF(YEAR(Neu_Gehalt!$E$1)+70=Dienstprüftung!A138,12-MONTH(Neu_Gehalt!$E$1)+1,0),0)</f>
        <v>0</v>
      </c>
      <c r="F138">
        <f t="shared" si="4"/>
        <v>1</v>
      </c>
      <c r="G138">
        <f t="shared" si="5"/>
        <v>0</v>
      </c>
    </row>
    <row r="139" spans="1:7" x14ac:dyDescent="0.25">
      <c r="A139" t="str">
        <f>Alt_Gehalt!A146</f>
        <v/>
      </c>
      <c r="B139" t="b">
        <f>IF(AND(YEAR(Alt_Gehalt!$E$5)=Dienstprüftung!A139,Alt_Gehalt!$E$4),TRUE,FALSE)</f>
        <v>0</v>
      </c>
      <c r="C139" s="19" t="str">
        <f>Neu_Gehalt!B146</f>
        <v/>
      </c>
      <c r="D139">
        <f>IF(A139="",0,IF(AND(C139&gt;=10,YEAR(Alt_Gehalt!$E$5)&lt;Dienstprüftung!A139,Alt_Gehalt!$E$4),1,0)+IF(AND(C139&gt;=25,YEAR(Alt_Gehalt!$E$5)&lt;Dienstprüftung!A139,Alt_Gehalt!$E$4),1,0))</f>
        <v>0</v>
      </c>
      <c r="E139">
        <f>MAX(IF(AND(YEAR(Gehaltsrechner!$G$11)=Dienstprüftung!A139,Alt_Gehalt!$E$4,OR(Dienstprüftung!C139=10,Dienstprüftung!C139=25)),12-MONTH(Alt_Gehalt!$E$5)+1,0)-IF(YEAR(Neu_Gehalt!$E$1)+70=Dienstprüftung!A139,12-MONTH(Neu_Gehalt!$E$1)+1,0),0)</f>
        <v>0</v>
      </c>
      <c r="F139">
        <f t="shared" si="4"/>
        <v>1</v>
      </c>
      <c r="G139">
        <f t="shared" si="5"/>
        <v>0</v>
      </c>
    </row>
    <row r="140" spans="1:7" x14ac:dyDescent="0.25">
      <c r="A140" t="str">
        <f>Alt_Gehalt!A147</f>
        <v/>
      </c>
      <c r="B140" t="b">
        <f>IF(AND(YEAR(Alt_Gehalt!$E$5)=Dienstprüftung!A140,Alt_Gehalt!$E$4),TRUE,FALSE)</f>
        <v>0</v>
      </c>
      <c r="C140" s="19" t="str">
        <f>Neu_Gehalt!B147</f>
        <v/>
      </c>
      <c r="D140">
        <f>IF(A140="",0,IF(AND(C140&gt;=10,YEAR(Alt_Gehalt!$E$5)&lt;Dienstprüftung!A140,Alt_Gehalt!$E$4),1,0)+IF(AND(C140&gt;=25,YEAR(Alt_Gehalt!$E$5)&lt;Dienstprüftung!A140,Alt_Gehalt!$E$4),1,0))</f>
        <v>0</v>
      </c>
      <c r="E140">
        <f>MAX(IF(AND(YEAR(Gehaltsrechner!$G$11)=Dienstprüftung!A140,Alt_Gehalt!$E$4,OR(Dienstprüftung!C140=10,Dienstprüftung!C140=25)),12-MONTH(Alt_Gehalt!$E$5)+1,0)-IF(YEAR(Neu_Gehalt!$E$1)+70=Dienstprüftung!A140,12-MONTH(Neu_Gehalt!$E$1)+1,0),0)</f>
        <v>0</v>
      </c>
      <c r="F140">
        <f t="shared" si="4"/>
        <v>1</v>
      </c>
      <c r="G140">
        <f t="shared" si="5"/>
        <v>0</v>
      </c>
    </row>
    <row r="141" spans="1:7" x14ac:dyDescent="0.25">
      <c r="A141" t="str">
        <f>Alt_Gehalt!A148</f>
        <v/>
      </c>
      <c r="B141" t="b">
        <f>IF(AND(YEAR(Alt_Gehalt!$E$5)=Dienstprüftung!A141,Alt_Gehalt!$E$4),TRUE,FALSE)</f>
        <v>0</v>
      </c>
      <c r="C141" s="19" t="str">
        <f>Neu_Gehalt!B148</f>
        <v/>
      </c>
      <c r="D141">
        <f>IF(A141="",0,IF(AND(C141&gt;=10,YEAR(Alt_Gehalt!$E$5)&lt;Dienstprüftung!A141,Alt_Gehalt!$E$4),1,0)+IF(AND(C141&gt;=25,YEAR(Alt_Gehalt!$E$5)&lt;Dienstprüftung!A141,Alt_Gehalt!$E$4),1,0))</f>
        <v>0</v>
      </c>
      <c r="E141">
        <f>MAX(IF(AND(YEAR(Gehaltsrechner!$G$11)=Dienstprüftung!A141,Alt_Gehalt!$E$4,OR(Dienstprüftung!C141=10,Dienstprüftung!C141=25)),12-MONTH(Alt_Gehalt!$E$5)+1,0)-IF(YEAR(Neu_Gehalt!$E$1)+70=Dienstprüftung!A141,12-MONTH(Neu_Gehalt!$E$1)+1,0),0)</f>
        <v>0</v>
      </c>
      <c r="F141">
        <f t="shared" si="4"/>
        <v>1</v>
      </c>
      <c r="G141">
        <f t="shared" si="5"/>
        <v>0</v>
      </c>
    </row>
    <row r="142" spans="1:7" x14ac:dyDescent="0.25">
      <c r="A142" t="str">
        <f>Alt_Gehalt!A149</f>
        <v/>
      </c>
      <c r="B142" t="b">
        <f>IF(AND(YEAR(Alt_Gehalt!$E$5)=Dienstprüftung!A142,Alt_Gehalt!$E$4),TRUE,FALSE)</f>
        <v>0</v>
      </c>
      <c r="C142" s="19" t="str">
        <f>Neu_Gehalt!B149</f>
        <v/>
      </c>
      <c r="D142">
        <f>IF(A142="",0,IF(AND(C142&gt;=10,YEAR(Alt_Gehalt!$E$5)&lt;Dienstprüftung!A142,Alt_Gehalt!$E$4),1,0)+IF(AND(C142&gt;=25,YEAR(Alt_Gehalt!$E$5)&lt;Dienstprüftung!A142,Alt_Gehalt!$E$4),1,0))</f>
        <v>0</v>
      </c>
      <c r="E142">
        <f>MAX(IF(AND(YEAR(Gehaltsrechner!$G$11)=Dienstprüftung!A142,Alt_Gehalt!$E$4,OR(Dienstprüftung!C142=10,Dienstprüftung!C142=25)),12-MONTH(Alt_Gehalt!$E$5)+1,0)-IF(YEAR(Neu_Gehalt!$E$1)+70=Dienstprüftung!A142,12-MONTH(Neu_Gehalt!$E$1)+1,0),0)</f>
        <v>0</v>
      </c>
      <c r="F142">
        <f t="shared" si="4"/>
        <v>1</v>
      </c>
      <c r="G142">
        <f t="shared" si="5"/>
        <v>0</v>
      </c>
    </row>
    <row r="143" spans="1:7" x14ac:dyDescent="0.25">
      <c r="A143" t="str">
        <f>Alt_Gehalt!A150</f>
        <v/>
      </c>
      <c r="B143" t="b">
        <f>IF(AND(YEAR(Alt_Gehalt!$E$5)=Dienstprüftung!A143,Alt_Gehalt!$E$4),TRUE,FALSE)</f>
        <v>0</v>
      </c>
      <c r="C143" s="19" t="str">
        <f>Neu_Gehalt!B150</f>
        <v/>
      </c>
      <c r="D143">
        <f>IF(A143="",0,IF(AND(C143&gt;=10,YEAR(Alt_Gehalt!$E$5)&lt;Dienstprüftung!A143,Alt_Gehalt!$E$4),1,0)+IF(AND(C143&gt;=25,YEAR(Alt_Gehalt!$E$5)&lt;Dienstprüftung!A143,Alt_Gehalt!$E$4),1,0))</f>
        <v>0</v>
      </c>
      <c r="E143">
        <f>MAX(IF(AND(YEAR(Gehaltsrechner!$G$11)=Dienstprüftung!A143,Alt_Gehalt!$E$4,OR(Dienstprüftung!C143=10,Dienstprüftung!C143=25)),12-MONTH(Alt_Gehalt!$E$5)+1,0)-IF(YEAR(Neu_Gehalt!$E$1)+70=Dienstprüftung!A143,12-MONTH(Neu_Gehalt!$E$1)+1,0),0)</f>
        <v>0</v>
      </c>
      <c r="F143">
        <f t="shared" si="4"/>
        <v>1</v>
      </c>
      <c r="G143">
        <f t="shared" si="5"/>
        <v>0</v>
      </c>
    </row>
    <row r="144" spans="1:7" x14ac:dyDescent="0.25">
      <c r="A144" t="str">
        <f>Alt_Gehalt!A151</f>
        <v/>
      </c>
      <c r="B144" t="b">
        <f>IF(AND(YEAR(Alt_Gehalt!$E$5)=Dienstprüftung!A144,Alt_Gehalt!$E$4),TRUE,FALSE)</f>
        <v>0</v>
      </c>
      <c r="C144" s="19" t="str">
        <f>Neu_Gehalt!B151</f>
        <v/>
      </c>
      <c r="D144">
        <f>IF(A144="",0,IF(AND(C144&gt;=10,YEAR(Alt_Gehalt!$E$5)&lt;Dienstprüftung!A144,Alt_Gehalt!$E$4),1,0)+IF(AND(C144&gt;=25,YEAR(Alt_Gehalt!$E$5)&lt;Dienstprüftung!A144,Alt_Gehalt!$E$4),1,0))</f>
        <v>0</v>
      </c>
      <c r="E144">
        <f>MAX(IF(AND(YEAR(Gehaltsrechner!$G$11)=Dienstprüftung!A144,Alt_Gehalt!$E$4,OR(Dienstprüftung!C144=10,Dienstprüftung!C144=25)),12-MONTH(Alt_Gehalt!$E$5)+1,0)-IF(YEAR(Neu_Gehalt!$E$1)+70=Dienstprüftung!A144,12-MONTH(Neu_Gehalt!$E$1)+1,0),0)</f>
        <v>0</v>
      </c>
      <c r="F144">
        <f t="shared" si="4"/>
        <v>1</v>
      </c>
      <c r="G144">
        <f t="shared" si="5"/>
        <v>0</v>
      </c>
    </row>
    <row r="145" spans="1:7" x14ac:dyDescent="0.25">
      <c r="A145" t="str">
        <f>Alt_Gehalt!A152</f>
        <v/>
      </c>
      <c r="B145" t="b">
        <f>IF(AND(YEAR(Alt_Gehalt!$E$5)=Dienstprüftung!A145,Alt_Gehalt!$E$4),TRUE,FALSE)</f>
        <v>0</v>
      </c>
      <c r="C145" s="19" t="str">
        <f>Neu_Gehalt!B152</f>
        <v/>
      </c>
      <c r="D145">
        <f>IF(A145="",0,IF(AND(C145&gt;=10,YEAR(Alt_Gehalt!$E$5)&lt;Dienstprüftung!A145,Alt_Gehalt!$E$4),1,0)+IF(AND(C145&gt;=25,YEAR(Alt_Gehalt!$E$5)&lt;Dienstprüftung!A145,Alt_Gehalt!$E$4),1,0))</f>
        <v>0</v>
      </c>
      <c r="E145">
        <f>MAX(IF(AND(YEAR(Gehaltsrechner!$G$11)=Dienstprüftung!A145,Alt_Gehalt!$E$4,OR(Dienstprüftung!C145=10,Dienstprüftung!C145=25)),12-MONTH(Alt_Gehalt!$E$5)+1,0)-IF(YEAR(Neu_Gehalt!$E$1)+70=Dienstprüftung!A145,12-MONTH(Neu_Gehalt!$E$1)+1,0),0)</f>
        <v>0</v>
      </c>
      <c r="F145">
        <f t="shared" si="4"/>
        <v>1</v>
      </c>
      <c r="G145">
        <f t="shared" si="5"/>
        <v>0</v>
      </c>
    </row>
    <row r="146" spans="1:7" x14ac:dyDescent="0.25">
      <c r="A146" t="str">
        <f>Alt_Gehalt!A153</f>
        <v/>
      </c>
      <c r="B146" t="b">
        <f>IF(AND(YEAR(Alt_Gehalt!$E$5)=Dienstprüftung!A146,Alt_Gehalt!$E$4),TRUE,FALSE)</f>
        <v>0</v>
      </c>
      <c r="C146" s="19" t="str">
        <f>Neu_Gehalt!B153</f>
        <v/>
      </c>
      <c r="D146">
        <f>IF(A146="",0,IF(AND(C146&gt;=10,YEAR(Alt_Gehalt!$E$5)&lt;Dienstprüftung!A146,Alt_Gehalt!$E$4),1,0)+IF(AND(C146&gt;=25,YEAR(Alt_Gehalt!$E$5)&lt;Dienstprüftung!A146,Alt_Gehalt!$E$4),1,0))</f>
        <v>0</v>
      </c>
      <c r="E146">
        <f>MAX(IF(AND(YEAR(Gehaltsrechner!$G$11)=Dienstprüftung!A146,Alt_Gehalt!$E$4,OR(Dienstprüftung!C146=10,Dienstprüftung!C146=25)),12-MONTH(Alt_Gehalt!$E$5)+1,0)-IF(YEAR(Neu_Gehalt!$E$1)+70=Dienstprüftung!A146,12-MONTH(Neu_Gehalt!$E$1)+1,0),0)</f>
        <v>0</v>
      </c>
      <c r="F146">
        <f t="shared" si="4"/>
        <v>1</v>
      </c>
      <c r="G146">
        <f t="shared" si="5"/>
        <v>0</v>
      </c>
    </row>
    <row r="147" spans="1:7" x14ac:dyDescent="0.25">
      <c r="A147" t="str">
        <f>Alt_Gehalt!A154</f>
        <v/>
      </c>
      <c r="B147" t="b">
        <f>IF(AND(YEAR(Alt_Gehalt!$E$5)=Dienstprüftung!A147,Alt_Gehalt!$E$4),TRUE,FALSE)</f>
        <v>0</v>
      </c>
      <c r="C147" s="19" t="str">
        <f>Neu_Gehalt!B154</f>
        <v/>
      </c>
      <c r="D147">
        <f>IF(A147="",0,IF(AND(C147&gt;=10,YEAR(Alt_Gehalt!$E$5)&lt;Dienstprüftung!A147,Alt_Gehalt!$E$4),1,0)+IF(AND(C147&gt;=25,YEAR(Alt_Gehalt!$E$5)&lt;Dienstprüftung!A147,Alt_Gehalt!$E$4),1,0))</f>
        <v>0</v>
      </c>
      <c r="E147">
        <f>MAX(IF(AND(YEAR(Gehaltsrechner!$G$11)=Dienstprüftung!A147,Alt_Gehalt!$E$4,OR(Dienstprüftung!C147=10,Dienstprüftung!C147=25)),12-MONTH(Alt_Gehalt!$E$5)+1,0)-IF(YEAR(Neu_Gehalt!$E$1)+70=Dienstprüftung!A147,12-MONTH(Neu_Gehalt!$E$1)+1,0),0)</f>
        <v>0</v>
      </c>
      <c r="F147">
        <f t="shared" si="4"/>
        <v>1</v>
      </c>
      <c r="G147">
        <f t="shared" si="5"/>
        <v>0</v>
      </c>
    </row>
    <row r="148" spans="1:7" x14ac:dyDescent="0.25">
      <c r="A148" t="str">
        <f>Alt_Gehalt!A155</f>
        <v/>
      </c>
      <c r="B148" t="b">
        <f>IF(AND(YEAR(Alt_Gehalt!$E$5)=Dienstprüftung!A148,Alt_Gehalt!$E$4),TRUE,FALSE)</f>
        <v>0</v>
      </c>
      <c r="C148" s="19" t="str">
        <f>Neu_Gehalt!B155</f>
        <v/>
      </c>
      <c r="D148">
        <f>IF(A148="",0,IF(AND(C148&gt;=10,YEAR(Alt_Gehalt!$E$5)&lt;Dienstprüftung!A148,Alt_Gehalt!$E$4),1,0)+IF(AND(C148&gt;=25,YEAR(Alt_Gehalt!$E$5)&lt;Dienstprüftung!A148,Alt_Gehalt!$E$4),1,0))</f>
        <v>0</v>
      </c>
      <c r="E148">
        <f>MAX(IF(AND(YEAR(Gehaltsrechner!$G$11)=Dienstprüftung!A148,Alt_Gehalt!$E$4,OR(Dienstprüftung!C148=10,Dienstprüftung!C148=25)),12-MONTH(Alt_Gehalt!$E$5)+1,0)-IF(YEAR(Neu_Gehalt!$E$1)+70=Dienstprüftung!A148,12-MONTH(Neu_Gehalt!$E$1)+1,0),0)</f>
        <v>0</v>
      </c>
      <c r="F148">
        <f t="shared" si="4"/>
        <v>1</v>
      </c>
      <c r="G148">
        <f t="shared" si="5"/>
        <v>0</v>
      </c>
    </row>
    <row r="149" spans="1:7" x14ac:dyDescent="0.25">
      <c r="A149" t="str">
        <f>Alt_Gehalt!A156</f>
        <v/>
      </c>
      <c r="B149" t="b">
        <f>IF(AND(YEAR(Alt_Gehalt!$E$5)=Dienstprüftung!A149,Alt_Gehalt!$E$4),TRUE,FALSE)</f>
        <v>0</v>
      </c>
      <c r="C149" s="19" t="str">
        <f>Neu_Gehalt!B156</f>
        <v/>
      </c>
      <c r="D149">
        <f>IF(A149="",0,IF(AND(C149&gt;=10,YEAR(Alt_Gehalt!$E$5)&lt;Dienstprüftung!A149,Alt_Gehalt!$E$4),1,0)+IF(AND(C149&gt;=25,YEAR(Alt_Gehalt!$E$5)&lt;Dienstprüftung!A149,Alt_Gehalt!$E$4),1,0))</f>
        <v>0</v>
      </c>
      <c r="E149">
        <f>MAX(IF(AND(YEAR(Gehaltsrechner!$G$11)=Dienstprüftung!A149,Alt_Gehalt!$E$4,OR(Dienstprüftung!C149=10,Dienstprüftung!C149=25)),12-MONTH(Alt_Gehalt!$E$5)+1,0)-IF(YEAR(Neu_Gehalt!$E$1)+70=Dienstprüftung!A149,12-MONTH(Neu_Gehalt!$E$1)+1,0),0)</f>
        <v>0</v>
      </c>
      <c r="F149">
        <f t="shared" si="4"/>
        <v>1</v>
      </c>
      <c r="G149">
        <f t="shared" si="5"/>
        <v>0</v>
      </c>
    </row>
    <row r="150" spans="1:7" x14ac:dyDescent="0.25">
      <c r="A150" t="str">
        <f>Alt_Gehalt!A157</f>
        <v/>
      </c>
      <c r="B150" t="b">
        <f>IF(AND(YEAR(Alt_Gehalt!$E$5)=Dienstprüftung!A150,Alt_Gehalt!$E$4),TRUE,FALSE)</f>
        <v>0</v>
      </c>
      <c r="C150" s="19" t="str">
        <f>Neu_Gehalt!B157</f>
        <v/>
      </c>
      <c r="D150">
        <f>IF(A150="",0,IF(AND(C150&gt;=10,YEAR(Alt_Gehalt!$E$5)&lt;Dienstprüftung!A150,Alt_Gehalt!$E$4),1,0)+IF(AND(C150&gt;=25,YEAR(Alt_Gehalt!$E$5)&lt;Dienstprüftung!A150,Alt_Gehalt!$E$4),1,0))</f>
        <v>0</v>
      </c>
      <c r="E150">
        <f>MAX(IF(AND(YEAR(Gehaltsrechner!$G$11)=Dienstprüftung!A150,Alt_Gehalt!$E$4,OR(Dienstprüftung!C150=10,Dienstprüftung!C150=25)),12-MONTH(Alt_Gehalt!$E$5)+1,0)-IF(YEAR(Neu_Gehalt!$E$1)+70=Dienstprüftung!A150,12-MONTH(Neu_Gehalt!$E$1)+1,0),0)</f>
        <v>0</v>
      </c>
      <c r="F150">
        <f t="shared" si="4"/>
        <v>1</v>
      </c>
      <c r="G150">
        <f t="shared" si="5"/>
        <v>0</v>
      </c>
    </row>
    <row r="151" spans="1:7" x14ac:dyDescent="0.25">
      <c r="A151" t="str">
        <f>Alt_Gehalt!A158</f>
        <v/>
      </c>
      <c r="B151" t="b">
        <f>IF(AND(YEAR(Alt_Gehalt!$E$5)=Dienstprüftung!A151,Alt_Gehalt!$E$4),TRUE,FALSE)</f>
        <v>0</v>
      </c>
      <c r="C151" s="19" t="str">
        <f>Neu_Gehalt!B158</f>
        <v/>
      </c>
      <c r="D151">
        <f>IF(A151="",0,IF(AND(C151&gt;=10,YEAR(Alt_Gehalt!$E$5)&lt;Dienstprüftung!A151,Alt_Gehalt!$E$4),1,0)+IF(AND(C151&gt;=25,YEAR(Alt_Gehalt!$E$5)&lt;Dienstprüftung!A151,Alt_Gehalt!$E$4),1,0))</f>
        <v>0</v>
      </c>
      <c r="E151">
        <f>MAX(IF(AND(YEAR(Gehaltsrechner!$G$11)=Dienstprüftung!A151,Alt_Gehalt!$E$4,OR(Dienstprüftung!C151=10,Dienstprüftung!C151=25)),12-MONTH(Alt_Gehalt!$E$5)+1,0)-IF(YEAR(Neu_Gehalt!$E$1)+70=Dienstprüftung!A151,12-MONTH(Neu_Gehalt!$E$1)+1,0),0)</f>
        <v>0</v>
      </c>
      <c r="F151">
        <f t="shared" si="4"/>
        <v>1</v>
      </c>
      <c r="G151">
        <f t="shared" si="5"/>
        <v>0</v>
      </c>
    </row>
    <row r="152" spans="1:7" x14ac:dyDescent="0.25">
      <c r="A152" t="str">
        <f>Alt_Gehalt!A159</f>
        <v/>
      </c>
      <c r="B152" t="b">
        <f>IF(AND(YEAR(Alt_Gehalt!$E$5)=Dienstprüftung!A152,Alt_Gehalt!$E$4),TRUE,FALSE)</f>
        <v>0</v>
      </c>
      <c r="C152" s="19" t="str">
        <f>Neu_Gehalt!B159</f>
        <v/>
      </c>
      <c r="D152">
        <f>IF(A152="",0,IF(AND(C152&gt;=10,YEAR(Alt_Gehalt!$E$5)&lt;Dienstprüftung!A152,Alt_Gehalt!$E$4),1,0)+IF(AND(C152&gt;=25,YEAR(Alt_Gehalt!$E$5)&lt;Dienstprüftung!A152,Alt_Gehalt!$E$4),1,0))</f>
        <v>0</v>
      </c>
      <c r="E152">
        <f>MAX(IF(AND(YEAR(Gehaltsrechner!$G$11)=Dienstprüftung!A152,Alt_Gehalt!$E$4,OR(Dienstprüftung!C152=10,Dienstprüftung!C152=25)),12-MONTH(Alt_Gehalt!$E$5)+1,0)-IF(YEAR(Neu_Gehalt!$E$1)+70=Dienstprüftung!A152,12-MONTH(Neu_Gehalt!$E$1)+1,0),0)</f>
        <v>0</v>
      </c>
      <c r="F152">
        <f t="shared" si="4"/>
        <v>1</v>
      </c>
      <c r="G152">
        <f t="shared" si="5"/>
        <v>0</v>
      </c>
    </row>
    <row r="153" spans="1:7" x14ac:dyDescent="0.25">
      <c r="A153" t="str">
        <f>Alt_Gehalt!A160</f>
        <v/>
      </c>
      <c r="B153" t="b">
        <f>IF(AND(YEAR(Alt_Gehalt!$E$5)=Dienstprüftung!A153,Alt_Gehalt!$E$4),TRUE,FALSE)</f>
        <v>0</v>
      </c>
      <c r="C153" s="19" t="str">
        <f>Neu_Gehalt!B160</f>
        <v/>
      </c>
      <c r="D153">
        <f>IF(A153="",0,IF(AND(C153&gt;=10,YEAR(Alt_Gehalt!$E$5)&lt;Dienstprüftung!A153,Alt_Gehalt!$E$4),1,0)+IF(AND(C153&gt;=25,YEAR(Alt_Gehalt!$E$5)&lt;Dienstprüftung!A153,Alt_Gehalt!$E$4),1,0))</f>
        <v>0</v>
      </c>
      <c r="E153">
        <f>MAX(IF(AND(YEAR(Gehaltsrechner!$G$11)=Dienstprüftung!A153,Alt_Gehalt!$E$4,OR(Dienstprüftung!C153=10,Dienstprüftung!C153=25)),12-MONTH(Alt_Gehalt!$E$5)+1,0)-IF(YEAR(Neu_Gehalt!$E$1)+70=Dienstprüftung!A153,12-MONTH(Neu_Gehalt!$E$1)+1,0),0)</f>
        <v>0</v>
      </c>
      <c r="F153">
        <f t="shared" si="4"/>
        <v>1</v>
      </c>
      <c r="G153">
        <f t="shared" si="5"/>
        <v>0</v>
      </c>
    </row>
    <row r="154" spans="1:7" x14ac:dyDescent="0.25">
      <c r="A154" t="str">
        <f>Alt_Gehalt!A161</f>
        <v/>
      </c>
      <c r="B154" t="b">
        <f>IF(AND(YEAR(Alt_Gehalt!$E$5)=Dienstprüftung!A154,Alt_Gehalt!$E$4),TRUE,FALSE)</f>
        <v>0</v>
      </c>
      <c r="C154" s="19" t="str">
        <f>Neu_Gehalt!B161</f>
        <v/>
      </c>
      <c r="D154">
        <f>IF(A154="",0,IF(AND(C154&gt;=10,YEAR(Alt_Gehalt!$E$5)&lt;Dienstprüftung!A154,Alt_Gehalt!$E$4),1,0)+IF(AND(C154&gt;=25,YEAR(Alt_Gehalt!$E$5)&lt;Dienstprüftung!A154,Alt_Gehalt!$E$4),1,0))</f>
        <v>0</v>
      </c>
      <c r="E154">
        <f>MAX(IF(AND(YEAR(Gehaltsrechner!$G$11)=Dienstprüftung!A154,Alt_Gehalt!$E$4,OR(Dienstprüftung!C154=10,Dienstprüftung!C154=25)),12-MONTH(Alt_Gehalt!$E$5)+1,0)-IF(YEAR(Neu_Gehalt!$E$1)+70=Dienstprüftung!A154,12-MONTH(Neu_Gehalt!$E$1)+1,0),0)</f>
        <v>0</v>
      </c>
      <c r="F154">
        <f t="shared" si="4"/>
        <v>1</v>
      </c>
      <c r="G154">
        <f t="shared" si="5"/>
        <v>0</v>
      </c>
    </row>
    <row r="155" spans="1:7" x14ac:dyDescent="0.25">
      <c r="A155" t="str">
        <f>Alt_Gehalt!A162</f>
        <v/>
      </c>
      <c r="B155" t="b">
        <f>IF(AND(YEAR(Alt_Gehalt!$E$5)=Dienstprüftung!A155,Alt_Gehalt!$E$4),TRUE,FALSE)</f>
        <v>0</v>
      </c>
      <c r="C155" s="19" t="str">
        <f>Neu_Gehalt!B162</f>
        <v/>
      </c>
      <c r="D155">
        <f>IF(A155="",0,IF(AND(C155&gt;=10,YEAR(Alt_Gehalt!$E$5)&lt;Dienstprüftung!A155,Alt_Gehalt!$E$4),1,0)+IF(AND(C155&gt;=25,YEAR(Alt_Gehalt!$E$5)&lt;Dienstprüftung!A155,Alt_Gehalt!$E$4),1,0))</f>
        <v>0</v>
      </c>
      <c r="E155">
        <f>MAX(IF(AND(YEAR(Gehaltsrechner!$G$11)=Dienstprüftung!A155,Alt_Gehalt!$E$4,OR(Dienstprüftung!C155=10,Dienstprüftung!C155=25)),12-MONTH(Alt_Gehalt!$E$5)+1,0)-IF(YEAR(Neu_Gehalt!$E$1)+70=Dienstprüftung!A155,12-MONTH(Neu_Gehalt!$E$1)+1,0),0)</f>
        <v>0</v>
      </c>
      <c r="F155">
        <f t="shared" si="4"/>
        <v>1</v>
      </c>
      <c r="G155">
        <f t="shared" si="5"/>
        <v>0</v>
      </c>
    </row>
    <row r="156" spans="1:7" x14ac:dyDescent="0.25">
      <c r="A156" t="str">
        <f>Alt_Gehalt!A163</f>
        <v/>
      </c>
      <c r="B156" t="b">
        <f>IF(AND(YEAR(Alt_Gehalt!$E$5)=Dienstprüftung!A156,Alt_Gehalt!$E$4),TRUE,FALSE)</f>
        <v>0</v>
      </c>
      <c r="C156" s="19" t="str">
        <f>Neu_Gehalt!B163</f>
        <v/>
      </c>
      <c r="D156">
        <f>IF(A156="",0,IF(AND(C156&gt;=10,YEAR(Alt_Gehalt!$E$5)&lt;Dienstprüftung!A156,Alt_Gehalt!$E$4),1,0)+IF(AND(C156&gt;=25,YEAR(Alt_Gehalt!$E$5)&lt;Dienstprüftung!A156,Alt_Gehalt!$E$4),1,0))</f>
        <v>0</v>
      </c>
      <c r="E156">
        <f>MAX(IF(AND(YEAR(Gehaltsrechner!$G$11)=Dienstprüftung!A156,Alt_Gehalt!$E$4,OR(Dienstprüftung!C156=10,Dienstprüftung!C156=25)),12-MONTH(Alt_Gehalt!$E$5)+1,0)-IF(YEAR(Neu_Gehalt!$E$1)+70=Dienstprüftung!A156,12-MONTH(Neu_Gehalt!$E$1)+1,0),0)</f>
        <v>0</v>
      </c>
      <c r="F156">
        <f t="shared" si="4"/>
        <v>1</v>
      </c>
      <c r="G156">
        <f t="shared" si="5"/>
        <v>0</v>
      </c>
    </row>
    <row r="157" spans="1:7" x14ac:dyDescent="0.25">
      <c r="A157" t="str">
        <f>Alt_Gehalt!A164</f>
        <v/>
      </c>
      <c r="B157" t="b">
        <f>IF(AND(YEAR(Alt_Gehalt!$E$5)=Dienstprüftung!A157,Alt_Gehalt!$E$4),TRUE,FALSE)</f>
        <v>0</v>
      </c>
      <c r="C157" s="19" t="str">
        <f>Neu_Gehalt!B164</f>
        <v/>
      </c>
      <c r="D157">
        <f>IF(A157="",0,IF(AND(C157&gt;=10,YEAR(Alt_Gehalt!$E$5)&lt;Dienstprüftung!A157,Alt_Gehalt!$E$4),1,0)+IF(AND(C157&gt;=25,YEAR(Alt_Gehalt!$E$5)&lt;Dienstprüftung!A157,Alt_Gehalt!$E$4),1,0))</f>
        <v>0</v>
      </c>
      <c r="E157">
        <f>MAX(IF(AND(YEAR(Gehaltsrechner!$G$11)=Dienstprüftung!A157,Alt_Gehalt!$E$4,OR(Dienstprüftung!C157=10,Dienstprüftung!C157=25)),12-MONTH(Alt_Gehalt!$E$5)+1,0)-IF(YEAR(Neu_Gehalt!$E$1)+70=Dienstprüftung!A157,12-MONTH(Neu_Gehalt!$E$1)+1,0),0)</f>
        <v>0</v>
      </c>
      <c r="F157">
        <f t="shared" si="4"/>
        <v>1</v>
      </c>
      <c r="G157">
        <f t="shared" si="5"/>
        <v>0</v>
      </c>
    </row>
    <row r="158" spans="1:7" x14ac:dyDescent="0.25">
      <c r="A158" t="str">
        <f>Alt_Gehalt!A165</f>
        <v/>
      </c>
      <c r="B158" t="b">
        <f>IF(AND(YEAR(Alt_Gehalt!$E$5)=Dienstprüftung!A158,Alt_Gehalt!$E$4),TRUE,FALSE)</f>
        <v>0</v>
      </c>
      <c r="C158" s="19" t="str">
        <f>Neu_Gehalt!B165</f>
        <v/>
      </c>
      <c r="D158">
        <f>IF(A158="",0,IF(AND(C158&gt;=10,YEAR(Alt_Gehalt!$E$5)&lt;Dienstprüftung!A158,Alt_Gehalt!$E$4),1,0)+IF(AND(C158&gt;=25,YEAR(Alt_Gehalt!$E$5)&lt;Dienstprüftung!A158,Alt_Gehalt!$E$4),1,0))</f>
        <v>0</v>
      </c>
      <c r="E158">
        <f>MAX(IF(AND(YEAR(Gehaltsrechner!$G$11)=Dienstprüftung!A158,Alt_Gehalt!$E$4,OR(Dienstprüftung!C158=10,Dienstprüftung!C158=25)),12-MONTH(Alt_Gehalt!$E$5)+1,0)-IF(YEAR(Neu_Gehalt!$E$1)+70=Dienstprüftung!A158,12-MONTH(Neu_Gehalt!$E$1)+1,0),0)</f>
        <v>0</v>
      </c>
      <c r="F158">
        <f t="shared" si="4"/>
        <v>1</v>
      </c>
      <c r="G158">
        <f t="shared" si="5"/>
        <v>0</v>
      </c>
    </row>
    <row r="159" spans="1:7" x14ac:dyDescent="0.25">
      <c r="A159" t="str">
        <f>Alt_Gehalt!A166</f>
        <v/>
      </c>
      <c r="B159" t="b">
        <f>IF(AND(YEAR(Alt_Gehalt!$E$5)=Dienstprüftung!A159,Alt_Gehalt!$E$4),TRUE,FALSE)</f>
        <v>0</v>
      </c>
      <c r="C159" s="19" t="str">
        <f>Neu_Gehalt!B166</f>
        <v/>
      </c>
      <c r="D159">
        <f>IF(A159="",0,IF(AND(C159&gt;=10,YEAR(Alt_Gehalt!$E$5)&lt;Dienstprüftung!A159,Alt_Gehalt!$E$4),1,0)+IF(AND(C159&gt;=25,YEAR(Alt_Gehalt!$E$5)&lt;Dienstprüftung!A159,Alt_Gehalt!$E$4),1,0))</f>
        <v>0</v>
      </c>
      <c r="E159">
        <f>MAX(IF(AND(YEAR(Gehaltsrechner!$G$11)=Dienstprüftung!A159,Alt_Gehalt!$E$4,OR(Dienstprüftung!C159=10,Dienstprüftung!C159=25)),12-MONTH(Alt_Gehalt!$E$5)+1,0)-IF(YEAR(Neu_Gehalt!$E$1)+70=Dienstprüftung!A159,12-MONTH(Neu_Gehalt!$E$1)+1,0),0)</f>
        <v>0</v>
      </c>
      <c r="F159">
        <f t="shared" si="4"/>
        <v>1</v>
      </c>
      <c r="G159">
        <f t="shared" si="5"/>
        <v>0</v>
      </c>
    </row>
    <row r="160" spans="1:7" x14ac:dyDescent="0.25">
      <c r="A160" t="str">
        <f>Alt_Gehalt!A167</f>
        <v/>
      </c>
      <c r="B160" t="b">
        <f>IF(AND(YEAR(Alt_Gehalt!$E$5)=Dienstprüftung!A160,Alt_Gehalt!$E$4),TRUE,FALSE)</f>
        <v>0</v>
      </c>
      <c r="C160" s="19" t="str">
        <f>Neu_Gehalt!B167</f>
        <v/>
      </c>
      <c r="D160">
        <f>IF(A160="",0,IF(AND(C160&gt;=10,YEAR(Alt_Gehalt!$E$5)&lt;Dienstprüftung!A160,Alt_Gehalt!$E$4),1,0)+IF(AND(C160&gt;=25,YEAR(Alt_Gehalt!$E$5)&lt;Dienstprüftung!A160,Alt_Gehalt!$E$4),1,0))</f>
        <v>0</v>
      </c>
      <c r="E160">
        <f>MAX(IF(AND(YEAR(Gehaltsrechner!$G$11)=Dienstprüftung!A160,Alt_Gehalt!$E$4,OR(Dienstprüftung!C160=10,Dienstprüftung!C160=25)),12-MONTH(Alt_Gehalt!$E$5)+1,0)-IF(YEAR(Neu_Gehalt!$E$1)+70=Dienstprüftung!A160,12-MONTH(Neu_Gehalt!$E$1)+1,0),0)</f>
        <v>0</v>
      </c>
      <c r="F160">
        <f t="shared" si="4"/>
        <v>1</v>
      </c>
      <c r="G160">
        <f t="shared" si="5"/>
        <v>0</v>
      </c>
    </row>
    <row r="161" spans="1:7" x14ac:dyDescent="0.25">
      <c r="A161" t="str">
        <f>Alt_Gehalt!A168</f>
        <v/>
      </c>
      <c r="B161" t="b">
        <f>IF(AND(YEAR(Alt_Gehalt!$E$5)=Dienstprüftung!A161,Alt_Gehalt!$E$4),TRUE,FALSE)</f>
        <v>0</v>
      </c>
      <c r="C161" s="19" t="str">
        <f>Neu_Gehalt!B168</f>
        <v/>
      </c>
      <c r="D161">
        <f>IF(A161="",0,IF(AND(C161&gt;=10,YEAR(Alt_Gehalt!$E$5)&lt;Dienstprüftung!A161,Alt_Gehalt!$E$4),1,0)+IF(AND(C161&gt;=25,YEAR(Alt_Gehalt!$E$5)&lt;Dienstprüftung!A161,Alt_Gehalt!$E$4),1,0))</f>
        <v>0</v>
      </c>
      <c r="E161">
        <f>MAX(IF(AND(YEAR(Gehaltsrechner!$G$11)=Dienstprüftung!A161,Alt_Gehalt!$E$4,OR(Dienstprüftung!C161=10,Dienstprüftung!C161=25)),12-MONTH(Alt_Gehalt!$E$5)+1,0)-IF(YEAR(Neu_Gehalt!$E$1)+70=Dienstprüftung!A161,12-MONTH(Neu_Gehalt!$E$1)+1,0),0)</f>
        <v>0</v>
      </c>
      <c r="F161">
        <f t="shared" si="4"/>
        <v>1</v>
      </c>
      <c r="G161">
        <f t="shared" si="5"/>
        <v>0</v>
      </c>
    </row>
    <row r="162" spans="1:7" x14ac:dyDescent="0.25">
      <c r="A162" t="str">
        <f>Alt_Gehalt!A169</f>
        <v/>
      </c>
      <c r="B162" t="b">
        <f>IF(AND(YEAR(Alt_Gehalt!$E$5)=Dienstprüftung!A162,Alt_Gehalt!$E$4),TRUE,FALSE)</f>
        <v>0</v>
      </c>
      <c r="C162" s="19" t="str">
        <f>Neu_Gehalt!B169</f>
        <v/>
      </c>
      <c r="D162">
        <f>IF(A162="",0,IF(AND(C162&gt;=10,YEAR(Alt_Gehalt!$E$5)&lt;Dienstprüftung!A162,Alt_Gehalt!$E$4),1,0)+IF(AND(C162&gt;=25,YEAR(Alt_Gehalt!$E$5)&lt;Dienstprüftung!A162,Alt_Gehalt!$E$4),1,0))</f>
        <v>0</v>
      </c>
      <c r="E162">
        <f>MAX(IF(AND(YEAR(Gehaltsrechner!$G$11)=Dienstprüftung!A162,Alt_Gehalt!$E$4,OR(Dienstprüftung!C162=10,Dienstprüftung!C162=25)),12-MONTH(Alt_Gehalt!$E$5)+1,0)-IF(YEAR(Neu_Gehalt!$E$1)+70=Dienstprüftung!A162,12-MONTH(Neu_Gehalt!$E$1)+1,0),0)</f>
        <v>0</v>
      </c>
      <c r="F162">
        <f t="shared" si="4"/>
        <v>1</v>
      </c>
      <c r="G162">
        <f t="shared" si="5"/>
        <v>0</v>
      </c>
    </row>
    <row r="163" spans="1:7" x14ac:dyDescent="0.25">
      <c r="A163" t="str">
        <f>Alt_Gehalt!A170</f>
        <v/>
      </c>
      <c r="B163" t="b">
        <f>IF(AND(YEAR(Alt_Gehalt!$E$5)=Dienstprüftung!A163,Alt_Gehalt!$E$4),TRUE,FALSE)</f>
        <v>0</v>
      </c>
      <c r="C163" s="19" t="str">
        <f>Neu_Gehalt!B170</f>
        <v/>
      </c>
      <c r="D163">
        <f>IF(A163="",0,IF(AND(C163&gt;=10,YEAR(Alt_Gehalt!$E$5)&lt;Dienstprüftung!A163,Alt_Gehalt!$E$4),1,0)+IF(AND(C163&gt;=25,YEAR(Alt_Gehalt!$E$5)&lt;Dienstprüftung!A163,Alt_Gehalt!$E$4),1,0))</f>
        <v>0</v>
      </c>
      <c r="E163">
        <f>MAX(IF(AND(YEAR(Gehaltsrechner!$G$11)=Dienstprüftung!A163,Alt_Gehalt!$E$4,OR(Dienstprüftung!C163=10,Dienstprüftung!C163=25)),12-MONTH(Alt_Gehalt!$E$5)+1,0)-IF(YEAR(Neu_Gehalt!$E$1)+70=Dienstprüftung!A163,12-MONTH(Neu_Gehalt!$E$1)+1,0),0)</f>
        <v>0</v>
      </c>
      <c r="F163">
        <f t="shared" si="4"/>
        <v>1</v>
      </c>
      <c r="G163">
        <f t="shared" si="5"/>
        <v>0</v>
      </c>
    </row>
    <row r="164" spans="1:7" x14ac:dyDescent="0.25">
      <c r="A164" t="str">
        <f>Alt_Gehalt!A171</f>
        <v/>
      </c>
      <c r="B164" t="b">
        <f>IF(AND(YEAR(Alt_Gehalt!$E$5)=Dienstprüftung!A164,Alt_Gehalt!$E$4),TRUE,FALSE)</f>
        <v>0</v>
      </c>
      <c r="C164" s="19" t="str">
        <f>Neu_Gehalt!B171</f>
        <v/>
      </c>
      <c r="D164">
        <f>IF(A164="",0,IF(AND(C164&gt;=10,YEAR(Alt_Gehalt!$E$5)&lt;Dienstprüftung!A164,Alt_Gehalt!$E$4),1,0)+IF(AND(C164&gt;=25,YEAR(Alt_Gehalt!$E$5)&lt;Dienstprüftung!A164,Alt_Gehalt!$E$4),1,0))</f>
        <v>0</v>
      </c>
      <c r="E164">
        <f>MAX(IF(AND(YEAR(Gehaltsrechner!$G$11)=Dienstprüftung!A164,Alt_Gehalt!$E$4,OR(Dienstprüftung!C164=10,Dienstprüftung!C164=25)),12-MONTH(Alt_Gehalt!$E$5)+1,0)-IF(YEAR(Neu_Gehalt!$E$1)+70=Dienstprüftung!A164,12-MONTH(Neu_Gehalt!$E$1)+1,0),0)</f>
        <v>0</v>
      </c>
      <c r="F164">
        <f t="shared" si="4"/>
        <v>1</v>
      </c>
      <c r="G164">
        <f t="shared" si="5"/>
        <v>0</v>
      </c>
    </row>
    <row r="165" spans="1:7" x14ac:dyDescent="0.25">
      <c r="A165" t="str">
        <f>Alt_Gehalt!A172</f>
        <v/>
      </c>
      <c r="B165" t="b">
        <f>IF(AND(YEAR(Alt_Gehalt!$E$5)=Dienstprüftung!A165,Alt_Gehalt!$E$4),TRUE,FALSE)</f>
        <v>0</v>
      </c>
      <c r="C165" s="19" t="str">
        <f>Neu_Gehalt!B172</f>
        <v/>
      </c>
      <c r="D165">
        <f>IF(A165="",0,IF(AND(C165&gt;=10,YEAR(Alt_Gehalt!$E$5)&lt;Dienstprüftung!A165,Alt_Gehalt!$E$4),1,0)+IF(AND(C165&gt;=25,YEAR(Alt_Gehalt!$E$5)&lt;Dienstprüftung!A165,Alt_Gehalt!$E$4),1,0))</f>
        <v>0</v>
      </c>
      <c r="E165">
        <f>MAX(IF(AND(YEAR(Gehaltsrechner!$G$11)=Dienstprüftung!A165,Alt_Gehalt!$E$4,OR(Dienstprüftung!C165=10,Dienstprüftung!C165=25)),12-MONTH(Alt_Gehalt!$E$5)+1,0)-IF(YEAR(Neu_Gehalt!$E$1)+70=Dienstprüftung!A165,12-MONTH(Neu_Gehalt!$E$1)+1,0),0)</f>
        <v>0</v>
      </c>
      <c r="F165">
        <f t="shared" si="4"/>
        <v>1</v>
      </c>
      <c r="G165">
        <f t="shared" si="5"/>
        <v>0</v>
      </c>
    </row>
    <row r="166" spans="1:7" x14ac:dyDescent="0.25">
      <c r="A166" t="str">
        <f>Alt_Gehalt!A173</f>
        <v/>
      </c>
      <c r="B166" t="b">
        <f>IF(AND(YEAR(Alt_Gehalt!$E$5)=Dienstprüftung!A166,Alt_Gehalt!$E$4),TRUE,FALSE)</f>
        <v>0</v>
      </c>
      <c r="C166" s="19" t="str">
        <f>Neu_Gehalt!B173</f>
        <v/>
      </c>
      <c r="D166">
        <f>IF(A166="",0,IF(AND(C166&gt;=10,YEAR(Alt_Gehalt!$E$5)&lt;Dienstprüftung!A166,Alt_Gehalt!$E$4),1,0)+IF(AND(C166&gt;=25,YEAR(Alt_Gehalt!$E$5)&lt;Dienstprüftung!A166,Alt_Gehalt!$E$4),1,0))</f>
        <v>0</v>
      </c>
      <c r="E166">
        <f>MAX(IF(AND(YEAR(Gehaltsrechner!$G$11)=Dienstprüftung!A166,Alt_Gehalt!$E$4,OR(Dienstprüftung!C166=10,Dienstprüftung!C166=25)),12-MONTH(Alt_Gehalt!$E$5)+1,0)-IF(YEAR(Neu_Gehalt!$E$1)+70=Dienstprüftung!A166,12-MONTH(Neu_Gehalt!$E$1)+1,0),0)</f>
        <v>0</v>
      </c>
      <c r="F166">
        <f t="shared" si="4"/>
        <v>1</v>
      </c>
      <c r="G166">
        <f t="shared" si="5"/>
        <v>0</v>
      </c>
    </row>
    <row r="167" spans="1:7" x14ac:dyDescent="0.25">
      <c r="A167" t="str">
        <f>Alt_Gehalt!A174</f>
        <v/>
      </c>
      <c r="B167" t="b">
        <f>IF(AND(YEAR(Alt_Gehalt!$E$5)=Dienstprüftung!A167,Alt_Gehalt!$E$4),TRUE,FALSE)</f>
        <v>0</v>
      </c>
      <c r="C167" s="19" t="str">
        <f>Neu_Gehalt!B174</f>
        <v/>
      </c>
      <c r="D167">
        <f>IF(A167="",0,IF(AND(C167&gt;=10,YEAR(Alt_Gehalt!$E$5)&lt;Dienstprüftung!A167,Alt_Gehalt!$E$4),1,0)+IF(AND(C167&gt;=25,YEAR(Alt_Gehalt!$E$5)&lt;Dienstprüftung!A167,Alt_Gehalt!$E$4),1,0))</f>
        <v>0</v>
      </c>
      <c r="E167">
        <f>MAX(IF(AND(YEAR(Gehaltsrechner!$G$11)=Dienstprüftung!A167,Alt_Gehalt!$E$4,OR(Dienstprüftung!C167=10,Dienstprüftung!C167=25)),12-MONTH(Alt_Gehalt!$E$5)+1,0)-IF(YEAR(Neu_Gehalt!$E$1)+70=Dienstprüftung!A167,12-MONTH(Neu_Gehalt!$E$1)+1,0),0)</f>
        <v>0</v>
      </c>
      <c r="F167">
        <f t="shared" si="4"/>
        <v>1</v>
      </c>
      <c r="G167">
        <f t="shared" si="5"/>
        <v>0</v>
      </c>
    </row>
    <row r="168" spans="1:7" x14ac:dyDescent="0.25">
      <c r="A168" t="str">
        <f>Alt_Gehalt!A175</f>
        <v/>
      </c>
      <c r="B168" t="b">
        <f>IF(AND(YEAR(Alt_Gehalt!$E$5)=Dienstprüftung!A168,Alt_Gehalt!$E$4),TRUE,FALSE)</f>
        <v>0</v>
      </c>
      <c r="C168" s="19" t="str">
        <f>Neu_Gehalt!B175</f>
        <v/>
      </c>
      <c r="D168">
        <f>IF(A168="",0,IF(AND(C168&gt;=10,YEAR(Alt_Gehalt!$E$5)&lt;Dienstprüftung!A168,Alt_Gehalt!$E$4),1,0)+IF(AND(C168&gt;=25,YEAR(Alt_Gehalt!$E$5)&lt;Dienstprüftung!A168,Alt_Gehalt!$E$4),1,0))</f>
        <v>0</v>
      </c>
      <c r="E168">
        <f>MAX(IF(AND(YEAR(Gehaltsrechner!$G$11)=Dienstprüftung!A168,Alt_Gehalt!$E$4,OR(Dienstprüftung!C168=10,Dienstprüftung!C168=25)),12-MONTH(Alt_Gehalt!$E$5)+1,0)-IF(YEAR(Neu_Gehalt!$E$1)+70=Dienstprüftung!A168,12-MONTH(Neu_Gehalt!$E$1)+1,0),0)</f>
        <v>0</v>
      </c>
      <c r="F168">
        <f t="shared" si="4"/>
        <v>1</v>
      </c>
      <c r="G168">
        <f t="shared" si="5"/>
        <v>0</v>
      </c>
    </row>
    <row r="169" spans="1:7" x14ac:dyDescent="0.25">
      <c r="A169" t="str">
        <f>Alt_Gehalt!A176</f>
        <v/>
      </c>
      <c r="B169" t="b">
        <f>IF(AND(YEAR(Alt_Gehalt!$E$5)=Dienstprüftung!A169,Alt_Gehalt!$E$4),TRUE,FALSE)</f>
        <v>0</v>
      </c>
      <c r="C169" s="19" t="str">
        <f>Neu_Gehalt!B176</f>
        <v/>
      </c>
      <c r="D169">
        <f>IF(A169="",0,IF(AND(C169&gt;=10,YEAR(Alt_Gehalt!$E$5)&lt;Dienstprüftung!A169,Alt_Gehalt!$E$4),1,0)+IF(AND(C169&gt;=25,YEAR(Alt_Gehalt!$E$5)&lt;Dienstprüftung!A169,Alt_Gehalt!$E$4),1,0))</f>
        <v>0</v>
      </c>
      <c r="E169">
        <f>MAX(IF(AND(YEAR(Gehaltsrechner!$G$11)=Dienstprüftung!A169,Alt_Gehalt!$E$4,OR(Dienstprüftung!C169=10,Dienstprüftung!C169=25)),12-MONTH(Alt_Gehalt!$E$5)+1,0)-IF(YEAR(Neu_Gehalt!$E$1)+70=Dienstprüftung!A169,12-MONTH(Neu_Gehalt!$E$1)+1,0),0)</f>
        <v>0</v>
      </c>
      <c r="F169">
        <f t="shared" si="4"/>
        <v>1</v>
      </c>
      <c r="G169">
        <f t="shared" si="5"/>
        <v>0</v>
      </c>
    </row>
    <row r="170" spans="1:7" x14ac:dyDescent="0.25">
      <c r="A170" t="str">
        <f>Alt_Gehalt!A177</f>
        <v/>
      </c>
      <c r="B170" t="b">
        <f>IF(AND(YEAR(Alt_Gehalt!$E$5)=Dienstprüftung!A170,Alt_Gehalt!$E$4),TRUE,FALSE)</f>
        <v>0</v>
      </c>
      <c r="C170" s="19" t="str">
        <f>Neu_Gehalt!B177</f>
        <v/>
      </c>
      <c r="D170">
        <f>IF(A170="",0,IF(AND(C170&gt;=10,YEAR(Alt_Gehalt!$E$5)&lt;Dienstprüftung!A170,Alt_Gehalt!$E$4),1,0)+IF(AND(C170&gt;=25,YEAR(Alt_Gehalt!$E$5)&lt;Dienstprüftung!A170,Alt_Gehalt!$E$4),1,0))</f>
        <v>0</v>
      </c>
      <c r="E170">
        <f>MAX(IF(AND(YEAR(Gehaltsrechner!$G$11)=Dienstprüftung!A170,Alt_Gehalt!$E$4,OR(Dienstprüftung!C170=10,Dienstprüftung!C170=25)),12-MONTH(Alt_Gehalt!$E$5)+1,0)-IF(YEAR(Neu_Gehalt!$E$1)+70=Dienstprüftung!A170,12-MONTH(Neu_Gehalt!$E$1)+1,0),0)</f>
        <v>0</v>
      </c>
      <c r="F170">
        <f t="shared" si="4"/>
        <v>1</v>
      </c>
      <c r="G170">
        <f t="shared" si="5"/>
        <v>0</v>
      </c>
    </row>
    <row r="171" spans="1:7" x14ac:dyDescent="0.25">
      <c r="A171" t="str">
        <f>Alt_Gehalt!A178</f>
        <v/>
      </c>
      <c r="B171" t="b">
        <f>IF(AND(YEAR(Alt_Gehalt!$E$5)=Dienstprüftung!A171,Alt_Gehalt!$E$4),TRUE,FALSE)</f>
        <v>0</v>
      </c>
      <c r="C171" s="19" t="str">
        <f>Neu_Gehalt!B178</f>
        <v/>
      </c>
      <c r="D171">
        <f>IF(A171="",0,IF(AND(C171&gt;=10,YEAR(Alt_Gehalt!$E$5)&lt;Dienstprüftung!A171,Alt_Gehalt!$E$4),1,0)+IF(AND(C171&gt;=25,YEAR(Alt_Gehalt!$E$5)&lt;Dienstprüftung!A171,Alt_Gehalt!$E$4),1,0))</f>
        <v>0</v>
      </c>
      <c r="E171">
        <f>MAX(IF(AND(YEAR(Gehaltsrechner!$G$11)=Dienstprüftung!A171,Alt_Gehalt!$E$4,OR(Dienstprüftung!C171=10,Dienstprüftung!C171=25)),12-MONTH(Alt_Gehalt!$E$5)+1,0)-IF(YEAR(Neu_Gehalt!$E$1)+70=Dienstprüftung!A171,12-MONTH(Neu_Gehalt!$E$1)+1,0),0)</f>
        <v>0</v>
      </c>
      <c r="F171">
        <f t="shared" si="4"/>
        <v>1</v>
      </c>
      <c r="G171">
        <f t="shared" si="5"/>
        <v>0</v>
      </c>
    </row>
    <row r="172" spans="1:7" x14ac:dyDescent="0.25">
      <c r="A172" t="str">
        <f>Alt_Gehalt!A179</f>
        <v/>
      </c>
      <c r="B172" t="b">
        <f>IF(AND(YEAR(Alt_Gehalt!$E$5)=Dienstprüftung!A172,Alt_Gehalt!$E$4),TRUE,FALSE)</f>
        <v>0</v>
      </c>
      <c r="C172" s="19">
        <f>Neu_Gehalt!B179</f>
        <v>0</v>
      </c>
      <c r="D172">
        <f>IF(A172="",0,IF(AND(C172&gt;=10,YEAR(Alt_Gehalt!$E$5)&lt;Dienstprüftung!A172,Alt_Gehalt!$E$4),1,0)+IF(AND(C172&gt;=25,YEAR(Alt_Gehalt!$E$5)&lt;Dienstprüftung!A172,Alt_Gehalt!$E$4),1,0))</f>
        <v>0</v>
      </c>
      <c r="E172">
        <f>MAX(IF(AND(YEAR(Gehaltsrechner!$G$11)=Dienstprüftung!A172,Alt_Gehalt!$E$4,OR(Dienstprüftung!C172=10,Dienstprüftung!C172=25)),12-MONTH(Alt_Gehalt!$E$5)+1,0)-IF(YEAR(Neu_Gehalt!$E$1)+70=Dienstprüftung!A172,12-MONTH(Neu_Gehalt!$E$1)+1,0),0)</f>
        <v>0</v>
      </c>
      <c r="F172">
        <f t="shared" si="4"/>
        <v>1</v>
      </c>
      <c r="G172">
        <f t="shared" si="5"/>
        <v>0</v>
      </c>
    </row>
    <row r="173" spans="1:7" x14ac:dyDescent="0.25">
      <c r="A173" t="str">
        <f>Alt_Gehalt!A180</f>
        <v/>
      </c>
      <c r="B173" t="b">
        <f>IF(AND(YEAR(Alt_Gehalt!$E$5)=Dienstprüftung!A173,Alt_Gehalt!$E$4),TRUE,FALSE)</f>
        <v>0</v>
      </c>
      <c r="C173" s="19">
        <f>Neu_Gehalt!B180</f>
        <v>0</v>
      </c>
      <c r="D173">
        <f>IF(A173="",0,IF(AND(C173&gt;=10,YEAR(Alt_Gehalt!$E$5)&lt;Dienstprüftung!A173,Alt_Gehalt!$E$4),1,0)+IF(AND(C173&gt;=25,YEAR(Alt_Gehalt!$E$5)&lt;Dienstprüftung!A173,Alt_Gehalt!$E$4),1,0))</f>
        <v>0</v>
      </c>
      <c r="E173">
        <f>MAX(IF(AND(YEAR(Gehaltsrechner!$G$11)=Dienstprüftung!A173,Alt_Gehalt!$E$4,OR(Dienstprüftung!C173=10,Dienstprüftung!C173=25)),12-MONTH(Alt_Gehalt!$E$5)+1,0)-IF(YEAR(Neu_Gehalt!$E$1)+70=Dienstprüftung!A173,12-MONTH(Neu_Gehalt!$E$1)+1,0),0)</f>
        <v>0</v>
      </c>
      <c r="F173">
        <f t="shared" si="4"/>
        <v>1</v>
      </c>
      <c r="G173">
        <f t="shared" si="5"/>
        <v>0</v>
      </c>
    </row>
    <row r="174" spans="1:7" x14ac:dyDescent="0.25">
      <c r="A174" t="str">
        <f>Alt_Gehalt!A181</f>
        <v/>
      </c>
      <c r="B174" t="b">
        <f>IF(AND(YEAR(Alt_Gehalt!$E$5)=Dienstprüftung!A174,Alt_Gehalt!$E$4),TRUE,FALSE)</f>
        <v>0</v>
      </c>
      <c r="C174" s="19">
        <f>Neu_Gehalt!B181</f>
        <v>0</v>
      </c>
      <c r="D174">
        <f>IF(A174="",0,IF(AND(C174&gt;=10,YEAR(Alt_Gehalt!$E$5)&lt;Dienstprüftung!A174,Alt_Gehalt!$E$4),1,0)+IF(AND(C174&gt;=25,YEAR(Alt_Gehalt!$E$5)&lt;Dienstprüftung!A174,Alt_Gehalt!$E$4),1,0))</f>
        <v>0</v>
      </c>
      <c r="E174">
        <f>MAX(IF(AND(YEAR(Gehaltsrechner!$G$11)=Dienstprüftung!A174,Alt_Gehalt!$E$4,OR(Dienstprüftung!C174=10,Dienstprüftung!C174=25)),12-MONTH(Alt_Gehalt!$E$5)+1,0)-IF(YEAR(Neu_Gehalt!$E$1)+70=Dienstprüftung!A174,12-MONTH(Neu_Gehalt!$E$1)+1,0),0)</f>
        <v>0</v>
      </c>
      <c r="F174">
        <f t="shared" si="4"/>
        <v>1</v>
      </c>
      <c r="G174">
        <f t="shared" si="5"/>
        <v>0</v>
      </c>
    </row>
    <row r="175" spans="1:7" x14ac:dyDescent="0.25">
      <c r="A175" t="str">
        <f>Alt_Gehalt!A182</f>
        <v/>
      </c>
      <c r="B175" t="b">
        <f>IF(AND(YEAR(Alt_Gehalt!$E$5)=Dienstprüftung!A175,Alt_Gehalt!$E$4),TRUE,FALSE)</f>
        <v>0</v>
      </c>
      <c r="C175" s="19">
        <f>Neu_Gehalt!B182</f>
        <v>0</v>
      </c>
      <c r="D175">
        <f>IF(A175="",0,IF(AND(C175&gt;=10,YEAR(Alt_Gehalt!$E$5)&lt;Dienstprüftung!A175,Alt_Gehalt!$E$4),1,0)+IF(AND(C175&gt;=25,YEAR(Alt_Gehalt!$E$5)&lt;Dienstprüftung!A175,Alt_Gehalt!$E$4),1,0))</f>
        <v>0</v>
      </c>
      <c r="E175">
        <f>MAX(IF(AND(YEAR(Gehaltsrechner!$G$11)=Dienstprüftung!A175,Alt_Gehalt!$E$4,OR(Dienstprüftung!C175=10,Dienstprüftung!C175=25)),12-MONTH(Alt_Gehalt!$E$5)+1,0)-IF(YEAR(Neu_Gehalt!$E$1)+70=Dienstprüftung!A175,12-MONTH(Neu_Gehalt!$E$1)+1,0),0)</f>
        <v>0</v>
      </c>
      <c r="F175">
        <f t="shared" si="4"/>
        <v>1</v>
      </c>
      <c r="G175">
        <f t="shared" si="5"/>
        <v>0</v>
      </c>
    </row>
    <row r="176" spans="1:7" x14ac:dyDescent="0.25">
      <c r="A176" t="str">
        <f>Alt_Gehalt!A183</f>
        <v/>
      </c>
      <c r="B176" t="b">
        <f>IF(AND(YEAR(Alt_Gehalt!$E$5)=Dienstprüftung!A176,Alt_Gehalt!$E$4),TRUE,FALSE)</f>
        <v>0</v>
      </c>
      <c r="C176" s="19">
        <f>Neu_Gehalt!B183</f>
        <v>0</v>
      </c>
      <c r="D176">
        <f>IF(A176="",0,IF(AND(C176&gt;=10,YEAR(Alt_Gehalt!$E$5)&lt;Dienstprüftung!A176,Alt_Gehalt!$E$4),1,0)+IF(AND(C176&gt;=25,YEAR(Alt_Gehalt!$E$5)&lt;Dienstprüftung!A176,Alt_Gehalt!$E$4),1,0))</f>
        <v>0</v>
      </c>
      <c r="E176">
        <f>MAX(IF(AND(YEAR(Gehaltsrechner!$G$11)=Dienstprüftung!A176,Alt_Gehalt!$E$4,OR(Dienstprüftung!C176=10,Dienstprüftung!C176=25)),12-MONTH(Alt_Gehalt!$E$5)+1,0)-IF(YEAR(Neu_Gehalt!$E$1)+70=Dienstprüftung!A176,12-MONTH(Neu_Gehalt!$E$1)+1,0),0)</f>
        <v>0</v>
      </c>
      <c r="F176">
        <f t="shared" si="4"/>
        <v>1</v>
      </c>
      <c r="G176">
        <f t="shared" si="5"/>
        <v>0</v>
      </c>
    </row>
    <row r="177" spans="1:7" x14ac:dyDescent="0.25">
      <c r="A177" t="str">
        <f>Alt_Gehalt!A184</f>
        <v/>
      </c>
      <c r="B177" t="b">
        <f>IF(AND(YEAR(Alt_Gehalt!$E$5)=Dienstprüftung!A177,Alt_Gehalt!$E$4),TRUE,FALSE)</f>
        <v>0</v>
      </c>
      <c r="C177" s="19">
        <f>Neu_Gehalt!B184</f>
        <v>0</v>
      </c>
      <c r="D177">
        <f>IF(A177="",0,IF(AND(C177&gt;=10,YEAR(Alt_Gehalt!$E$5)&lt;Dienstprüftung!A177,Alt_Gehalt!$E$4),1,0)+IF(AND(C177&gt;=25,YEAR(Alt_Gehalt!$E$5)&lt;Dienstprüftung!A177,Alt_Gehalt!$E$4),1,0))</f>
        <v>0</v>
      </c>
      <c r="E177">
        <f>MAX(IF(AND(YEAR(Gehaltsrechner!$G$11)=Dienstprüftung!A177,Alt_Gehalt!$E$4,OR(Dienstprüftung!C177=10,Dienstprüftung!C177=25)),12-MONTH(Alt_Gehalt!$E$5)+1,0)-IF(YEAR(Neu_Gehalt!$E$1)+70=Dienstprüftung!A177,12-MONTH(Neu_Gehalt!$E$1)+1,0),0)</f>
        <v>0</v>
      </c>
      <c r="F177">
        <f t="shared" si="4"/>
        <v>1</v>
      </c>
      <c r="G177">
        <f t="shared" si="5"/>
        <v>0</v>
      </c>
    </row>
    <row r="178" spans="1:7" x14ac:dyDescent="0.25">
      <c r="A178" t="str">
        <f>Alt_Gehalt!A185</f>
        <v/>
      </c>
      <c r="B178" t="b">
        <f>IF(AND(YEAR(Alt_Gehalt!$E$5)=Dienstprüftung!A178,Alt_Gehalt!$E$4),TRUE,FALSE)</f>
        <v>0</v>
      </c>
      <c r="C178" s="19">
        <f>Neu_Gehalt!B185</f>
        <v>0</v>
      </c>
      <c r="D178">
        <f>IF(A178="",0,IF(AND(C178&gt;=10,YEAR(Alt_Gehalt!$E$5)&lt;Dienstprüftung!A178,Alt_Gehalt!$E$4),1,0)+IF(AND(C178&gt;=25,YEAR(Alt_Gehalt!$E$5)&lt;Dienstprüftung!A178,Alt_Gehalt!$E$4),1,0))</f>
        <v>0</v>
      </c>
      <c r="E178">
        <f>MAX(IF(AND(YEAR(Gehaltsrechner!$G$11)=Dienstprüftung!A178,Alt_Gehalt!$E$4,OR(Dienstprüftung!C178=10,Dienstprüftung!C178=25)),12-MONTH(Alt_Gehalt!$E$5)+1,0)-IF(YEAR(Neu_Gehalt!$E$1)+70=Dienstprüftung!A178,12-MONTH(Neu_Gehalt!$E$1)+1,0),0)</f>
        <v>0</v>
      </c>
      <c r="F178">
        <f t="shared" si="4"/>
        <v>1</v>
      </c>
      <c r="G178">
        <f t="shared" si="5"/>
        <v>0</v>
      </c>
    </row>
    <row r="179" spans="1:7" x14ac:dyDescent="0.25">
      <c r="A179" t="str">
        <f>Alt_Gehalt!A186</f>
        <v/>
      </c>
      <c r="B179" t="b">
        <f>IF(AND(YEAR(Alt_Gehalt!$E$5)=Dienstprüftung!A179,Alt_Gehalt!$E$4),TRUE,FALSE)</f>
        <v>0</v>
      </c>
      <c r="C179" s="19">
        <f>Neu_Gehalt!B186</f>
        <v>0</v>
      </c>
      <c r="D179">
        <f>IF(A179="",0,IF(AND(C179&gt;=10,YEAR(Alt_Gehalt!$E$5)&lt;Dienstprüftung!A179,Alt_Gehalt!$E$4),1,0)+IF(AND(C179&gt;=25,YEAR(Alt_Gehalt!$E$5)&lt;Dienstprüftung!A179,Alt_Gehalt!$E$4),1,0))</f>
        <v>0</v>
      </c>
      <c r="E179">
        <f>MAX(IF(AND(YEAR(Gehaltsrechner!$G$11)=Dienstprüftung!A179,Alt_Gehalt!$E$4,OR(Dienstprüftung!C179=10,Dienstprüftung!C179=25)),12-MONTH(Alt_Gehalt!$E$5)+1,0)-IF(YEAR(Neu_Gehalt!$E$1)+70=Dienstprüftung!A179,12-MONTH(Neu_Gehalt!$E$1)+1,0),0)</f>
        <v>0</v>
      </c>
      <c r="F179">
        <f t="shared" si="4"/>
        <v>1</v>
      </c>
      <c r="G179">
        <f t="shared" si="5"/>
        <v>0</v>
      </c>
    </row>
    <row r="180" spans="1:7" x14ac:dyDescent="0.25">
      <c r="A180" t="str">
        <f>Alt_Gehalt!A187</f>
        <v/>
      </c>
      <c r="B180" t="b">
        <f>IF(AND(YEAR(Alt_Gehalt!$E$5)=Dienstprüftung!A180,Alt_Gehalt!$E$4),TRUE,FALSE)</f>
        <v>0</v>
      </c>
      <c r="C180" s="19">
        <f>Neu_Gehalt!B187</f>
        <v>0</v>
      </c>
      <c r="D180">
        <f>IF(A180="",0,IF(AND(C180&gt;=10,YEAR(Alt_Gehalt!$E$5)&lt;Dienstprüftung!A180,Alt_Gehalt!$E$4),1,0)+IF(AND(C180&gt;=25,YEAR(Alt_Gehalt!$E$5)&lt;Dienstprüftung!A180,Alt_Gehalt!$E$4),1,0))</f>
        <v>0</v>
      </c>
      <c r="E180">
        <f>MAX(IF(AND(YEAR(Gehaltsrechner!$G$11)=Dienstprüftung!A180,Alt_Gehalt!$E$4,OR(Dienstprüftung!C180=10,Dienstprüftung!C180=25)),12-MONTH(Alt_Gehalt!$E$5)+1,0)-IF(YEAR(Neu_Gehalt!$E$1)+70=Dienstprüftung!A180,12-MONTH(Neu_Gehalt!$E$1)+1,0),0)</f>
        <v>0</v>
      </c>
      <c r="F180">
        <f t="shared" si="4"/>
        <v>1</v>
      </c>
      <c r="G180">
        <f t="shared" si="5"/>
        <v>0</v>
      </c>
    </row>
    <row r="181" spans="1:7" x14ac:dyDescent="0.25">
      <c r="A181" t="str">
        <f>Alt_Gehalt!A188</f>
        <v/>
      </c>
      <c r="B181" t="b">
        <f>IF(AND(YEAR(Alt_Gehalt!$E$5)=Dienstprüftung!A181,Alt_Gehalt!$E$4),TRUE,FALSE)</f>
        <v>0</v>
      </c>
      <c r="C181" s="19">
        <f>Neu_Gehalt!B188</f>
        <v>0</v>
      </c>
      <c r="D181">
        <f>IF(A181="",0,IF(AND(C181&gt;=10,YEAR(Alt_Gehalt!$E$5)&lt;Dienstprüftung!A181,Alt_Gehalt!$E$4),1,0)+IF(AND(C181&gt;=25,YEAR(Alt_Gehalt!$E$5)&lt;Dienstprüftung!A181,Alt_Gehalt!$E$4),1,0))</f>
        <v>0</v>
      </c>
      <c r="E181">
        <f>MAX(IF(AND(YEAR(Gehaltsrechner!$G$11)=Dienstprüftung!A181,Alt_Gehalt!$E$4,OR(Dienstprüftung!C181=10,Dienstprüftung!C181=25)),12-MONTH(Alt_Gehalt!$E$5)+1,0)-IF(YEAR(Neu_Gehalt!$E$1)+70=Dienstprüftung!A181,12-MONTH(Neu_Gehalt!$E$1)+1,0),0)</f>
        <v>0</v>
      </c>
      <c r="F181">
        <f t="shared" si="4"/>
        <v>1</v>
      </c>
      <c r="G181">
        <f t="shared" si="5"/>
        <v>0</v>
      </c>
    </row>
    <row r="182" spans="1:7" x14ac:dyDescent="0.25">
      <c r="A182" t="str">
        <f>Alt_Gehalt!A189</f>
        <v/>
      </c>
      <c r="B182" t="b">
        <f>IF(AND(YEAR(Alt_Gehalt!$E$5)=Dienstprüftung!A182,Alt_Gehalt!$E$4),TRUE,FALSE)</f>
        <v>0</v>
      </c>
      <c r="C182" s="19">
        <f>Neu_Gehalt!B189</f>
        <v>0</v>
      </c>
      <c r="D182">
        <f>IF(A182="",0,IF(AND(C182&gt;=10,YEAR(Alt_Gehalt!$E$5)&lt;Dienstprüftung!A182,Alt_Gehalt!$E$4),1,0)+IF(AND(C182&gt;=25,YEAR(Alt_Gehalt!$E$5)&lt;Dienstprüftung!A182,Alt_Gehalt!$E$4),1,0))</f>
        <v>0</v>
      </c>
      <c r="E182">
        <f>MAX(IF(AND(YEAR(Gehaltsrechner!$G$11)=Dienstprüftung!A182,Alt_Gehalt!$E$4,OR(Dienstprüftung!C182=10,Dienstprüftung!C182=25)),12-MONTH(Alt_Gehalt!$E$5)+1,0)-IF(YEAR(Neu_Gehalt!$E$1)+70=Dienstprüftung!A182,12-MONTH(Neu_Gehalt!$E$1)+1,0),0)</f>
        <v>0</v>
      </c>
      <c r="F182">
        <f t="shared" si="4"/>
        <v>1</v>
      </c>
      <c r="G182">
        <f t="shared" si="5"/>
        <v>0</v>
      </c>
    </row>
    <row r="183" spans="1:7" x14ac:dyDescent="0.25">
      <c r="A183" t="str">
        <f>Alt_Gehalt!A190</f>
        <v/>
      </c>
      <c r="B183" t="b">
        <f>IF(AND(YEAR(Alt_Gehalt!$E$5)=Dienstprüftung!A183,Alt_Gehalt!$E$4),TRUE,FALSE)</f>
        <v>0</v>
      </c>
      <c r="C183" s="19">
        <f>Neu_Gehalt!B190</f>
        <v>0</v>
      </c>
      <c r="D183">
        <f>IF(A183="",0,IF(AND(C183&gt;=10,YEAR(Alt_Gehalt!$E$5)&lt;Dienstprüftung!A183,Alt_Gehalt!$E$4),1,0)+IF(AND(C183&gt;=25,YEAR(Alt_Gehalt!$E$5)&lt;Dienstprüftung!A183,Alt_Gehalt!$E$4),1,0))</f>
        <v>0</v>
      </c>
      <c r="E183">
        <f>MAX(IF(AND(YEAR(Gehaltsrechner!$G$11)=Dienstprüftung!A183,Alt_Gehalt!$E$4,OR(Dienstprüftung!C183=10,Dienstprüftung!C183=25)),12-MONTH(Alt_Gehalt!$E$5)+1,0)-IF(YEAR(Neu_Gehalt!$E$1)+70=Dienstprüftung!A183,12-MONTH(Neu_Gehalt!$E$1)+1,0),0)</f>
        <v>0</v>
      </c>
      <c r="F183">
        <f t="shared" si="4"/>
        <v>1</v>
      </c>
      <c r="G183">
        <f t="shared" si="5"/>
        <v>0</v>
      </c>
    </row>
    <row r="184" spans="1:7" x14ac:dyDescent="0.25">
      <c r="A184" t="str">
        <f>Alt_Gehalt!A191</f>
        <v/>
      </c>
      <c r="B184" t="b">
        <f>IF(AND(YEAR(Alt_Gehalt!$E$5)=Dienstprüftung!A184,Alt_Gehalt!$E$4),TRUE,FALSE)</f>
        <v>0</v>
      </c>
      <c r="C184" s="19">
        <f>Neu_Gehalt!B191</f>
        <v>0</v>
      </c>
      <c r="D184">
        <f>IF(A184="",0,IF(AND(C184&gt;=10,YEAR(Alt_Gehalt!$E$5)&lt;Dienstprüftung!A184,Alt_Gehalt!$E$4),1,0)+IF(AND(C184&gt;=25,YEAR(Alt_Gehalt!$E$5)&lt;Dienstprüftung!A184,Alt_Gehalt!$E$4),1,0))</f>
        <v>0</v>
      </c>
      <c r="E184">
        <f>MAX(IF(AND(YEAR(Gehaltsrechner!$G$11)=Dienstprüftung!A184,Alt_Gehalt!$E$4,OR(Dienstprüftung!C184=10,Dienstprüftung!C184=25)),12-MONTH(Alt_Gehalt!$E$5)+1,0)-IF(YEAR(Neu_Gehalt!$E$1)+70=Dienstprüftung!A184,12-MONTH(Neu_Gehalt!$E$1)+1,0),0)</f>
        <v>0</v>
      </c>
      <c r="F184">
        <f t="shared" si="4"/>
        <v>1</v>
      </c>
      <c r="G184">
        <f t="shared" si="5"/>
        <v>0</v>
      </c>
    </row>
    <row r="185" spans="1:7" x14ac:dyDescent="0.25">
      <c r="A185" t="str">
        <f>Alt_Gehalt!A192</f>
        <v/>
      </c>
      <c r="B185" t="b">
        <f>IF(AND(YEAR(Alt_Gehalt!$E$5)=Dienstprüftung!A185,Alt_Gehalt!$E$4),TRUE,FALSE)</f>
        <v>0</v>
      </c>
      <c r="C185" s="19">
        <f>Neu_Gehalt!B192</f>
        <v>0</v>
      </c>
      <c r="D185">
        <f>IF(A185="",0,IF(AND(C185&gt;=10,YEAR(Alt_Gehalt!$E$5)&lt;Dienstprüftung!A185,Alt_Gehalt!$E$4),1,0)+IF(AND(C185&gt;=25,YEAR(Alt_Gehalt!$E$5)&lt;Dienstprüftung!A185,Alt_Gehalt!$E$4),1,0))</f>
        <v>0</v>
      </c>
      <c r="E185">
        <f>MAX(IF(AND(YEAR(Gehaltsrechner!$G$11)=Dienstprüftung!A185,Alt_Gehalt!$E$4,OR(Dienstprüftung!C185=10,Dienstprüftung!C185=25)),12-MONTH(Alt_Gehalt!$E$5)+1,0)-IF(YEAR(Neu_Gehalt!$E$1)+70=Dienstprüftung!A185,12-MONTH(Neu_Gehalt!$E$1)+1,0),0)</f>
        <v>0</v>
      </c>
      <c r="F185">
        <f t="shared" si="4"/>
        <v>1</v>
      </c>
      <c r="G185">
        <f t="shared" si="5"/>
        <v>0</v>
      </c>
    </row>
    <row r="186" spans="1:7" x14ac:dyDescent="0.25">
      <c r="A186" t="str">
        <f>Alt_Gehalt!A193</f>
        <v/>
      </c>
      <c r="B186" t="b">
        <f>IF(AND(YEAR(Alt_Gehalt!$E$5)=Dienstprüftung!A186,Alt_Gehalt!$E$4),TRUE,FALSE)</f>
        <v>0</v>
      </c>
      <c r="C186" s="19">
        <f>Neu_Gehalt!B193</f>
        <v>0</v>
      </c>
      <c r="D186">
        <f>IF(A186="",0,IF(AND(C186&gt;=10,YEAR(Alt_Gehalt!$E$5)&lt;Dienstprüftung!A186,Alt_Gehalt!$E$4),1,0)+IF(AND(C186&gt;=25,YEAR(Alt_Gehalt!$E$5)&lt;Dienstprüftung!A186,Alt_Gehalt!$E$4),1,0))</f>
        <v>0</v>
      </c>
      <c r="E186">
        <f>MAX(IF(AND(YEAR(Gehaltsrechner!$G$11)=Dienstprüftung!A186,Alt_Gehalt!$E$4,OR(Dienstprüftung!C186=10,Dienstprüftung!C186=25)),12-MONTH(Alt_Gehalt!$E$5)+1,0)-IF(YEAR(Neu_Gehalt!$E$1)+70=Dienstprüftung!A186,12-MONTH(Neu_Gehalt!$E$1)+1,0),0)</f>
        <v>0</v>
      </c>
      <c r="F186">
        <f t="shared" si="4"/>
        <v>1</v>
      </c>
      <c r="G186">
        <f t="shared" si="5"/>
        <v>0</v>
      </c>
    </row>
    <row r="187" spans="1:7" x14ac:dyDescent="0.25">
      <c r="A187" t="str">
        <f>Alt_Gehalt!A194</f>
        <v/>
      </c>
      <c r="B187" t="b">
        <f>IF(AND(YEAR(Alt_Gehalt!$E$5)=Dienstprüftung!A187,Alt_Gehalt!$E$4),TRUE,FALSE)</f>
        <v>0</v>
      </c>
      <c r="C187" s="19">
        <f>Neu_Gehalt!B194</f>
        <v>0</v>
      </c>
      <c r="D187">
        <f>IF(A187="",0,IF(AND(C187&gt;=10,YEAR(Alt_Gehalt!$E$5)&lt;Dienstprüftung!A187,Alt_Gehalt!$E$4),1,0)+IF(AND(C187&gt;=25,YEAR(Alt_Gehalt!$E$5)&lt;Dienstprüftung!A187,Alt_Gehalt!$E$4),1,0))</f>
        <v>0</v>
      </c>
      <c r="E187">
        <f>MAX(IF(AND(YEAR(Gehaltsrechner!$G$11)=Dienstprüftung!A187,Alt_Gehalt!$E$4,OR(Dienstprüftung!C187=10,Dienstprüftung!C187=25)),12-MONTH(Alt_Gehalt!$E$5)+1,0)-IF(YEAR(Neu_Gehalt!$E$1)+70=Dienstprüftung!A187,12-MONTH(Neu_Gehalt!$E$1)+1,0),0)</f>
        <v>0</v>
      </c>
      <c r="F187">
        <f t="shared" si="4"/>
        <v>1</v>
      </c>
      <c r="G187">
        <f t="shared" si="5"/>
        <v>0</v>
      </c>
    </row>
    <row r="188" spans="1:7" x14ac:dyDescent="0.25">
      <c r="A188" t="str">
        <f>Alt_Gehalt!A195</f>
        <v/>
      </c>
      <c r="B188" t="b">
        <f>IF(AND(YEAR(Alt_Gehalt!$E$5)=Dienstprüftung!A188,Alt_Gehalt!$E$4),TRUE,FALSE)</f>
        <v>0</v>
      </c>
      <c r="C188" s="19">
        <f>Neu_Gehalt!B195</f>
        <v>0</v>
      </c>
      <c r="D188">
        <f>IF(A188="",0,IF(AND(C188&gt;=10,YEAR(Alt_Gehalt!$E$5)&lt;Dienstprüftung!A188,Alt_Gehalt!$E$4),1,0)+IF(AND(C188&gt;=25,YEAR(Alt_Gehalt!$E$5)&lt;Dienstprüftung!A188,Alt_Gehalt!$E$4),1,0))</f>
        <v>0</v>
      </c>
      <c r="E188">
        <f>MAX(IF(AND(YEAR(Gehaltsrechner!$G$11)=Dienstprüftung!A188,Alt_Gehalt!$E$4,OR(Dienstprüftung!C188=10,Dienstprüftung!C188=25)),12-MONTH(Alt_Gehalt!$E$5)+1,0)-IF(YEAR(Neu_Gehalt!$E$1)+70=Dienstprüftung!A188,12-MONTH(Neu_Gehalt!$E$1)+1,0),0)</f>
        <v>0</v>
      </c>
      <c r="F188">
        <f t="shared" si="4"/>
        <v>1</v>
      </c>
      <c r="G188">
        <f t="shared" si="5"/>
        <v>0</v>
      </c>
    </row>
    <row r="189" spans="1:7" x14ac:dyDescent="0.25">
      <c r="A189" t="str">
        <f>Alt_Gehalt!A196</f>
        <v/>
      </c>
      <c r="B189" t="b">
        <f>IF(AND(YEAR(Alt_Gehalt!$E$5)=Dienstprüftung!A189,Alt_Gehalt!$E$4),TRUE,FALSE)</f>
        <v>0</v>
      </c>
      <c r="C189" s="19">
        <f>Neu_Gehalt!B196</f>
        <v>0</v>
      </c>
      <c r="D189">
        <f>IF(A189="",0,IF(AND(C189&gt;=10,YEAR(Alt_Gehalt!$E$5)&lt;Dienstprüftung!A189,Alt_Gehalt!$E$4),1,0)+IF(AND(C189&gt;=25,YEAR(Alt_Gehalt!$E$5)&lt;Dienstprüftung!A189,Alt_Gehalt!$E$4),1,0))</f>
        <v>0</v>
      </c>
      <c r="E189">
        <f>MAX(IF(AND(YEAR(Gehaltsrechner!$G$11)=Dienstprüftung!A189,Alt_Gehalt!$E$4,OR(Dienstprüftung!C189=10,Dienstprüftung!C189=25)),12-MONTH(Alt_Gehalt!$E$5)+1,0)-IF(YEAR(Neu_Gehalt!$E$1)+70=Dienstprüftung!A189,12-MONTH(Neu_Gehalt!$E$1)+1,0),0)</f>
        <v>0</v>
      </c>
      <c r="F189">
        <f t="shared" si="4"/>
        <v>1</v>
      </c>
      <c r="G189">
        <f t="shared" si="5"/>
        <v>0</v>
      </c>
    </row>
    <row r="190" spans="1:7" x14ac:dyDescent="0.25">
      <c r="A190" t="str">
        <f>Alt_Gehalt!A197</f>
        <v/>
      </c>
      <c r="B190" t="b">
        <f>IF(AND(YEAR(Alt_Gehalt!$E$5)=Dienstprüftung!A190,Alt_Gehalt!$E$4),TRUE,FALSE)</f>
        <v>0</v>
      </c>
      <c r="C190" s="19">
        <f>Neu_Gehalt!B197</f>
        <v>0</v>
      </c>
      <c r="D190">
        <f>IF(A190="",0,IF(AND(C190&gt;=10,YEAR(Alt_Gehalt!$E$5)&lt;Dienstprüftung!A190,Alt_Gehalt!$E$4),1,0)+IF(AND(C190&gt;=25,YEAR(Alt_Gehalt!$E$5)&lt;Dienstprüftung!A190,Alt_Gehalt!$E$4),1,0))</f>
        <v>0</v>
      </c>
      <c r="E190">
        <f>MAX(IF(AND(YEAR(Gehaltsrechner!$G$11)=Dienstprüftung!A190,Alt_Gehalt!$E$4,OR(Dienstprüftung!C190=10,Dienstprüftung!C190=25)),12-MONTH(Alt_Gehalt!$E$5)+1,0)-IF(YEAR(Neu_Gehalt!$E$1)+70=Dienstprüftung!A190,12-MONTH(Neu_Gehalt!$E$1)+1,0),0)</f>
        <v>0</v>
      </c>
      <c r="F190">
        <f t="shared" si="4"/>
        <v>1</v>
      </c>
      <c r="G190">
        <f t="shared" si="5"/>
        <v>0</v>
      </c>
    </row>
    <row r="191" spans="1:7" x14ac:dyDescent="0.25">
      <c r="A191" t="str">
        <f>Alt_Gehalt!A198</f>
        <v/>
      </c>
      <c r="B191" t="b">
        <f>IF(AND(YEAR(Alt_Gehalt!$E$5)=Dienstprüftung!A191,Alt_Gehalt!$E$4),TRUE,FALSE)</f>
        <v>0</v>
      </c>
      <c r="C191" s="19">
        <f>Neu_Gehalt!B198</f>
        <v>0</v>
      </c>
      <c r="D191">
        <f>IF(A191="",0,IF(AND(C191&gt;=10,YEAR(Alt_Gehalt!$E$5)&lt;Dienstprüftung!A191,Alt_Gehalt!$E$4),1,0)+IF(AND(C191&gt;=25,YEAR(Alt_Gehalt!$E$5)&lt;Dienstprüftung!A191,Alt_Gehalt!$E$4),1,0))</f>
        <v>0</v>
      </c>
      <c r="E191">
        <f>MAX(IF(AND(YEAR(Gehaltsrechner!$G$11)=Dienstprüftung!A191,Alt_Gehalt!$E$4,OR(Dienstprüftung!C191=10,Dienstprüftung!C191=25)),12-MONTH(Alt_Gehalt!$E$5)+1,0)-IF(YEAR(Neu_Gehalt!$E$1)+70=Dienstprüftung!A191,12-MONTH(Neu_Gehalt!$E$1)+1,0),0)</f>
        <v>0</v>
      </c>
      <c r="F191">
        <f t="shared" si="4"/>
        <v>1</v>
      </c>
      <c r="G191">
        <f t="shared" si="5"/>
        <v>0</v>
      </c>
    </row>
    <row r="192" spans="1:7" x14ac:dyDescent="0.25">
      <c r="A192" t="str">
        <f>Alt_Gehalt!A199</f>
        <v/>
      </c>
      <c r="B192" t="b">
        <f>IF(AND(YEAR(Alt_Gehalt!$E$5)=Dienstprüftung!A192,Alt_Gehalt!$E$4),TRUE,FALSE)</f>
        <v>0</v>
      </c>
      <c r="C192" s="19">
        <f>Neu_Gehalt!B199</f>
        <v>0</v>
      </c>
      <c r="D192">
        <f>IF(A192="",0,IF(AND(C192&gt;=10,YEAR(Alt_Gehalt!$E$5)&lt;Dienstprüftung!A192,Alt_Gehalt!$E$4),1,0)+IF(AND(C192&gt;=25,YEAR(Alt_Gehalt!$E$5)&lt;Dienstprüftung!A192,Alt_Gehalt!$E$4),1,0))</f>
        <v>0</v>
      </c>
      <c r="E192">
        <f>MAX(IF(AND(YEAR(Gehaltsrechner!$G$11)=Dienstprüftung!A192,Alt_Gehalt!$E$4,OR(Dienstprüftung!C192=10,Dienstprüftung!C192=25)),12-MONTH(Alt_Gehalt!$E$5)+1,0)-IF(YEAR(Neu_Gehalt!$E$1)+70=Dienstprüftung!A192,12-MONTH(Neu_Gehalt!$E$1)+1,0),0)</f>
        <v>0</v>
      </c>
      <c r="F192">
        <f t="shared" si="4"/>
        <v>1</v>
      </c>
      <c r="G192">
        <f t="shared" si="5"/>
        <v>0</v>
      </c>
    </row>
    <row r="193" spans="1:7" x14ac:dyDescent="0.25">
      <c r="A193" t="str">
        <f>Alt_Gehalt!A200</f>
        <v/>
      </c>
      <c r="B193" t="b">
        <f>IF(AND(YEAR(Alt_Gehalt!$E$5)=Dienstprüftung!A193,Alt_Gehalt!$E$4),TRUE,FALSE)</f>
        <v>0</v>
      </c>
      <c r="C193" s="19">
        <f>Neu_Gehalt!B200</f>
        <v>0</v>
      </c>
      <c r="D193">
        <f>IF(A193="",0,IF(AND(C193&gt;=10,YEAR(Alt_Gehalt!$E$5)&lt;Dienstprüftung!A193,Alt_Gehalt!$E$4),1,0)+IF(AND(C193&gt;=25,YEAR(Alt_Gehalt!$E$5)&lt;Dienstprüftung!A193,Alt_Gehalt!$E$4),1,0))</f>
        <v>0</v>
      </c>
      <c r="E193">
        <f>MAX(IF(AND(YEAR(Gehaltsrechner!$G$11)=Dienstprüftung!A193,Alt_Gehalt!$E$4,OR(Dienstprüftung!C193=10,Dienstprüftung!C193=25)),12-MONTH(Alt_Gehalt!$E$5)+1,0)-IF(YEAR(Neu_Gehalt!$E$1)+70=Dienstprüftung!A193,12-MONTH(Neu_Gehalt!$E$1)+1,0),0)</f>
        <v>0</v>
      </c>
      <c r="F193">
        <f t="shared" si="4"/>
        <v>1</v>
      </c>
      <c r="G193">
        <f t="shared" si="5"/>
        <v>0</v>
      </c>
    </row>
    <row r="194" spans="1:7" x14ac:dyDescent="0.25">
      <c r="A194" t="str">
        <f>Alt_Gehalt!A201</f>
        <v/>
      </c>
      <c r="B194" t="b">
        <f>IF(AND(YEAR(Alt_Gehalt!$E$5)=Dienstprüftung!A194,Alt_Gehalt!$E$4),TRUE,FALSE)</f>
        <v>0</v>
      </c>
      <c r="C194" s="19">
        <f>Neu_Gehalt!B201</f>
        <v>0</v>
      </c>
      <c r="D194">
        <f>IF(A194="",0,IF(AND(C194&gt;=10,YEAR(Alt_Gehalt!$E$5)&lt;Dienstprüftung!A194,Alt_Gehalt!$E$4),1,0)+IF(AND(C194&gt;=25,YEAR(Alt_Gehalt!$E$5)&lt;Dienstprüftung!A194,Alt_Gehalt!$E$4),1,0))</f>
        <v>0</v>
      </c>
      <c r="E194">
        <f>MAX(IF(AND(YEAR(Gehaltsrechner!$G$11)=Dienstprüftung!A194,Alt_Gehalt!$E$4,OR(Dienstprüftung!C194=10,Dienstprüftung!C194=25)),12-MONTH(Alt_Gehalt!$E$5)+1,0)-IF(YEAR(Neu_Gehalt!$E$1)+70=Dienstprüftung!A194,12-MONTH(Neu_Gehalt!$E$1)+1,0),0)</f>
        <v>0</v>
      </c>
      <c r="F194">
        <f t="shared" si="4"/>
        <v>1</v>
      </c>
      <c r="G194">
        <f t="shared" si="5"/>
        <v>0</v>
      </c>
    </row>
    <row r="195" spans="1:7" x14ac:dyDescent="0.25">
      <c r="A195" t="str">
        <f>Alt_Gehalt!A202</f>
        <v/>
      </c>
      <c r="B195" t="b">
        <f>IF(AND(YEAR(Alt_Gehalt!$E$5)=Dienstprüftung!A195,Alt_Gehalt!$E$4),TRUE,FALSE)</f>
        <v>0</v>
      </c>
      <c r="C195" s="19">
        <f>Neu_Gehalt!B202</f>
        <v>0</v>
      </c>
      <c r="D195">
        <f>IF(A195="",0,IF(AND(C195&gt;=10,YEAR(Alt_Gehalt!$E$5)&lt;Dienstprüftung!A195,Alt_Gehalt!$E$4),1,0)+IF(AND(C195&gt;=25,YEAR(Alt_Gehalt!$E$5)&lt;Dienstprüftung!A195,Alt_Gehalt!$E$4),1,0))</f>
        <v>0</v>
      </c>
      <c r="E195">
        <f>MAX(IF(AND(YEAR(Gehaltsrechner!$G$11)=Dienstprüftung!A195,Alt_Gehalt!$E$4,OR(Dienstprüftung!C195=10,Dienstprüftung!C195=25)),12-MONTH(Alt_Gehalt!$E$5)+1,0)-IF(YEAR(Neu_Gehalt!$E$1)+70=Dienstprüftung!A195,12-MONTH(Neu_Gehalt!$E$1)+1,0),0)</f>
        <v>0</v>
      </c>
      <c r="F195">
        <f t="shared" ref="F195:F215" si="6">(14-E195/12*14)/14</f>
        <v>1</v>
      </c>
      <c r="G195">
        <f t="shared" ref="G195:G215" si="7">1-F195</f>
        <v>0</v>
      </c>
    </row>
    <row r="196" spans="1:7" x14ac:dyDescent="0.25">
      <c r="A196" t="str">
        <f>Alt_Gehalt!A203</f>
        <v/>
      </c>
      <c r="B196" t="b">
        <f>IF(AND(YEAR(Alt_Gehalt!$E$5)=Dienstprüftung!A196,Alt_Gehalt!$E$4),TRUE,FALSE)</f>
        <v>0</v>
      </c>
      <c r="C196" s="19">
        <f>Neu_Gehalt!B203</f>
        <v>0</v>
      </c>
      <c r="D196">
        <f>IF(A196="",0,IF(AND(C196&gt;=10,YEAR(Alt_Gehalt!$E$5)&lt;Dienstprüftung!A196,Alt_Gehalt!$E$4),1,0)+IF(AND(C196&gt;=25,YEAR(Alt_Gehalt!$E$5)&lt;Dienstprüftung!A196,Alt_Gehalt!$E$4),1,0))</f>
        <v>0</v>
      </c>
      <c r="E196">
        <f>MAX(IF(AND(YEAR(Gehaltsrechner!$G$11)=Dienstprüftung!A196,Alt_Gehalt!$E$4,OR(Dienstprüftung!C196=10,Dienstprüftung!C196=25)),12-MONTH(Alt_Gehalt!$E$5)+1,0)-IF(YEAR(Neu_Gehalt!$E$1)+70=Dienstprüftung!A196,12-MONTH(Neu_Gehalt!$E$1)+1,0),0)</f>
        <v>0</v>
      </c>
      <c r="F196">
        <f t="shared" si="6"/>
        <v>1</v>
      </c>
      <c r="G196">
        <f t="shared" si="7"/>
        <v>0</v>
      </c>
    </row>
    <row r="197" spans="1:7" x14ac:dyDescent="0.25">
      <c r="A197" t="str">
        <f>Alt_Gehalt!A204</f>
        <v/>
      </c>
      <c r="B197" t="b">
        <f>IF(AND(YEAR(Alt_Gehalt!$E$5)=Dienstprüftung!A197,Alt_Gehalt!$E$4),TRUE,FALSE)</f>
        <v>0</v>
      </c>
      <c r="C197" s="19">
        <f>Neu_Gehalt!B204</f>
        <v>0</v>
      </c>
      <c r="D197">
        <f>IF(A197="",0,IF(AND(C197&gt;=10,YEAR(Alt_Gehalt!$E$5)&lt;Dienstprüftung!A197,Alt_Gehalt!$E$4),1,0)+IF(AND(C197&gt;=25,YEAR(Alt_Gehalt!$E$5)&lt;Dienstprüftung!A197,Alt_Gehalt!$E$4),1,0))</f>
        <v>0</v>
      </c>
      <c r="E197">
        <f>MAX(IF(AND(YEAR(Gehaltsrechner!$G$11)=Dienstprüftung!A197,Alt_Gehalt!$E$4,OR(Dienstprüftung!C197=10,Dienstprüftung!C197=25)),12-MONTH(Alt_Gehalt!$E$5)+1,0)-IF(YEAR(Neu_Gehalt!$E$1)+70=Dienstprüftung!A197,12-MONTH(Neu_Gehalt!$E$1)+1,0),0)</f>
        <v>0</v>
      </c>
      <c r="F197">
        <f t="shared" si="6"/>
        <v>1</v>
      </c>
      <c r="G197">
        <f t="shared" si="7"/>
        <v>0</v>
      </c>
    </row>
    <row r="198" spans="1:7" x14ac:dyDescent="0.25">
      <c r="A198" t="str">
        <f>Alt_Gehalt!A205</f>
        <v/>
      </c>
      <c r="B198" t="b">
        <f>IF(AND(YEAR(Alt_Gehalt!$E$5)=Dienstprüftung!A198,Alt_Gehalt!$E$4),TRUE,FALSE)</f>
        <v>0</v>
      </c>
      <c r="C198" s="19">
        <f>Neu_Gehalt!B205</f>
        <v>0</v>
      </c>
      <c r="D198">
        <f>IF(A198="",0,IF(AND(C198&gt;=10,YEAR(Alt_Gehalt!$E$5)&lt;Dienstprüftung!A198,Alt_Gehalt!$E$4),1,0)+IF(AND(C198&gt;=25,YEAR(Alt_Gehalt!$E$5)&lt;Dienstprüftung!A198,Alt_Gehalt!$E$4),1,0))</f>
        <v>0</v>
      </c>
      <c r="E198">
        <f>MAX(IF(AND(YEAR(Gehaltsrechner!$G$11)=Dienstprüftung!A198,Alt_Gehalt!$E$4,OR(Dienstprüftung!C198=10,Dienstprüftung!C198=25)),12-MONTH(Alt_Gehalt!$E$5)+1,0)-IF(YEAR(Neu_Gehalt!$E$1)+70=Dienstprüftung!A198,12-MONTH(Neu_Gehalt!$E$1)+1,0),0)</f>
        <v>0</v>
      </c>
      <c r="F198">
        <f t="shared" si="6"/>
        <v>1</v>
      </c>
      <c r="G198">
        <f t="shared" si="7"/>
        <v>0</v>
      </c>
    </row>
    <row r="199" spans="1:7" x14ac:dyDescent="0.25">
      <c r="A199" t="str">
        <f>Alt_Gehalt!A206</f>
        <v/>
      </c>
      <c r="B199" t="b">
        <f>IF(AND(YEAR(Alt_Gehalt!$E$5)=Dienstprüftung!A199,Alt_Gehalt!$E$4),TRUE,FALSE)</f>
        <v>0</v>
      </c>
      <c r="C199" s="19">
        <f>Neu_Gehalt!B206</f>
        <v>0</v>
      </c>
      <c r="D199">
        <f>IF(A199="",0,IF(AND(C199&gt;=10,YEAR(Alt_Gehalt!$E$5)&lt;Dienstprüftung!A199,Alt_Gehalt!$E$4),1,0)+IF(AND(C199&gt;=25,YEAR(Alt_Gehalt!$E$5)&lt;Dienstprüftung!A199,Alt_Gehalt!$E$4),1,0))</f>
        <v>0</v>
      </c>
      <c r="E199">
        <f>MAX(IF(AND(YEAR(Gehaltsrechner!$G$11)=Dienstprüftung!A199,Alt_Gehalt!$E$4,OR(Dienstprüftung!C199=10,Dienstprüftung!C199=25)),12-MONTH(Alt_Gehalt!$E$5)+1,0)-IF(YEAR(Neu_Gehalt!$E$1)+70=Dienstprüftung!A199,12-MONTH(Neu_Gehalt!$E$1)+1,0),0)</f>
        <v>0</v>
      </c>
      <c r="F199">
        <f t="shared" si="6"/>
        <v>1</v>
      </c>
      <c r="G199">
        <f t="shared" si="7"/>
        <v>0</v>
      </c>
    </row>
    <row r="200" spans="1:7" x14ac:dyDescent="0.25">
      <c r="A200" t="str">
        <f>Alt_Gehalt!A207</f>
        <v/>
      </c>
      <c r="B200" t="b">
        <f>IF(AND(YEAR(Alt_Gehalt!$E$5)=Dienstprüftung!A200,Alt_Gehalt!$E$4),TRUE,FALSE)</f>
        <v>0</v>
      </c>
      <c r="C200" s="19">
        <f>Neu_Gehalt!B207</f>
        <v>0</v>
      </c>
      <c r="D200">
        <f>IF(A200="",0,IF(AND(C200&gt;=10,YEAR(Alt_Gehalt!$E$5)&lt;Dienstprüftung!A200,Alt_Gehalt!$E$4),1,0)+IF(AND(C200&gt;=25,YEAR(Alt_Gehalt!$E$5)&lt;Dienstprüftung!A200,Alt_Gehalt!$E$4),1,0))</f>
        <v>0</v>
      </c>
      <c r="E200">
        <f>MAX(IF(AND(YEAR(Gehaltsrechner!$G$11)=Dienstprüftung!A200,Alt_Gehalt!$E$4,OR(Dienstprüftung!C200=10,Dienstprüftung!C200=25)),12-MONTH(Alt_Gehalt!$E$5)+1,0)-IF(YEAR(Neu_Gehalt!$E$1)+70=Dienstprüftung!A200,12-MONTH(Neu_Gehalt!$E$1)+1,0),0)</f>
        <v>0</v>
      </c>
      <c r="F200">
        <f t="shared" si="6"/>
        <v>1</v>
      </c>
      <c r="G200">
        <f t="shared" si="7"/>
        <v>0</v>
      </c>
    </row>
    <row r="201" spans="1:7" x14ac:dyDescent="0.25">
      <c r="A201" t="str">
        <f>Alt_Gehalt!A208</f>
        <v/>
      </c>
      <c r="B201" t="b">
        <f>IF(AND(YEAR(Alt_Gehalt!$E$5)=Dienstprüftung!A201,Alt_Gehalt!$E$4),TRUE,FALSE)</f>
        <v>0</v>
      </c>
      <c r="C201" s="19">
        <f>Neu_Gehalt!B208</f>
        <v>0</v>
      </c>
      <c r="D201">
        <f>IF(A201="",0,IF(AND(C201&gt;=10,YEAR(Alt_Gehalt!$E$5)&lt;Dienstprüftung!A201,Alt_Gehalt!$E$4),1,0)+IF(AND(C201&gt;=25,YEAR(Alt_Gehalt!$E$5)&lt;Dienstprüftung!A201,Alt_Gehalt!$E$4),1,0))</f>
        <v>0</v>
      </c>
      <c r="E201">
        <f>MAX(IF(AND(YEAR(Gehaltsrechner!$G$11)=Dienstprüftung!A201,Alt_Gehalt!$E$4,OR(Dienstprüftung!C201=10,Dienstprüftung!C201=25)),12-MONTH(Alt_Gehalt!$E$5)+1,0)-IF(YEAR(Neu_Gehalt!$E$1)+70=Dienstprüftung!A201,12-MONTH(Neu_Gehalt!$E$1)+1,0),0)</f>
        <v>0</v>
      </c>
      <c r="F201">
        <f t="shared" si="6"/>
        <v>1</v>
      </c>
      <c r="G201">
        <f t="shared" si="7"/>
        <v>0</v>
      </c>
    </row>
    <row r="202" spans="1:7" x14ac:dyDescent="0.25">
      <c r="A202" t="str">
        <f>Alt_Gehalt!A209</f>
        <v/>
      </c>
      <c r="B202" t="b">
        <f>IF(AND(YEAR(Alt_Gehalt!$E$5)=Dienstprüftung!A202,Alt_Gehalt!$E$4),TRUE,FALSE)</f>
        <v>0</v>
      </c>
      <c r="C202" s="19">
        <f>Neu_Gehalt!B209</f>
        <v>0</v>
      </c>
      <c r="D202">
        <f>IF(A202="",0,IF(AND(C202&gt;=10,YEAR(Alt_Gehalt!$E$5)&lt;Dienstprüftung!A202,Alt_Gehalt!$E$4),1,0)+IF(AND(C202&gt;=25,YEAR(Alt_Gehalt!$E$5)&lt;Dienstprüftung!A202,Alt_Gehalt!$E$4),1,0))</f>
        <v>0</v>
      </c>
      <c r="E202">
        <f>MAX(IF(AND(YEAR(Gehaltsrechner!$G$11)=Dienstprüftung!A202,Alt_Gehalt!$E$4,OR(Dienstprüftung!C202=10,Dienstprüftung!C202=25)),12-MONTH(Alt_Gehalt!$E$5)+1,0)-IF(YEAR(Neu_Gehalt!$E$1)+70=Dienstprüftung!A202,12-MONTH(Neu_Gehalt!$E$1)+1,0),0)</f>
        <v>0</v>
      </c>
      <c r="F202">
        <f t="shared" si="6"/>
        <v>1</v>
      </c>
      <c r="G202">
        <f t="shared" si="7"/>
        <v>0</v>
      </c>
    </row>
    <row r="203" spans="1:7" x14ac:dyDescent="0.25">
      <c r="A203" t="str">
        <f>Alt_Gehalt!A210</f>
        <v/>
      </c>
      <c r="B203" t="b">
        <f>IF(AND(YEAR(Alt_Gehalt!$E$5)=Dienstprüftung!A203,Alt_Gehalt!$E$4),TRUE,FALSE)</f>
        <v>0</v>
      </c>
      <c r="C203" s="19">
        <f>Neu_Gehalt!B210</f>
        <v>0</v>
      </c>
      <c r="D203">
        <f>IF(A203="",0,IF(AND(C203&gt;=10,YEAR(Alt_Gehalt!$E$5)&lt;Dienstprüftung!A203,Alt_Gehalt!$E$4),1,0)+IF(AND(C203&gt;=25,YEAR(Alt_Gehalt!$E$5)&lt;Dienstprüftung!A203,Alt_Gehalt!$E$4),1,0))</f>
        <v>0</v>
      </c>
      <c r="E203">
        <f>MAX(IF(AND(YEAR(Gehaltsrechner!$G$11)=Dienstprüftung!A203,Alt_Gehalt!$E$4,OR(Dienstprüftung!C203=10,Dienstprüftung!C203=25)),12-MONTH(Alt_Gehalt!$E$5)+1,0)-IF(YEAR(Neu_Gehalt!$E$1)+70=Dienstprüftung!A203,12-MONTH(Neu_Gehalt!$E$1)+1,0),0)</f>
        <v>0</v>
      </c>
      <c r="F203">
        <f t="shared" si="6"/>
        <v>1</v>
      </c>
      <c r="G203">
        <f t="shared" si="7"/>
        <v>0</v>
      </c>
    </row>
    <row r="204" spans="1:7" x14ac:dyDescent="0.25">
      <c r="A204" t="str">
        <f>Alt_Gehalt!A211</f>
        <v/>
      </c>
      <c r="B204" t="b">
        <f>IF(AND(YEAR(Alt_Gehalt!$E$5)=Dienstprüftung!A204,Alt_Gehalt!$E$4),TRUE,FALSE)</f>
        <v>0</v>
      </c>
      <c r="C204" s="19">
        <f>Neu_Gehalt!B211</f>
        <v>0</v>
      </c>
      <c r="D204">
        <f>IF(A204="",0,IF(AND(C204&gt;=10,YEAR(Alt_Gehalt!$E$5)&lt;Dienstprüftung!A204,Alt_Gehalt!$E$4),1,0)+IF(AND(C204&gt;=25,YEAR(Alt_Gehalt!$E$5)&lt;Dienstprüftung!A204,Alt_Gehalt!$E$4),1,0))</f>
        <v>0</v>
      </c>
      <c r="E204">
        <f>MAX(IF(AND(YEAR(Gehaltsrechner!$G$11)=Dienstprüftung!A204,Alt_Gehalt!$E$4,OR(Dienstprüftung!C204=10,Dienstprüftung!C204=25)),12-MONTH(Alt_Gehalt!$E$5)+1,0)-IF(YEAR(Neu_Gehalt!$E$1)+70=Dienstprüftung!A204,12-MONTH(Neu_Gehalt!$E$1)+1,0),0)</f>
        <v>0</v>
      </c>
      <c r="F204">
        <f t="shared" si="6"/>
        <v>1</v>
      </c>
      <c r="G204">
        <f t="shared" si="7"/>
        <v>0</v>
      </c>
    </row>
    <row r="205" spans="1:7" x14ac:dyDescent="0.25">
      <c r="A205" t="str">
        <f>Alt_Gehalt!A212</f>
        <v/>
      </c>
      <c r="B205" t="b">
        <f>IF(AND(YEAR(Alt_Gehalt!$E$5)=Dienstprüftung!A205,Alt_Gehalt!$E$4),TRUE,FALSE)</f>
        <v>0</v>
      </c>
      <c r="C205" s="19">
        <f>Neu_Gehalt!B212</f>
        <v>0</v>
      </c>
      <c r="D205">
        <f>IF(A205="",0,IF(AND(C205&gt;=10,YEAR(Alt_Gehalt!$E$5)&lt;Dienstprüftung!A205,Alt_Gehalt!$E$4),1,0)+IF(AND(C205&gt;=25,YEAR(Alt_Gehalt!$E$5)&lt;Dienstprüftung!A205,Alt_Gehalt!$E$4),1,0))</f>
        <v>0</v>
      </c>
      <c r="E205">
        <f>MAX(IF(AND(YEAR(Gehaltsrechner!$G$11)=Dienstprüftung!A205,Alt_Gehalt!$E$4,OR(Dienstprüftung!C205=10,Dienstprüftung!C205=25)),12-MONTH(Alt_Gehalt!$E$5)+1,0)-IF(YEAR(Neu_Gehalt!$E$1)+70=Dienstprüftung!A205,12-MONTH(Neu_Gehalt!$E$1)+1,0),0)</f>
        <v>0</v>
      </c>
      <c r="F205">
        <f t="shared" si="6"/>
        <v>1</v>
      </c>
      <c r="G205">
        <f t="shared" si="7"/>
        <v>0</v>
      </c>
    </row>
    <row r="206" spans="1:7" x14ac:dyDescent="0.25">
      <c r="A206" t="str">
        <f>Alt_Gehalt!A213</f>
        <v/>
      </c>
      <c r="B206" t="b">
        <f>IF(AND(YEAR(Alt_Gehalt!$E$5)=Dienstprüftung!A206,Alt_Gehalt!$E$4),TRUE,FALSE)</f>
        <v>0</v>
      </c>
      <c r="C206" s="19">
        <f>Neu_Gehalt!B213</f>
        <v>0</v>
      </c>
      <c r="D206">
        <f>IF(A206="",0,IF(AND(C206&gt;=10,YEAR(Alt_Gehalt!$E$5)&lt;Dienstprüftung!A206,Alt_Gehalt!$E$4),1,0)+IF(AND(C206&gt;=25,YEAR(Alt_Gehalt!$E$5)&lt;Dienstprüftung!A206,Alt_Gehalt!$E$4),1,0))</f>
        <v>0</v>
      </c>
      <c r="E206">
        <f>MAX(IF(AND(YEAR(Gehaltsrechner!$G$11)=Dienstprüftung!A206,Alt_Gehalt!$E$4,OR(Dienstprüftung!C206=10,Dienstprüftung!C206=25)),12-MONTH(Alt_Gehalt!$E$5)+1,0)-IF(YEAR(Neu_Gehalt!$E$1)+70=Dienstprüftung!A206,12-MONTH(Neu_Gehalt!$E$1)+1,0),0)</f>
        <v>0</v>
      </c>
      <c r="F206">
        <f t="shared" si="6"/>
        <v>1</v>
      </c>
      <c r="G206">
        <f t="shared" si="7"/>
        <v>0</v>
      </c>
    </row>
    <row r="207" spans="1:7" x14ac:dyDescent="0.25">
      <c r="A207" t="str">
        <f>Alt_Gehalt!A214</f>
        <v/>
      </c>
      <c r="B207" t="b">
        <f>IF(AND(YEAR(Alt_Gehalt!$E$5)=Dienstprüftung!A207,Alt_Gehalt!$E$4),TRUE,FALSE)</f>
        <v>0</v>
      </c>
      <c r="C207" s="19">
        <f>Neu_Gehalt!B214</f>
        <v>0</v>
      </c>
      <c r="D207">
        <f>IF(A207="",0,IF(AND(C207&gt;=10,YEAR(Alt_Gehalt!$E$5)&lt;Dienstprüftung!A207,Alt_Gehalt!$E$4),1,0)+IF(AND(C207&gt;=25,YEAR(Alt_Gehalt!$E$5)&lt;Dienstprüftung!A207,Alt_Gehalt!$E$4),1,0))</f>
        <v>0</v>
      </c>
      <c r="E207">
        <f>MAX(IF(AND(YEAR(Gehaltsrechner!$G$11)=Dienstprüftung!A207,Alt_Gehalt!$E$4,OR(Dienstprüftung!C207=10,Dienstprüftung!C207=25)),12-MONTH(Alt_Gehalt!$E$5)+1,0)-IF(YEAR(Neu_Gehalt!$E$1)+70=Dienstprüftung!A207,12-MONTH(Neu_Gehalt!$E$1)+1,0),0)</f>
        <v>0</v>
      </c>
      <c r="F207">
        <f t="shared" si="6"/>
        <v>1</v>
      </c>
      <c r="G207">
        <f t="shared" si="7"/>
        <v>0</v>
      </c>
    </row>
    <row r="208" spans="1:7" x14ac:dyDescent="0.25">
      <c r="A208" t="str">
        <f>Alt_Gehalt!A215</f>
        <v/>
      </c>
      <c r="B208" t="b">
        <f>IF(AND(YEAR(Alt_Gehalt!$E$5)=Dienstprüftung!A208,Alt_Gehalt!$E$4),TRUE,FALSE)</f>
        <v>0</v>
      </c>
      <c r="C208" s="19">
        <f>Neu_Gehalt!B215</f>
        <v>0</v>
      </c>
      <c r="D208">
        <f>IF(A208="",0,IF(AND(C208&gt;=10,YEAR(Alt_Gehalt!$E$5)&lt;Dienstprüftung!A208,Alt_Gehalt!$E$4),1,0)+IF(AND(C208&gt;=25,YEAR(Alt_Gehalt!$E$5)&lt;Dienstprüftung!A208,Alt_Gehalt!$E$4),1,0))</f>
        <v>0</v>
      </c>
      <c r="E208">
        <f>MAX(IF(AND(YEAR(Gehaltsrechner!$G$11)=Dienstprüftung!A208,Alt_Gehalt!$E$4,OR(Dienstprüftung!C208=10,Dienstprüftung!C208=25)),12-MONTH(Alt_Gehalt!$E$5)+1,0)-IF(YEAR(Neu_Gehalt!$E$1)+70=Dienstprüftung!A208,12-MONTH(Neu_Gehalt!$E$1)+1,0),0)</f>
        <v>0</v>
      </c>
      <c r="F208">
        <f t="shared" si="6"/>
        <v>1</v>
      </c>
      <c r="G208">
        <f t="shared" si="7"/>
        <v>0</v>
      </c>
    </row>
    <row r="209" spans="1:7" x14ac:dyDescent="0.25">
      <c r="A209" t="str">
        <f>Alt_Gehalt!A216</f>
        <v/>
      </c>
      <c r="B209" t="b">
        <f>IF(AND(YEAR(Alt_Gehalt!$E$5)=Dienstprüftung!A209,Alt_Gehalt!$E$4),TRUE,FALSE)</f>
        <v>0</v>
      </c>
      <c r="C209" s="19">
        <f>Neu_Gehalt!B216</f>
        <v>0</v>
      </c>
      <c r="D209">
        <f>IF(A209="",0,IF(AND(C209&gt;=10,YEAR(Alt_Gehalt!$E$5)&lt;Dienstprüftung!A209,Alt_Gehalt!$E$4),1,0)+IF(AND(C209&gt;=25,YEAR(Alt_Gehalt!$E$5)&lt;Dienstprüftung!A209,Alt_Gehalt!$E$4),1,0))</f>
        <v>0</v>
      </c>
      <c r="E209">
        <f>MAX(IF(AND(YEAR(Gehaltsrechner!$G$11)=Dienstprüftung!A209,Alt_Gehalt!$E$4,OR(Dienstprüftung!C209=10,Dienstprüftung!C209=25)),12-MONTH(Alt_Gehalt!$E$5)+1,0)-IF(YEAR(Neu_Gehalt!$E$1)+70=Dienstprüftung!A209,12-MONTH(Neu_Gehalt!$E$1)+1,0),0)</f>
        <v>0</v>
      </c>
      <c r="F209">
        <f t="shared" si="6"/>
        <v>1</v>
      </c>
      <c r="G209">
        <f t="shared" si="7"/>
        <v>0</v>
      </c>
    </row>
    <row r="210" spans="1:7" x14ac:dyDescent="0.25">
      <c r="A210" t="str">
        <f>Alt_Gehalt!A217</f>
        <v/>
      </c>
      <c r="B210" t="b">
        <f>IF(AND(YEAR(Alt_Gehalt!$E$5)=Dienstprüftung!A210,Alt_Gehalt!$E$4),TRUE,FALSE)</f>
        <v>0</v>
      </c>
      <c r="C210" s="19">
        <f>Neu_Gehalt!B217</f>
        <v>0</v>
      </c>
      <c r="D210">
        <f>IF(A210="",0,IF(AND(C210&gt;=10,YEAR(Alt_Gehalt!$E$5)&lt;Dienstprüftung!A210,Alt_Gehalt!$E$4),1,0)+IF(AND(C210&gt;=25,YEAR(Alt_Gehalt!$E$5)&lt;Dienstprüftung!A210,Alt_Gehalt!$E$4),1,0))</f>
        <v>0</v>
      </c>
      <c r="E210">
        <f>MAX(IF(AND(YEAR(Gehaltsrechner!$G$11)=Dienstprüftung!A210,Alt_Gehalt!$E$4,OR(Dienstprüftung!C210=10,Dienstprüftung!C210=25)),12-MONTH(Alt_Gehalt!$E$5)+1,0)-IF(YEAR(Neu_Gehalt!$E$1)+70=Dienstprüftung!A210,12-MONTH(Neu_Gehalt!$E$1)+1,0),0)</f>
        <v>0</v>
      </c>
      <c r="F210">
        <f t="shared" si="6"/>
        <v>1</v>
      </c>
      <c r="G210">
        <f t="shared" si="7"/>
        <v>0</v>
      </c>
    </row>
    <row r="211" spans="1:7" x14ac:dyDescent="0.25">
      <c r="A211" t="str">
        <f>Alt_Gehalt!A218</f>
        <v/>
      </c>
      <c r="B211" t="b">
        <f>IF(AND(YEAR(Alt_Gehalt!$E$5)=Dienstprüftung!A211,Alt_Gehalt!$E$4),TRUE,FALSE)</f>
        <v>0</v>
      </c>
      <c r="C211" s="19">
        <f>Neu_Gehalt!B218</f>
        <v>0</v>
      </c>
      <c r="D211">
        <f>IF(A211="",0,IF(AND(C211&gt;=10,YEAR(Alt_Gehalt!$E$5)&lt;Dienstprüftung!A211,Alt_Gehalt!$E$4),1,0)+IF(AND(C211&gt;=25,YEAR(Alt_Gehalt!$E$5)&lt;Dienstprüftung!A211,Alt_Gehalt!$E$4),1,0))</f>
        <v>0</v>
      </c>
      <c r="E211">
        <f>MAX(IF(AND(YEAR(Gehaltsrechner!$G$11)=Dienstprüftung!A211,Alt_Gehalt!$E$4,OR(Dienstprüftung!C211=10,Dienstprüftung!C211=25)),12-MONTH(Alt_Gehalt!$E$5)+1,0)-IF(YEAR(Neu_Gehalt!$E$1)+70=Dienstprüftung!A211,12-MONTH(Neu_Gehalt!$E$1)+1,0),0)</f>
        <v>0</v>
      </c>
      <c r="F211">
        <f t="shared" si="6"/>
        <v>1</v>
      </c>
      <c r="G211">
        <f t="shared" si="7"/>
        <v>0</v>
      </c>
    </row>
    <row r="212" spans="1:7" x14ac:dyDescent="0.25">
      <c r="A212" t="str">
        <f>Alt_Gehalt!A219</f>
        <v/>
      </c>
      <c r="B212" t="b">
        <f>IF(AND(YEAR(Alt_Gehalt!$E$5)=Dienstprüftung!A212,Alt_Gehalt!$E$4),TRUE,FALSE)</f>
        <v>0</v>
      </c>
      <c r="C212" s="19">
        <f>Neu_Gehalt!B219</f>
        <v>0</v>
      </c>
      <c r="D212">
        <f>IF(A212="",0,IF(AND(C212&gt;=10,YEAR(Alt_Gehalt!$E$5)&lt;Dienstprüftung!A212,Alt_Gehalt!$E$4),1,0)+IF(AND(C212&gt;=25,YEAR(Alt_Gehalt!$E$5)&lt;Dienstprüftung!A212,Alt_Gehalt!$E$4),1,0))</f>
        <v>0</v>
      </c>
      <c r="E212">
        <f>MAX(IF(AND(YEAR(Gehaltsrechner!$G$11)=Dienstprüftung!A212,Alt_Gehalt!$E$4,OR(Dienstprüftung!C212=10,Dienstprüftung!C212=25)),12-MONTH(Alt_Gehalt!$E$5)+1,0)-IF(YEAR(Neu_Gehalt!$E$1)+70=Dienstprüftung!A212,12-MONTH(Neu_Gehalt!$E$1)+1,0),0)</f>
        <v>0</v>
      </c>
      <c r="F212">
        <f t="shared" si="6"/>
        <v>1</v>
      </c>
      <c r="G212">
        <f t="shared" si="7"/>
        <v>0</v>
      </c>
    </row>
    <row r="213" spans="1:7" x14ac:dyDescent="0.25">
      <c r="A213" t="str">
        <f>Alt_Gehalt!A220</f>
        <v/>
      </c>
      <c r="B213" t="b">
        <f>IF(AND(YEAR(Alt_Gehalt!$E$5)=Dienstprüftung!A213,Alt_Gehalt!$E$4),TRUE,FALSE)</f>
        <v>0</v>
      </c>
      <c r="C213" s="19">
        <f>Neu_Gehalt!B220</f>
        <v>0</v>
      </c>
      <c r="D213">
        <f>IF(A213="",0,IF(AND(C213&gt;=10,YEAR(Alt_Gehalt!$E$5)&lt;Dienstprüftung!A213,Alt_Gehalt!$E$4),1,0)+IF(AND(C213&gt;=25,YEAR(Alt_Gehalt!$E$5)&lt;Dienstprüftung!A213,Alt_Gehalt!$E$4),1,0))</f>
        <v>0</v>
      </c>
      <c r="E213">
        <f>MAX(IF(AND(YEAR(Gehaltsrechner!$G$11)=Dienstprüftung!A213,Alt_Gehalt!$E$4,OR(Dienstprüftung!C213=10,Dienstprüftung!C213=25)),12-MONTH(Alt_Gehalt!$E$5)+1,0)-IF(YEAR(Neu_Gehalt!$E$1)+70=Dienstprüftung!A213,12-MONTH(Neu_Gehalt!$E$1)+1,0),0)</f>
        <v>0</v>
      </c>
      <c r="F213">
        <f t="shared" si="6"/>
        <v>1</v>
      </c>
      <c r="G213">
        <f t="shared" si="7"/>
        <v>0</v>
      </c>
    </row>
    <row r="214" spans="1:7" x14ac:dyDescent="0.25">
      <c r="A214" t="str">
        <f>Alt_Gehalt!A221</f>
        <v/>
      </c>
      <c r="B214" t="b">
        <f>IF(AND(YEAR(Alt_Gehalt!$E$5)=Dienstprüftung!A214,Alt_Gehalt!$E$4),TRUE,FALSE)</f>
        <v>0</v>
      </c>
      <c r="C214" s="19">
        <f>Neu_Gehalt!B221</f>
        <v>0</v>
      </c>
      <c r="D214">
        <f>IF(A214="",0,IF(AND(C214&gt;=10,YEAR(Alt_Gehalt!$E$5)&lt;Dienstprüftung!A214,Alt_Gehalt!$E$4),1,0)+IF(AND(C214&gt;=25,YEAR(Alt_Gehalt!$E$5)&lt;Dienstprüftung!A214,Alt_Gehalt!$E$4),1,0))</f>
        <v>0</v>
      </c>
      <c r="E214">
        <f>MAX(IF(AND(YEAR(Gehaltsrechner!$G$11)=Dienstprüftung!A214,Alt_Gehalt!$E$4,OR(Dienstprüftung!C214=10,Dienstprüftung!C214=25)),12-MONTH(Alt_Gehalt!$E$5)+1,0)-IF(YEAR(Neu_Gehalt!$E$1)+70=Dienstprüftung!A214,12-MONTH(Neu_Gehalt!$E$1)+1,0),0)</f>
        <v>0</v>
      </c>
      <c r="F214">
        <f t="shared" si="6"/>
        <v>1</v>
      </c>
      <c r="G214">
        <f t="shared" si="7"/>
        <v>0</v>
      </c>
    </row>
    <row r="215" spans="1:7" x14ac:dyDescent="0.25">
      <c r="A215" t="str">
        <f>Alt_Gehalt!A222</f>
        <v/>
      </c>
      <c r="B215" t="b">
        <f>IF(AND(YEAR(Alt_Gehalt!$E$5)=Dienstprüftung!A215,Alt_Gehalt!$E$4),TRUE,FALSE)</f>
        <v>0</v>
      </c>
      <c r="C215" s="19">
        <f>Neu_Gehalt!B222</f>
        <v>0</v>
      </c>
      <c r="D215">
        <f>IF(A215="",0,IF(AND(C215&gt;=10,YEAR(Alt_Gehalt!$E$5)&lt;Dienstprüftung!A215,Alt_Gehalt!$E$4),1,0)+IF(AND(C215&gt;=25,YEAR(Alt_Gehalt!$E$5)&lt;Dienstprüftung!A215,Alt_Gehalt!$E$4),1,0))</f>
        <v>0</v>
      </c>
      <c r="E215">
        <f>MAX(IF(AND(YEAR(Gehaltsrechner!$G$11)=Dienstprüftung!A215,Alt_Gehalt!$E$4,OR(Dienstprüftung!C215=10,Dienstprüftung!C215=25)),12-MONTH(Alt_Gehalt!$E$5)+1,0)-IF(YEAR(Neu_Gehalt!$E$1)+70=Dienstprüftung!A215,12-MONTH(Neu_Gehalt!$E$1)+1,0),0)</f>
        <v>0</v>
      </c>
      <c r="F215">
        <f t="shared" si="6"/>
        <v>1</v>
      </c>
      <c r="G215">
        <f t="shared" si="7"/>
        <v>0</v>
      </c>
    </row>
  </sheetData>
  <customSheetViews>
    <customSheetView guid="{6BE9321B-338C-4D6D-B77F-213D6F808709}" state="hidden">
      <selection activeCell="D8" sqref="D8:D9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"/>
  <dimension ref="A1:AA13"/>
  <sheetViews>
    <sheetView workbookViewId="0">
      <selection activeCell="D13" sqref="D13"/>
    </sheetView>
  </sheetViews>
  <sheetFormatPr baseColWidth="10" defaultRowHeight="15" x14ac:dyDescent="0.25"/>
  <sheetData>
    <row r="1" spans="1:27" ht="15" customHeight="1" x14ac:dyDescent="0.25">
      <c r="A1" s="1"/>
      <c r="B1" s="106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1:27" ht="28.5" x14ac:dyDescent="0.3">
      <c r="A2" s="2" t="s">
        <v>1</v>
      </c>
      <c r="B2" s="15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3">
        <v>7</v>
      </c>
      <c r="I2" s="15">
        <v>8</v>
      </c>
      <c r="J2" s="15">
        <v>9</v>
      </c>
      <c r="K2" s="16">
        <v>10</v>
      </c>
      <c r="L2" s="15">
        <v>11</v>
      </c>
      <c r="M2" s="15">
        <v>12</v>
      </c>
      <c r="N2" s="16">
        <v>13</v>
      </c>
      <c r="O2" s="17">
        <v>14</v>
      </c>
      <c r="P2" s="17">
        <v>15</v>
      </c>
      <c r="Q2" s="17">
        <v>16</v>
      </c>
      <c r="R2" s="17">
        <v>17</v>
      </c>
      <c r="S2" s="17">
        <v>18</v>
      </c>
      <c r="T2" s="17">
        <v>19</v>
      </c>
      <c r="U2" s="17">
        <v>20</v>
      </c>
      <c r="V2" s="14">
        <v>21</v>
      </c>
      <c r="W2" s="17">
        <v>22</v>
      </c>
      <c r="X2" s="17">
        <v>23</v>
      </c>
      <c r="Y2" s="17">
        <v>24</v>
      </c>
      <c r="Z2" s="17">
        <v>25</v>
      </c>
      <c r="AA2" s="17">
        <v>26</v>
      </c>
    </row>
    <row r="3" spans="1:27" ht="17.25" x14ac:dyDescent="0.25">
      <c r="A3" s="3">
        <v>1</v>
      </c>
      <c r="B3" s="3">
        <v>2100</v>
      </c>
      <c r="C3" s="3">
        <v>2142</v>
      </c>
      <c r="D3" s="3">
        <v>2185</v>
      </c>
      <c r="E3" s="3">
        <v>2239</v>
      </c>
      <c r="F3" s="4">
        <v>2307</v>
      </c>
      <c r="G3" s="3">
        <v>2399</v>
      </c>
      <c r="H3" s="10">
        <v>2495</v>
      </c>
      <c r="I3" s="3">
        <v>2632</v>
      </c>
      <c r="J3" s="3">
        <v>2784</v>
      </c>
      <c r="K3" s="3">
        <v>2926</v>
      </c>
      <c r="L3" s="3">
        <v>3158</v>
      </c>
      <c r="M3" s="3">
        <v>3410</v>
      </c>
      <c r="N3" s="3">
        <v>3590</v>
      </c>
      <c r="O3" s="6">
        <v>3878</v>
      </c>
      <c r="P3" s="6">
        <v>4188</v>
      </c>
      <c r="Q3" s="6">
        <v>4528</v>
      </c>
      <c r="R3" s="6">
        <v>4775</v>
      </c>
      <c r="S3" s="6">
        <v>5162</v>
      </c>
      <c r="T3" s="6">
        <v>5585</v>
      </c>
      <c r="U3" s="7">
        <v>6043</v>
      </c>
      <c r="V3" s="12">
        <v>6539</v>
      </c>
      <c r="W3" s="6">
        <v>6913</v>
      </c>
      <c r="X3" s="6">
        <v>7486</v>
      </c>
      <c r="Y3" s="6">
        <v>8115</v>
      </c>
      <c r="Z3" s="6">
        <v>8806</v>
      </c>
      <c r="AA3" s="6">
        <v>9562</v>
      </c>
    </row>
    <row r="4" spans="1:27" ht="17.25" x14ac:dyDescent="0.25">
      <c r="A4" s="3">
        <v>2</v>
      </c>
      <c r="B4" s="3">
        <v>2163</v>
      </c>
      <c r="C4" s="3">
        <v>2206</v>
      </c>
      <c r="D4" s="3">
        <v>2250</v>
      </c>
      <c r="E4" s="3">
        <v>2307</v>
      </c>
      <c r="F4" s="4">
        <v>2376</v>
      </c>
      <c r="G4" s="3">
        <v>2471</v>
      </c>
      <c r="H4" s="11">
        <v>2595</v>
      </c>
      <c r="I4" s="3">
        <v>2737</v>
      </c>
      <c r="J4" s="3">
        <v>2896</v>
      </c>
      <c r="K4" s="3">
        <v>3044</v>
      </c>
      <c r="L4" s="3">
        <v>3285</v>
      </c>
      <c r="M4" s="3">
        <v>3546</v>
      </c>
      <c r="N4" s="3">
        <v>3734</v>
      </c>
      <c r="O4" s="6">
        <v>4033</v>
      </c>
      <c r="P4" s="6">
        <v>4356</v>
      </c>
      <c r="Q4" s="6">
        <v>4709</v>
      </c>
      <c r="R4" s="6">
        <v>4966</v>
      </c>
      <c r="S4" s="6">
        <v>5369</v>
      </c>
      <c r="T4" s="6">
        <v>5808</v>
      </c>
      <c r="U4" s="7">
        <v>6285</v>
      </c>
      <c r="V4" s="12">
        <v>6801</v>
      </c>
      <c r="W4" s="6">
        <v>7190</v>
      </c>
      <c r="X4" s="6">
        <v>7786</v>
      </c>
      <c r="Y4" s="6">
        <v>8440</v>
      </c>
      <c r="Z4" s="6">
        <v>9158</v>
      </c>
      <c r="AA4" s="6">
        <v>9945</v>
      </c>
    </row>
    <row r="5" spans="1:27" ht="17.25" x14ac:dyDescent="0.25">
      <c r="A5" s="3">
        <v>3</v>
      </c>
      <c r="B5" s="3">
        <v>2205</v>
      </c>
      <c r="C5" s="3">
        <v>2249</v>
      </c>
      <c r="D5" s="3">
        <v>2294</v>
      </c>
      <c r="E5" s="4">
        <v>2351</v>
      </c>
      <c r="F5" s="3">
        <v>2422</v>
      </c>
      <c r="G5" s="3">
        <v>2519</v>
      </c>
      <c r="H5" s="10">
        <v>2645</v>
      </c>
      <c r="I5" s="3">
        <v>2790</v>
      </c>
      <c r="J5" s="4">
        <v>2951</v>
      </c>
      <c r="K5" s="3">
        <v>3131</v>
      </c>
      <c r="L5" s="3">
        <v>3380</v>
      </c>
      <c r="M5" s="3">
        <v>3649</v>
      </c>
      <c r="N5" s="5">
        <v>3842</v>
      </c>
      <c r="O5" s="6">
        <v>4150</v>
      </c>
      <c r="P5" s="6">
        <v>4481</v>
      </c>
      <c r="Q5" s="6">
        <v>4845</v>
      </c>
      <c r="R5" s="6">
        <v>5110</v>
      </c>
      <c r="S5" s="6">
        <v>5524</v>
      </c>
      <c r="T5" s="6">
        <v>5976</v>
      </c>
      <c r="U5" s="7">
        <v>6466</v>
      </c>
      <c r="V5" s="12">
        <v>6997</v>
      </c>
      <c r="W5" s="6">
        <v>7397</v>
      </c>
      <c r="X5" s="6">
        <v>8010</v>
      </c>
      <c r="Y5" s="6">
        <v>8684</v>
      </c>
      <c r="Z5" s="6">
        <v>9422</v>
      </c>
      <c r="AA5" s="6">
        <v>10232</v>
      </c>
    </row>
    <row r="6" spans="1:27" ht="17.25" x14ac:dyDescent="0.25">
      <c r="A6" s="4">
        <v>4</v>
      </c>
      <c r="B6" s="3">
        <v>2247</v>
      </c>
      <c r="C6" s="3">
        <v>2292</v>
      </c>
      <c r="D6" s="3">
        <v>2338</v>
      </c>
      <c r="E6" s="3">
        <v>2396</v>
      </c>
      <c r="F6" s="4">
        <v>2468</v>
      </c>
      <c r="G6" s="3">
        <v>2567</v>
      </c>
      <c r="H6" s="11">
        <v>2694</v>
      </c>
      <c r="I6" s="3">
        <v>2843</v>
      </c>
      <c r="J6" s="3">
        <v>3007</v>
      </c>
      <c r="K6" s="3">
        <v>3190</v>
      </c>
      <c r="L6" s="4">
        <v>3443</v>
      </c>
      <c r="M6" s="3">
        <v>3717</v>
      </c>
      <c r="N6" s="3">
        <v>3949</v>
      </c>
      <c r="O6" s="6">
        <v>4266</v>
      </c>
      <c r="P6" s="6">
        <v>4607</v>
      </c>
      <c r="Q6" s="6">
        <v>4981</v>
      </c>
      <c r="R6" s="6">
        <v>5253</v>
      </c>
      <c r="S6" s="6">
        <v>5678</v>
      </c>
      <c r="T6" s="6">
        <v>6144</v>
      </c>
      <c r="U6" s="7">
        <v>6648</v>
      </c>
      <c r="V6" s="12">
        <v>7193</v>
      </c>
      <c r="W6" s="6">
        <v>7604</v>
      </c>
      <c r="X6" s="6">
        <v>8235</v>
      </c>
      <c r="Y6" s="6">
        <v>8927</v>
      </c>
      <c r="Z6" s="6">
        <v>9686</v>
      </c>
      <c r="AA6" s="8">
        <v>10519</v>
      </c>
    </row>
    <row r="7" spans="1:27" ht="17.25" x14ac:dyDescent="0.25">
      <c r="A7" s="3">
        <v>5</v>
      </c>
      <c r="B7" s="3">
        <v>2289</v>
      </c>
      <c r="C7" s="3">
        <v>2335</v>
      </c>
      <c r="D7" s="3">
        <v>2381</v>
      </c>
      <c r="E7" s="4">
        <v>2441</v>
      </c>
      <c r="F7" s="3">
        <v>2514</v>
      </c>
      <c r="G7" s="3">
        <v>2615</v>
      </c>
      <c r="H7" s="10">
        <v>2744</v>
      </c>
      <c r="I7" s="3">
        <v>2895</v>
      </c>
      <c r="J7" s="3">
        <v>3063</v>
      </c>
      <c r="K7" s="3">
        <v>3248</v>
      </c>
      <c r="L7" s="3">
        <v>3506</v>
      </c>
      <c r="M7" s="3">
        <v>3785</v>
      </c>
      <c r="N7" s="4">
        <v>4021</v>
      </c>
      <c r="O7" s="6">
        <v>4344</v>
      </c>
      <c r="P7" s="6">
        <v>4691</v>
      </c>
      <c r="Q7" s="6">
        <v>5071</v>
      </c>
      <c r="R7" s="6">
        <v>5348</v>
      </c>
      <c r="S7" s="6">
        <v>5782</v>
      </c>
      <c r="T7" s="6">
        <v>6255</v>
      </c>
      <c r="U7" s="7">
        <v>6768</v>
      </c>
      <c r="V7" s="12">
        <v>7324</v>
      </c>
      <c r="W7" s="6">
        <v>7812</v>
      </c>
      <c r="X7" s="6">
        <v>8460</v>
      </c>
      <c r="Y7" s="6">
        <v>9170</v>
      </c>
      <c r="Z7" s="6">
        <v>9950</v>
      </c>
      <c r="AA7" s="6">
        <v>10805</v>
      </c>
    </row>
    <row r="8" spans="1:27" ht="17.25" x14ac:dyDescent="0.25">
      <c r="A8" s="3">
        <v>6</v>
      </c>
      <c r="B8" s="3">
        <v>2310</v>
      </c>
      <c r="C8" s="5">
        <v>2356</v>
      </c>
      <c r="D8" s="3">
        <v>2403</v>
      </c>
      <c r="E8" s="3">
        <v>2486</v>
      </c>
      <c r="F8" s="3">
        <v>2560</v>
      </c>
      <c r="G8" s="5">
        <v>2663</v>
      </c>
      <c r="H8" s="9">
        <v>2794</v>
      </c>
      <c r="I8" s="3">
        <v>2948</v>
      </c>
      <c r="J8" s="3">
        <v>3119</v>
      </c>
      <c r="K8" s="3">
        <v>3307</v>
      </c>
      <c r="L8" s="3">
        <v>3569</v>
      </c>
      <c r="M8" s="5">
        <v>3853</v>
      </c>
      <c r="N8" s="3">
        <v>4093</v>
      </c>
      <c r="O8" s="6">
        <v>4421</v>
      </c>
      <c r="P8" s="6">
        <v>4775</v>
      </c>
      <c r="Q8" s="6">
        <v>5162</v>
      </c>
      <c r="R8" s="6">
        <v>5444</v>
      </c>
      <c r="S8" s="6">
        <v>5885</v>
      </c>
      <c r="T8" s="6">
        <v>6367</v>
      </c>
      <c r="U8" s="7">
        <v>6889</v>
      </c>
      <c r="V8" s="12">
        <v>7455</v>
      </c>
      <c r="W8" s="6">
        <v>8019</v>
      </c>
      <c r="X8" s="6">
        <v>8684</v>
      </c>
      <c r="Y8" s="6">
        <v>9414</v>
      </c>
      <c r="Z8" s="8">
        <v>10214</v>
      </c>
      <c r="AA8" s="6">
        <v>11092</v>
      </c>
    </row>
    <row r="9" spans="1:27" ht="17.25" x14ac:dyDescent="0.25">
      <c r="A9" s="4">
        <v>7</v>
      </c>
      <c r="B9" s="3">
        <v>2310</v>
      </c>
      <c r="C9" s="3">
        <v>2356</v>
      </c>
      <c r="D9" s="4">
        <v>2403</v>
      </c>
      <c r="E9" s="3">
        <v>2508</v>
      </c>
      <c r="F9" s="3">
        <v>2583</v>
      </c>
      <c r="G9" s="3">
        <v>2687</v>
      </c>
      <c r="H9" s="11">
        <v>2819</v>
      </c>
      <c r="I9" s="3">
        <v>2974</v>
      </c>
      <c r="J9" s="5">
        <v>3146</v>
      </c>
      <c r="K9" s="5">
        <v>3365</v>
      </c>
      <c r="L9" s="5">
        <v>3632</v>
      </c>
      <c r="M9" s="3">
        <v>3921</v>
      </c>
      <c r="N9" s="4">
        <v>4165</v>
      </c>
      <c r="O9" s="6">
        <v>4499</v>
      </c>
      <c r="P9" s="6">
        <v>4858</v>
      </c>
      <c r="Q9" s="6">
        <v>5252</v>
      </c>
      <c r="R9" s="6">
        <v>5539</v>
      </c>
      <c r="S9" s="6">
        <v>5988</v>
      </c>
      <c r="T9" s="6">
        <v>6479</v>
      </c>
      <c r="U9" s="6">
        <v>7010</v>
      </c>
      <c r="V9" s="12">
        <v>7585</v>
      </c>
      <c r="W9" s="6">
        <v>8157</v>
      </c>
      <c r="X9" s="6">
        <v>8834</v>
      </c>
      <c r="Y9" s="6">
        <v>9576</v>
      </c>
      <c r="Z9" s="8">
        <v>10391</v>
      </c>
      <c r="AA9" s="8">
        <v>11283</v>
      </c>
    </row>
    <row r="10" spans="1:27" ht="17.25" x14ac:dyDescent="0.25">
      <c r="A10" s="3">
        <v>8</v>
      </c>
      <c r="B10" s="3">
        <v>2310</v>
      </c>
      <c r="C10" s="3">
        <v>2356</v>
      </c>
      <c r="D10" s="3">
        <v>2403</v>
      </c>
      <c r="E10" s="3">
        <v>2508</v>
      </c>
      <c r="F10" s="4">
        <v>2583</v>
      </c>
      <c r="G10" s="3">
        <v>2687</v>
      </c>
      <c r="H10" s="11">
        <v>2844</v>
      </c>
      <c r="I10" s="3">
        <v>3001</v>
      </c>
      <c r="J10" s="3">
        <v>3174</v>
      </c>
      <c r="K10" s="3">
        <v>3395</v>
      </c>
      <c r="L10" s="3">
        <v>3664</v>
      </c>
      <c r="M10" s="3">
        <v>3955</v>
      </c>
      <c r="N10" s="4">
        <v>4237</v>
      </c>
      <c r="O10" s="6">
        <v>4576</v>
      </c>
      <c r="P10" s="6">
        <v>4942</v>
      </c>
      <c r="Q10" s="6">
        <v>5343</v>
      </c>
      <c r="R10" s="6">
        <v>5635</v>
      </c>
      <c r="S10" s="6">
        <v>6091</v>
      </c>
      <c r="T10" s="6">
        <v>6590</v>
      </c>
      <c r="U10" s="6">
        <v>7131</v>
      </c>
      <c r="V10" s="12">
        <v>7716</v>
      </c>
      <c r="W10" s="6">
        <v>8296</v>
      </c>
      <c r="X10" s="6">
        <v>8984</v>
      </c>
      <c r="Y10" s="6">
        <v>9739</v>
      </c>
      <c r="Z10" s="8">
        <v>10567</v>
      </c>
      <c r="AA10" s="8">
        <v>11475</v>
      </c>
    </row>
    <row r="11" spans="1:27" ht="17.25" x14ac:dyDescent="0.25">
      <c r="A11" s="3">
        <v>9</v>
      </c>
      <c r="B11" s="4">
        <v>2310</v>
      </c>
      <c r="C11" s="3">
        <v>2356</v>
      </c>
      <c r="D11" s="3">
        <v>2403</v>
      </c>
      <c r="E11" s="4">
        <v>2508</v>
      </c>
      <c r="F11" s="3">
        <v>2583</v>
      </c>
      <c r="G11" s="3">
        <v>2687</v>
      </c>
      <c r="H11" s="10">
        <v>2844</v>
      </c>
      <c r="I11" s="5">
        <v>3001</v>
      </c>
      <c r="J11" s="3">
        <v>3174</v>
      </c>
      <c r="K11" s="3">
        <v>3424</v>
      </c>
      <c r="L11" s="3">
        <v>3695</v>
      </c>
      <c r="M11" s="3">
        <v>3990</v>
      </c>
      <c r="N11" s="4">
        <v>4272</v>
      </c>
      <c r="O11" s="6">
        <v>4615</v>
      </c>
      <c r="P11" s="6">
        <v>4984</v>
      </c>
      <c r="Q11" s="6">
        <v>5388</v>
      </c>
      <c r="R11" s="6">
        <v>5730</v>
      </c>
      <c r="S11" s="6">
        <v>6195</v>
      </c>
      <c r="T11" s="6">
        <v>6702</v>
      </c>
      <c r="U11" s="6">
        <v>7252</v>
      </c>
      <c r="V11" s="12">
        <v>7847</v>
      </c>
      <c r="W11" s="6">
        <v>8434</v>
      </c>
      <c r="X11" s="6">
        <v>9133</v>
      </c>
      <c r="Y11" s="6">
        <v>9901</v>
      </c>
      <c r="Z11" s="8">
        <v>10743</v>
      </c>
      <c r="AA11" s="8">
        <v>11666</v>
      </c>
    </row>
    <row r="12" spans="1:27" ht="17.25" x14ac:dyDescent="0.25">
      <c r="A12" s="3">
        <v>10</v>
      </c>
      <c r="B12" s="3">
        <v>2310</v>
      </c>
      <c r="C12" s="3">
        <v>2356</v>
      </c>
      <c r="D12" s="3">
        <v>2403</v>
      </c>
      <c r="E12" s="3">
        <v>2508</v>
      </c>
      <c r="F12" s="3">
        <v>2583</v>
      </c>
      <c r="G12" s="3">
        <v>2687</v>
      </c>
      <c r="H12" s="11">
        <v>2844</v>
      </c>
      <c r="I12" s="3">
        <v>3001</v>
      </c>
      <c r="J12" s="3">
        <v>3174</v>
      </c>
      <c r="K12" s="3">
        <v>3424</v>
      </c>
      <c r="L12" s="3">
        <v>3695</v>
      </c>
      <c r="M12" s="3">
        <v>3990</v>
      </c>
      <c r="N12" s="3">
        <v>4308</v>
      </c>
      <c r="O12" s="6">
        <v>4654</v>
      </c>
      <c r="P12" s="6">
        <v>5026</v>
      </c>
      <c r="Q12" s="6">
        <v>5434</v>
      </c>
      <c r="R12" s="6">
        <v>5826</v>
      </c>
      <c r="S12" s="6">
        <v>6298</v>
      </c>
      <c r="T12" s="6">
        <v>6814</v>
      </c>
      <c r="U12" s="6">
        <v>7373</v>
      </c>
      <c r="V12" s="12">
        <v>7978</v>
      </c>
      <c r="W12" s="6">
        <v>8572</v>
      </c>
      <c r="X12" s="6">
        <v>9283</v>
      </c>
      <c r="Y12" s="8">
        <v>10063</v>
      </c>
      <c r="Z12" s="8">
        <v>10919</v>
      </c>
      <c r="AA12" s="6">
        <v>11857</v>
      </c>
    </row>
    <row r="13" spans="1:27" ht="17.25" x14ac:dyDescent="0.25">
      <c r="A13" s="4">
        <v>11</v>
      </c>
      <c r="B13" s="3">
        <v>2310</v>
      </c>
      <c r="C13" s="3">
        <v>2356</v>
      </c>
      <c r="D13" s="3">
        <v>2403</v>
      </c>
      <c r="E13" s="3">
        <v>2508</v>
      </c>
      <c r="F13" s="3">
        <v>2583</v>
      </c>
      <c r="G13" s="3">
        <v>2687</v>
      </c>
      <c r="H13" s="11">
        <v>2844</v>
      </c>
      <c r="I13" s="5">
        <v>3001</v>
      </c>
      <c r="J13" s="5">
        <v>3174</v>
      </c>
      <c r="K13" s="5">
        <v>3424</v>
      </c>
      <c r="L13" s="5">
        <v>3695</v>
      </c>
      <c r="M13" s="3">
        <v>3990</v>
      </c>
      <c r="N13" s="4">
        <v>4308</v>
      </c>
      <c r="O13" s="6">
        <v>4654</v>
      </c>
      <c r="P13" s="6">
        <v>5026</v>
      </c>
      <c r="Q13" s="6">
        <v>5434</v>
      </c>
      <c r="R13" s="6">
        <v>5874</v>
      </c>
      <c r="S13" s="6">
        <v>6349</v>
      </c>
      <c r="T13" s="6">
        <v>6870</v>
      </c>
      <c r="U13" s="6">
        <v>7433</v>
      </c>
      <c r="V13" s="12">
        <v>8043</v>
      </c>
      <c r="W13" s="6">
        <v>8710</v>
      </c>
      <c r="X13" s="6">
        <v>9433</v>
      </c>
      <c r="Y13" s="8">
        <v>10225</v>
      </c>
      <c r="Z13" s="8">
        <v>11095</v>
      </c>
      <c r="AA13" s="8">
        <v>12048</v>
      </c>
    </row>
  </sheetData>
  <customSheetViews>
    <customSheetView guid="{6BE9321B-338C-4D6D-B77F-213D6F808709}" state="hidden">
      <selection activeCell="D13" sqref="D13"/>
      <pageMargins left="0.7" right="0.7" top="0.78740157499999996" bottom="0.78740157499999996" header="0.3" footer="0.3"/>
    </customSheetView>
  </customSheetViews>
  <mergeCells count="1">
    <mergeCell ref="B1:AA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6"/>
  <dimension ref="A1:R34"/>
  <sheetViews>
    <sheetView zoomScaleNormal="100" workbookViewId="0">
      <selection activeCell="L14" sqref="L14"/>
    </sheetView>
  </sheetViews>
  <sheetFormatPr baseColWidth="10" defaultRowHeight="15" x14ac:dyDescent="0.25"/>
  <cols>
    <col min="9" max="9" width="11.85546875" bestFit="1" customWidth="1"/>
    <col min="10" max="17" width="12.140625" bestFit="1" customWidth="1"/>
    <col min="18" max="18" width="12.7109375" bestFit="1" customWidth="1"/>
  </cols>
  <sheetData>
    <row r="1" spans="1:18" x14ac:dyDescent="0.25">
      <c r="A1" s="22" t="s">
        <v>13</v>
      </c>
      <c r="B1" s="127" t="s">
        <v>15</v>
      </c>
      <c r="C1" s="128"/>
      <c r="D1" s="129"/>
      <c r="E1" s="130" t="s">
        <v>14</v>
      </c>
      <c r="F1" s="131"/>
      <c r="H1" s="24" t="s">
        <v>16</v>
      </c>
      <c r="I1" s="116" t="s">
        <v>17</v>
      </c>
      <c r="J1" s="117"/>
      <c r="K1" s="117"/>
      <c r="L1" s="117"/>
      <c r="M1" s="118"/>
      <c r="N1" s="116" t="s">
        <v>17</v>
      </c>
      <c r="O1" s="117"/>
      <c r="P1" s="117"/>
      <c r="Q1" s="117"/>
      <c r="R1" s="118"/>
    </row>
    <row r="2" spans="1:18" x14ac:dyDescent="0.25">
      <c r="A2" s="23">
        <v>1</v>
      </c>
      <c r="B2" s="122">
        <v>924.16</v>
      </c>
      <c r="C2" s="123"/>
      <c r="D2" s="124"/>
      <c r="E2" s="125">
        <v>90.02</v>
      </c>
      <c r="F2" s="126"/>
      <c r="H2" s="25" t="s">
        <v>18</v>
      </c>
      <c r="I2" s="31">
        <v>1</v>
      </c>
      <c r="J2" s="32">
        <v>2</v>
      </c>
      <c r="K2" s="32">
        <v>3</v>
      </c>
      <c r="L2" s="32">
        <v>4</v>
      </c>
      <c r="M2" s="33">
        <v>5</v>
      </c>
      <c r="N2" s="31">
        <v>6</v>
      </c>
      <c r="O2" s="32">
        <v>7</v>
      </c>
      <c r="P2" s="32">
        <v>8</v>
      </c>
      <c r="Q2" s="32">
        <v>9</v>
      </c>
      <c r="R2" s="33">
        <v>10</v>
      </c>
    </row>
    <row r="3" spans="1:18" x14ac:dyDescent="0.25">
      <c r="A3" s="23">
        <v>2</v>
      </c>
      <c r="B3" s="122">
        <v>1368.57</v>
      </c>
      <c r="C3" s="123"/>
      <c r="D3" s="124"/>
      <c r="E3" s="125">
        <v>113.11</v>
      </c>
      <c r="F3" s="126"/>
      <c r="H3" s="27" t="s">
        <v>24</v>
      </c>
      <c r="I3" s="26" t="s">
        <v>19</v>
      </c>
      <c r="J3" s="26" t="s">
        <v>20</v>
      </c>
      <c r="K3" s="26" t="s">
        <v>21</v>
      </c>
      <c r="L3" s="26" t="s">
        <v>22</v>
      </c>
      <c r="M3" s="26" t="s">
        <v>23</v>
      </c>
      <c r="N3" s="26" t="s">
        <v>25</v>
      </c>
      <c r="O3" s="26" t="s">
        <v>26</v>
      </c>
      <c r="P3" s="26" t="s">
        <v>27</v>
      </c>
      <c r="Q3" s="26" t="s">
        <v>28</v>
      </c>
      <c r="R3" s="26" t="s">
        <v>29</v>
      </c>
    </row>
    <row r="4" spans="1:18" x14ac:dyDescent="0.25">
      <c r="A4" s="23">
        <v>3</v>
      </c>
      <c r="B4" s="122">
        <v>1813.16</v>
      </c>
      <c r="C4" s="123"/>
      <c r="D4" s="124"/>
      <c r="E4" s="125">
        <v>135.71</v>
      </c>
      <c r="F4" s="126"/>
      <c r="H4" s="27"/>
      <c r="I4" s="119"/>
      <c r="J4" s="120"/>
      <c r="K4" s="120"/>
      <c r="L4" s="120"/>
      <c r="M4" s="121"/>
      <c r="N4" s="119"/>
      <c r="O4" s="120"/>
      <c r="P4" s="120"/>
      <c r="Q4" s="120"/>
      <c r="R4" s="121"/>
    </row>
    <row r="5" spans="1:18" x14ac:dyDescent="0.25">
      <c r="A5" s="23">
        <v>4</v>
      </c>
      <c r="B5" s="122">
        <v>2702.08</v>
      </c>
      <c r="C5" s="123"/>
      <c r="D5" s="124"/>
      <c r="E5" s="125">
        <v>181.11</v>
      </c>
      <c r="F5" s="126"/>
      <c r="H5" s="28">
        <v>1</v>
      </c>
      <c r="I5" s="29">
        <v>1656.76</v>
      </c>
      <c r="J5" s="29">
        <v>1717.31</v>
      </c>
      <c r="K5" s="29">
        <v>1777.97</v>
      </c>
      <c r="L5" s="29">
        <v>1967.12</v>
      </c>
      <c r="M5" s="29">
        <v>2404.7199999999998</v>
      </c>
      <c r="N5" s="29">
        <v>1663.23</v>
      </c>
      <c r="O5" s="29">
        <v>1693.96</v>
      </c>
      <c r="P5" s="29">
        <v>1724.55</v>
      </c>
      <c r="Q5" s="29">
        <v>1755.07</v>
      </c>
      <c r="R5" s="29">
        <v>1785.6</v>
      </c>
    </row>
    <row r="6" spans="1:18" x14ac:dyDescent="0.25">
      <c r="A6" s="23">
        <v>5</v>
      </c>
      <c r="B6" s="122">
        <v>4034.89</v>
      </c>
      <c r="C6" s="123"/>
      <c r="D6" s="124"/>
      <c r="E6" s="125">
        <v>226</v>
      </c>
      <c r="F6" s="126"/>
      <c r="H6" s="28">
        <v>2</v>
      </c>
      <c r="I6" s="29">
        <v>1671.98</v>
      </c>
      <c r="J6" s="29">
        <v>1744.26</v>
      </c>
      <c r="K6" s="29">
        <v>1812.72</v>
      </c>
      <c r="L6" s="29">
        <v>2007.3</v>
      </c>
      <c r="M6" s="29">
        <v>2456.37</v>
      </c>
      <c r="N6" s="29">
        <v>1678.75</v>
      </c>
      <c r="O6" s="29">
        <v>1715.15</v>
      </c>
      <c r="P6" s="29">
        <v>1751.61</v>
      </c>
      <c r="Q6" s="29">
        <v>1785.21</v>
      </c>
      <c r="R6" s="29">
        <v>1820.51</v>
      </c>
    </row>
    <row r="7" spans="1:18" x14ac:dyDescent="0.25">
      <c r="A7" s="23">
        <v>6</v>
      </c>
      <c r="B7" s="122">
        <v>4034.9</v>
      </c>
      <c r="C7" s="123"/>
      <c r="D7" s="124"/>
      <c r="E7" s="125">
        <v>271.31</v>
      </c>
      <c r="F7" s="126"/>
      <c r="G7" s="56"/>
      <c r="H7" s="28">
        <v>3</v>
      </c>
      <c r="I7" s="29">
        <v>1687.08</v>
      </c>
      <c r="J7" s="29">
        <v>1771.23</v>
      </c>
      <c r="K7" s="29">
        <v>1847.39</v>
      </c>
      <c r="L7" s="29">
        <v>2047.48</v>
      </c>
      <c r="M7" s="29">
        <v>2510.08</v>
      </c>
      <c r="N7" s="29">
        <v>1694.04</v>
      </c>
      <c r="O7" s="29">
        <v>1736.29</v>
      </c>
      <c r="P7" s="29">
        <v>1778.44</v>
      </c>
      <c r="Q7" s="29">
        <v>1815.29</v>
      </c>
      <c r="R7" s="29">
        <v>1855.54</v>
      </c>
    </row>
    <row r="8" spans="1:18" x14ac:dyDescent="0.25">
      <c r="H8" s="28">
        <v>4</v>
      </c>
      <c r="I8" s="29">
        <v>1702.31</v>
      </c>
      <c r="J8" s="29">
        <v>1798.28</v>
      </c>
      <c r="K8" s="29">
        <v>1881.95</v>
      </c>
      <c r="L8" s="29">
        <v>2088.25</v>
      </c>
      <c r="M8" s="29">
        <v>2564.85</v>
      </c>
      <c r="N8" s="29">
        <v>1709.63</v>
      </c>
      <c r="O8" s="29">
        <v>1757.52</v>
      </c>
      <c r="P8" s="29">
        <v>1805.72</v>
      </c>
      <c r="Q8" s="29">
        <v>1845.13</v>
      </c>
      <c r="R8" s="29">
        <v>1890.48</v>
      </c>
    </row>
    <row r="9" spans="1:18" x14ac:dyDescent="0.25">
      <c r="A9" s="112" t="s">
        <v>17</v>
      </c>
      <c r="B9" s="113"/>
      <c r="C9" s="114" t="s">
        <v>30</v>
      </c>
      <c r="D9" s="115"/>
      <c r="E9" s="108" t="s">
        <v>31</v>
      </c>
      <c r="F9" s="109"/>
      <c r="H9" s="28">
        <v>5</v>
      </c>
      <c r="I9" s="30">
        <v>1717.31</v>
      </c>
      <c r="J9" s="30">
        <v>1825.03</v>
      </c>
      <c r="K9" s="30">
        <v>1916.59</v>
      </c>
      <c r="L9" s="30">
        <v>2131.23</v>
      </c>
      <c r="M9" s="30">
        <v>2619.64</v>
      </c>
      <c r="N9" s="29">
        <v>1724.84</v>
      </c>
      <c r="O9" s="29">
        <v>1778.44</v>
      </c>
      <c r="P9" s="29">
        <v>1832.83</v>
      </c>
      <c r="Q9" s="29">
        <v>1874.97</v>
      </c>
      <c r="R9" s="29">
        <v>1925.6</v>
      </c>
    </row>
    <row r="10" spans="1:18" x14ac:dyDescent="0.25">
      <c r="A10" s="114" t="s">
        <v>32</v>
      </c>
      <c r="B10" s="115"/>
      <c r="C10" s="108">
        <v>8</v>
      </c>
      <c r="D10" s="109"/>
      <c r="E10" s="110">
        <v>176.89</v>
      </c>
      <c r="F10" s="111"/>
      <c r="H10" s="28">
        <v>6</v>
      </c>
      <c r="I10" s="29">
        <v>1732.75</v>
      </c>
      <c r="J10" s="29">
        <v>1851.88</v>
      </c>
      <c r="K10" s="29">
        <v>1951.24</v>
      </c>
      <c r="L10" s="29">
        <v>2175.1999999999998</v>
      </c>
      <c r="M10" s="29">
        <v>2674.31</v>
      </c>
      <c r="N10" s="29">
        <v>1740.05</v>
      </c>
      <c r="O10" s="29">
        <v>1799.67</v>
      </c>
      <c r="P10" s="29">
        <v>1860.09</v>
      </c>
      <c r="Q10" s="29">
        <v>1905.04</v>
      </c>
      <c r="R10" s="29">
        <v>1960.27</v>
      </c>
    </row>
    <row r="11" spans="1:18" x14ac:dyDescent="0.25">
      <c r="A11" s="108" t="s">
        <v>23</v>
      </c>
      <c r="B11" s="109"/>
      <c r="C11" s="108">
        <v>9</v>
      </c>
      <c r="D11" s="109"/>
      <c r="E11" s="110">
        <v>224.89</v>
      </c>
      <c r="F11" s="111"/>
      <c r="H11" s="28">
        <v>7</v>
      </c>
      <c r="I11" s="29">
        <v>1747.86</v>
      </c>
      <c r="J11" s="29">
        <v>1878.85</v>
      </c>
      <c r="K11" s="29">
        <v>1985.99</v>
      </c>
      <c r="L11" s="29">
        <v>2221.11</v>
      </c>
      <c r="M11" s="29">
        <v>2767.12</v>
      </c>
      <c r="N11" s="29">
        <v>1755.38</v>
      </c>
      <c r="O11" s="29">
        <v>1820.99</v>
      </c>
      <c r="P11" s="29">
        <v>1886.63</v>
      </c>
      <c r="Q11" s="29">
        <v>1934.99</v>
      </c>
      <c r="R11" s="29">
        <v>1995.55</v>
      </c>
    </row>
    <row r="12" spans="1:18" x14ac:dyDescent="0.25">
      <c r="H12" s="28">
        <v>8</v>
      </c>
      <c r="I12" s="29">
        <v>1763.15</v>
      </c>
      <c r="J12" s="29">
        <v>1905.6</v>
      </c>
      <c r="K12" s="29">
        <v>2020.64</v>
      </c>
      <c r="L12" s="29">
        <v>2266.75</v>
      </c>
      <c r="M12" s="29">
        <v>2861.01</v>
      </c>
      <c r="N12" s="29">
        <v>1770.93</v>
      </c>
      <c r="O12" s="29">
        <v>1842.21</v>
      </c>
      <c r="P12" s="29">
        <v>1913.76</v>
      </c>
      <c r="Q12" s="29">
        <v>1964.66</v>
      </c>
      <c r="R12" s="29">
        <v>2030.42</v>
      </c>
    </row>
    <row r="13" spans="1:18" x14ac:dyDescent="0.25">
      <c r="H13" s="28">
        <v>9</v>
      </c>
      <c r="I13" s="29">
        <v>1778.05</v>
      </c>
      <c r="J13" s="29">
        <v>1932.64</v>
      </c>
      <c r="K13" s="29">
        <v>2055.1799999999998</v>
      </c>
      <c r="L13" s="29">
        <v>2332.13</v>
      </c>
      <c r="M13" s="29">
        <v>2954.34</v>
      </c>
      <c r="N13" s="29">
        <v>1785.96</v>
      </c>
      <c r="O13" s="29">
        <v>1863.25</v>
      </c>
      <c r="P13" s="29">
        <v>1940.92</v>
      </c>
      <c r="Q13" s="29">
        <v>1994.8</v>
      </c>
      <c r="R13" s="29">
        <v>2065.23</v>
      </c>
    </row>
    <row r="14" spans="1:18" x14ac:dyDescent="0.25">
      <c r="A14" s="78" t="s">
        <v>85</v>
      </c>
      <c r="G14" s="56"/>
      <c r="H14" s="28">
        <v>10</v>
      </c>
      <c r="I14" s="30">
        <v>1793.58</v>
      </c>
      <c r="J14" s="30">
        <v>1959.58</v>
      </c>
      <c r="K14" s="30">
        <v>2090.23</v>
      </c>
      <c r="L14" s="30">
        <v>2399.64</v>
      </c>
      <c r="M14" s="30">
        <v>3047.24</v>
      </c>
      <c r="N14" s="29">
        <v>1801.37</v>
      </c>
      <c r="O14" s="29">
        <v>1884.66</v>
      </c>
      <c r="P14" s="29">
        <v>1968.05</v>
      </c>
      <c r="Q14" s="29">
        <v>2024.95</v>
      </c>
      <c r="R14" s="29">
        <v>2100.73</v>
      </c>
    </row>
    <row r="15" spans="1:18" x14ac:dyDescent="0.25">
      <c r="A15">
        <v>5</v>
      </c>
      <c r="H15" s="28">
        <v>11</v>
      </c>
      <c r="I15" s="29">
        <v>1808.69</v>
      </c>
      <c r="J15" s="29">
        <v>1986.44</v>
      </c>
      <c r="K15" s="29">
        <v>2127.13</v>
      </c>
      <c r="L15" s="29">
        <v>2488.8200000000002</v>
      </c>
      <c r="M15" s="29">
        <v>3140.45</v>
      </c>
      <c r="N15" s="29">
        <v>1816.75</v>
      </c>
      <c r="O15" s="29">
        <v>1905.78</v>
      </c>
      <c r="P15" s="29">
        <v>1995.19</v>
      </c>
      <c r="Q15" s="29">
        <v>2054.89</v>
      </c>
      <c r="R15" s="29">
        <v>2138.38</v>
      </c>
    </row>
    <row r="16" spans="1:18" x14ac:dyDescent="0.25">
      <c r="A16">
        <v>10</v>
      </c>
      <c r="H16" s="28">
        <v>12</v>
      </c>
      <c r="I16" s="29">
        <v>1824</v>
      </c>
      <c r="J16" s="29">
        <v>2013.11</v>
      </c>
      <c r="K16" s="29">
        <v>2164.7600000000002</v>
      </c>
      <c r="L16" s="29">
        <v>2582.2199999999998</v>
      </c>
      <c r="M16" s="29">
        <v>3233.13</v>
      </c>
      <c r="N16" s="29">
        <v>1832.44</v>
      </c>
      <c r="O16" s="29">
        <v>1927.09</v>
      </c>
      <c r="P16" s="29">
        <v>2022.2</v>
      </c>
      <c r="Q16" s="29">
        <v>2084.9499999999998</v>
      </c>
      <c r="R16" s="29">
        <v>2176.31</v>
      </c>
    </row>
    <row r="17" spans="1:18" x14ac:dyDescent="0.25">
      <c r="A17">
        <v>15</v>
      </c>
      <c r="H17" s="28">
        <v>13</v>
      </c>
      <c r="I17" s="29">
        <v>1839.01</v>
      </c>
      <c r="J17" s="29">
        <v>2040.09</v>
      </c>
      <c r="K17" s="29">
        <v>2203.65</v>
      </c>
      <c r="L17" s="29">
        <v>2675.21</v>
      </c>
      <c r="M17" s="29">
        <v>3326.56</v>
      </c>
      <c r="N17" s="29">
        <v>1847.55</v>
      </c>
      <c r="O17" s="29">
        <v>1948.11</v>
      </c>
      <c r="P17" s="29">
        <v>2048.9699999999998</v>
      </c>
      <c r="Q17" s="29">
        <v>2116.42</v>
      </c>
      <c r="R17" s="29">
        <v>2216.14</v>
      </c>
    </row>
    <row r="18" spans="1:18" x14ac:dyDescent="0.25">
      <c r="A18">
        <v>16</v>
      </c>
      <c r="H18" s="28">
        <v>14</v>
      </c>
      <c r="I18" s="29">
        <v>1854.14</v>
      </c>
      <c r="J18" s="29">
        <v>2067.1999999999998</v>
      </c>
      <c r="K18" s="29">
        <v>2242.9899999999998</v>
      </c>
      <c r="L18" s="29">
        <v>2767.91</v>
      </c>
      <c r="M18" s="29">
        <v>3419.88</v>
      </c>
      <c r="N18" s="29">
        <v>1862.89</v>
      </c>
      <c r="O18" s="29">
        <v>1969.28</v>
      </c>
      <c r="P18" s="29">
        <v>2076.2199999999998</v>
      </c>
      <c r="Q18" s="29">
        <v>2149.36</v>
      </c>
      <c r="R18" s="29">
        <v>2256.14</v>
      </c>
    </row>
    <row r="19" spans="1:18" x14ac:dyDescent="0.25">
      <c r="H19" s="28">
        <v>15</v>
      </c>
      <c r="I19" s="30">
        <v>1869.45</v>
      </c>
      <c r="J19" s="30">
        <v>2094.61</v>
      </c>
      <c r="K19" s="30">
        <v>2282.52</v>
      </c>
      <c r="L19" s="30">
        <v>2861.33</v>
      </c>
      <c r="M19" s="30">
        <v>3512.9</v>
      </c>
      <c r="N19" s="29">
        <v>1878.46</v>
      </c>
      <c r="O19" s="29">
        <v>1990.75</v>
      </c>
      <c r="P19" s="29">
        <v>2104.0100000000002</v>
      </c>
      <c r="Q19" s="29">
        <v>2181.75</v>
      </c>
      <c r="R19" s="29">
        <v>2295.7600000000002</v>
      </c>
    </row>
    <row r="20" spans="1:18" x14ac:dyDescent="0.25">
      <c r="H20" s="28">
        <v>16</v>
      </c>
      <c r="I20" s="30">
        <v>1884.66</v>
      </c>
      <c r="J20" s="30">
        <v>2123.08</v>
      </c>
      <c r="K20" s="30">
        <v>2322.71</v>
      </c>
      <c r="L20" s="30">
        <v>2954.53</v>
      </c>
      <c r="M20" s="30">
        <v>3634.64</v>
      </c>
      <c r="N20" s="29">
        <v>1893.4</v>
      </c>
      <c r="O20" s="29">
        <v>2011.9</v>
      </c>
      <c r="P20" s="29">
        <v>2132.84</v>
      </c>
      <c r="Q20" s="29">
        <v>2215.84</v>
      </c>
      <c r="R20" s="29">
        <v>2337.0100000000002</v>
      </c>
    </row>
    <row r="21" spans="1:18" x14ac:dyDescent="0.25">
      <c r="H21" s="28">
        <v>17</v>
      </c>
      <c r="I21" s="29">
        <v>1899.85</v>
      </c>
      <c r="J21" s="29">
        <v>2152.17</v>
      </c>
      <c r="K21" s="29">
        <v>2363.71</v>
      </c>
      <c r="L21" s="29">
        <v>3048.17</v>
      </c>
      <c r="M21" s="29">
        <v>3756.21</v>
      </c>
      <c r="N21" s="29">
        <v>1908.98</v>
      </c>
      <c r="O21" s="29">
        <v>2033.12</v>
      </c>
      <c r="P21" s="29">
        <v>2162.5100000000002</v>
      </c>
      <c r="Q21" s="29">
        <v>2250.21</v>
      </c>
      <c r="R21" s="29">
        <v>2377.9299999999998</v>
      </c>
    </row>
    <row r="22" spans="1:18" x14ac:dyDescent="0.25">
      <c r="G22" s="56"/>
      <c r="H22" s="28">
        <v>18</v>
      </c>
      <c r="I22" s="29">
        <v>1915.18</v>
      </c>
      <c r="J22" s="29">
        <v>2181.75</v>
      </c>
      <c r="K22" s="29">
        <v>2404.7199999999998</v>
      </c>
      <c r="L22" s="29">
        <v>3140.96</v>
      </c>
      <c r="M22" s="29">
        <v>3877.86</v>
      </c>
      <c r="N22" s="29">
        <v>1924.19</v>
      </c>
      <c r="O22" s="29">
        <v>2054.3200000000002</v>
      </c>
      <c r="P22" s="29">
        <v>2192.5500000000002</v>
      </c>
      <c r="Q22" s="29">
        <v>2284.0100000000002</v>
      </c>
      <c r="R22" s="29">
        <v>2419.23</v>
      </c>
    </row>
    <row r="23" spans="1:18" x14ac:dyDescent="0.25">
      <c r="H23" s="28">
        <v>19</v>
      </c>
      <c r="I23" s="29">
        <v>1930.31</v>
      </c>
      <c r="J23" s="29">
        <v>2212.65</v>
      </c>
      <c r="K23" s="29">
        <v>2445.41</v>
      </c>
      <c r="L23" s="29">
        <v>3234.68</v>
      </c>
      <c r="M23" s="29">
        <v>3999.61</v>
      </c>
      <c r="N23" s="29">
        <v>1939.68</v>
      </c>
      <c r="O23" s="29">
        <v>2075.4699999999998</v>
      </c>
      <c r="P23" s="29">
        <v>2223.66</v>
      </c>
      <c r="Q23" s="29">
        <v>2318.81</v>
      </c>
      <c r="R23" s="29">
        <v>2460.59</v>
      </c>
    </row>
    <row r="24" spans="1:18" x14ac:dyDescent="0.25">
      <c r="H24" s="28">
        <v>20</v>
      </c>
      <c r="I24" s="29">
        <v>1945.52</v>
      </c>
      <c r="J24" s="29">
        <v>2242.9899999999998</v>
      </c>
      <c r="K24" s="29">
        <v>2486.9899999999998</v>
      </c>
      <c r="L24" s="29">
        <v>3327.46</v>
      </c>
      <c r="M24" s="29">
        <v>4121.68</v>
      </c>
      <c r="N24" s="29">
        <v>1954.89</v>
      </c>
      <c r="O24" s="29">
        <v>2097.0500000000002</v>
      </c>
      <c r="P24" s="29">
        <v>2254.2600000000002</v>
      </c>
      <c r="Q24" s="29">
        <v>2354.13</v>
      </c>
      <c r="R24" s="29">
        <v>2503.2199999999998</v>
      </c>
    </row>
    <row r="25" spans="1:18" x14ac:dyDescent="0.25">
      <c r="H25" s="28">
        <v>21</v>
      </c>
      <c r="I25" s="29">
        <v>1960.72</v>
      </c>
      <c r="J25" s="29">
        <v>2273.98</v>
      </c>
      <c r="K25" s="29">
        <v>2529.98</v>
      </c>
      <c r="L25" s="29">
        <v>3420.28</v>
      </c>
      <c r="M25" s="29">
        <v>4243.72</v>
      </c>
      <c r="N25" s="29">
        <v>1970.57</v>
      </c>
      <c r="O25" s="29">
        <v>2119.79</v>
      </c>
      <c r="P25" s="29">
        <v>2285.16</v>
      </c>
      <c r="Q25" s="29">
        <v>2389.65</v>
      </c>
      <c r="R25" s="29">
        <v>2546.62</v>
      </c>
    </row>
    <row r="26" spans="1:18" x14ac:dyDescent="0.25">
      <c r="H26" s="28">
        <v>22</v>
      </c>
      <c r="I26" s="29">
        <v>1975.95</v>
      </c>
      <c r="J26" s="29">
        <v>2304.96</v>
      </c>
      <c r="K26" s="29">
        <v>2572.9299999999998</v>
      </c>
      <c r="L26" s="29">
        <v>3513.09</v>
      </c>
      <c r="M26" s="29">
        <v>4365.79</v>
      </c>
      <c r="N26" s="29">
        <v>1986.25</v>
      </c>
      <c r="O26" s="29">
        <v>2142.52</v>
      </c>
      <c r="P26" s="29">
        <v>2316.2800000000002</v>
      </c>
      <c r="Q26" s="29">
        <v>2425.17</v>
      </c>
      <c r="R26" s="29">
        <v>2589.9899999999998</v>
      </c>
    </row>
    <row r="27" spans="1:18" x14ac:dyDescent="0.25">
      <c r="H27" s="28">
        <v>23</v>
      </c>
      <c r="I27" s="29">
        <v>1991.14</v>
      </c>
      <c r="J27" s="29">
        <v>2336.64</v>
      </c>
      <c r="K27" s="29">
        <v>2615.9</v>
      </c>
      <c r="L27" s="29">
        <v>3605.88</v>
      </c>
      <c r="M27" s="29">
        <v>4487.8500000000004</v>
      </c>
      <c r="N27" s="29">
        <v>2001.91</v>
      </c>
      <c r="O27" s="29">
        <v>2165.25</v>
      </c>
      <c r="P27" s="29">
        <v>2347.9</v>
      </c>
      <c r="Q27" s="29">
        <v>2460.71</v>
      </c>
      <c r="R27" s="29">
        <v>2633.37</v>
      </c>
    </row>
    <row r="28" spans="1:18" x14ac:dyDescent="0.25">
      <c r="H28" s="28">
        <v>24</v>
      </c>
      <c r="I28" s="29">
        <v>2006.34</v>
      </c>
      <c r="J28" s="29">
        <v>2368.34</v>
      </c>
      <c r="K28" s="29">
        <v>2658.88</v>
      </c>
      <c r="L28" s="29">
        <v>3698.68</v>
      </c>
      <c r="M28" s="29">
        <v>4609.88</v>
      </c>
      <c r="N28" s="29">
        <v>2017.6</v>
      </c>
      <c r="O28" s="29">
        <v>2187.9699999999998</v>
      </c>
      <c r="P28" s="29">
        <v>2379.4899999999998</v>
      </c>
      <c r="Q28" s="29">
        <v>2496.77</v>
      </c>
      <c r="R28" s="29">
        <v>2676.78</v>
      </c>
    </row>
    <row r="29" spans="1:18" x14ac:dyDescent="0.25">
      <c r="H29" s="28">
        <v>25</v>
      </c>
      <c r="I29" s="29">
        <v>2021.55</v>
      </c>
      <c r="J29" s="29">
        <v>2400.0100000000002</v>
      </c>
      <c r="K29" s="29">
        <v>2701.82</v>
      </c>
      <c r="L29" s="29">
        <v>3791.49</v>
      </c>
      <c r="M29" s="29">
        <v>4731.95</v>
      </c>
      <c r="N29" s="29">
        <v>2033.27</v>
      </c>
      <c r="O29" s="29">
        <v>2210.6999999999998</v>
      </c>
      <c r="P29" s="29">
        <v>2411.0700000000002</v>
      </c>
      <c r="Q29" s="29">
        <v>2533.29</v>
      </c>
      <c r="R29" s="29">
        <v>2720.14</v>
      </c>
    </row>
    <row r="30" spans="1:18" x14ac:dyDescent="0.25">
      <c r="H30" s="28">
        <v>26</v>
      </c>
      <c r="I30" s="29">
        <v>2036.74</v>
      </c>
      <c r="J30" s="29">
        <v>2431.6999999999998</v>
      </c>
      <c r="K30" s="29">
        <v>2744.84</v>
      </c>
      <c r="L30" s="29">
        <v>3884.29</v>
      </c>
      <c r="M30" s="29">
        <v>4854.0200000000004</v>
      </c>
      <c r="N30" s="29">
        <v>2048.92</v>
      </c>
      <c r="O30" s="29">
        <v>2233.4299999999998</v>
      </c>
      <c r="P30" s="29">
        <v>2442.65</v>
      </c>
      <c r="Q30" s="29">
        <v>2569.85</v>
      </c>
      <c r="R30" s="29">
        <v>2763.55</v>
      </c>
    </row>
    <row r="31" spans="1:18" x14ac:dyDescent="0.25">
      <c r="H31" s="28">
        <v>27</v>
      </c>
      <c r="I31" s="29">
        <v>2051.96</v>
      </c>
      <c r="J31" s="29">
        <v>2463.36</v>
      </c>
      <c r="K31" s="29">
        <v>2787.81</v>
      </c>
      <c r="L31" s="29">
        <v>3977.06</v>
      </c>
      <c r="M31" s="29">
        <v>4976.0600000000004</v>
      </c>
      <c r="N31" s="29">
        <v>2064.62</v>
      </c>
      <c r="O31" s="29">
        <v>2256.1799999999998</v>
      </c>
      <c r="P31" s="29">
        <v>2474.25</v>
      </c>
      <c r="Q31" s="29">
        <v>2606.4</v>
      </c>
      <c r="R31" s="29">
        <v>2806.91</v>
      </c>
    </row>
    <row r="32" spans="1:18" x14ac:dyDescent="0.25">
      <c r="H32" s="28">
        <v>28</v>
      </c>
      <c r="I32" s="29">
        <v>2067.17</v>
      </c>
      <c r="J32" s="29">
        <v>2495.5100000000002</v>
      </c>
      <c r="K32" s="29">
        <v>2830.78</v>
      </c>
      <c r="L32" s="29">
        <v>4069.89</v>
      </c>
      <c r="M32" s="29">
        <v>5098.1400000000003</v>
      </c>
      <c r="N32" s="29">
        <v>2080.31</v>
      </c>
      <c r="O32" s="29">
        <v>2278.88</v>
      </c>
      <c r="P32" s="29">
        <v>2506.64</v>
      </c>
      <c r="Q32" s="29">
        <v>2642.98</v>
      </c>
      <c r="R32" s="29">
        <v>2850.3</v>
      </c>
    </row>
    <row r="33" spans="8:18" x14ac:dyDescent="0.25">
      <c r="H33" s="28">
        <v>29</v>
      </c>
      <c r="I33" s="29">
        <v>2082.38</v>
      </c>
      <c r="J33" s="29">
        <v>2528.15</v>
      </c>
      <c r="K33" s="29">
        <v>2873.75</v>
      </c>
      <c r="L33" s="29">
        <v>4162.6899999999996</v>
      </c>
      <c r="M33" s="29">
        <v>5220.2</v>
      </c>
      <c r="N33" s="29">
        <v>2095.96</v>
      </c>
      <c r="O33" s="29">
        <v>2301.63</v>
      </c>
      <c r="P33" s="29">
        <v>2539.12</v>
      </c>
      <c r="Q33" s="29">
        <v>2679.53</v>
      </c>
      <c r="R33" s="29">
        <v>2893.66</v>
      </c>
    </row>
    <row r="34" spans="8:18" x14ac:dyDescent="0.25">
      <c r="H34" s="28">
        <v>30</v>
      </c>
      <c r="I34" s="29">
        <v>2097.59</v>
      </c>
      <c r="J34" s="29">
        <v>2560.7600000000002</v>
      </c>
      <c r="K34" s="29">
        <v>2916.71</v>
      </c>
      <c r="L34" s="29">
        <v>4255.4799999999996</v>
      </c>
      <c r="M34" s="29">
        <v>5342.26</v>
      </c>
      <c r="N34" s="29">
        <v>2111.62</v>
      </c>
      <c r="O34" s="29">
        <v>2324.79</v>
      </c>
      <c r="P34" s="29">
        <v>2571.65</v>
      </c>
      <c r="Q34" s="29">
        <v>2716.08</v>
      </c>
      <c r="R34" s="29">
        <v>2937.04</v>
      </c>
    </row>
  </sheetData>
  <customSheetViews>
    <customSheetView guid="{6BE9321B-338C-4D6D-B77F-213D6F808709}" state="hidden">
      <selection activeCell="L14" sqref="L14"/>
      <pageMargins left="0.7" right="0.7" top="0.78740157499999996" bottom="0.78740157499999996" header="0.3" footer="0.3"/>
    </customSheetView>
  </customSheetViews>
  <mergeCells count="27">
    <mergeCell ref="B7:D7"/>
    <mergeCell ref="E7:F7"/>
    <mergeCell ref="I1:M1"/>
    <mergeCell ref="I4:M4"/>
    <mergeCell ref="B6:D6"/>
    <mergeCell ref="E6:F6"/>
    <mergeCell ref="N1:R1"/>
    <mergeCell ref="N4:R4"/>
    <mergeCell ref="B4:D4"/>
    <mergeCell ref="E4:F4"/>
    <mergeCell ref="B5:D5"/>
    <mergeCell ref="E5:F5"/>
    <mergeCell ref="B1:D1"/>
    <mergeCell ref="E1:F1"/>
    <mergeCell ref="B2:D2"/>
    <mergeCell ref="E2:F2"/>
    <mergeCell ref="B3:D3"/>
    <mergeCell ref="E3:F3"/>
    <mergeCell ref="A11:B11"/>
    <mergeCell ref="C11:D11"/>
    <mergeCell ref="E11:F11"/>
    <mergeCell ref="A9:B9"/>
    <mergeCell ref="C9:D9"/>
    <mergeCell ref="E9:F9"/>
    <mergeCell ref="A10:B10"/>
    <mergeCell ref="C10:D10"/>
    <mergeCell ref="E10:F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Gehaltsrechner</vt:lpstr>
      <vt:lpstr>Alt_Gehalt</vt:lpstr>
      <vt:lpstr>GEHALT_ALT_V2</vt:lpstr>
      <vt:lpstr>GEHALT_NEU_V2</vt:lpstr>
      <vt:lpstr>Neu_Gehalt</vt:lpstr>
      <vt:lpstr>Tabelle5</vt:lpstr>
      <vt:lpstr>Dienstprüftung</vt:lpstr>
      <vt:lpstr>Gehaltstabelle_neu</vt:lpstr>
      <vt:lpstr>Gehaltstabelle_alt</vt:lpstr>
      <vt:lpstr>Gehaltsrechner!Druckbereich</vt:lpstr>
      <vt:lpstr>Gehaltstabelle_neu!Entlohnungs_Stufe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Gehaltsrechner</dc:title>
  <dc:subject>neues Gehaltsschema</dc:subject>
  <dc:creator>Wernig Florian</dc:creator>
  <cp:lastModifiedBy>Thomas Springer</cp:lastModifiedBy>
  <cp:revision>01</cp:revision>
  <cp:lastPrinted>2021-10-20T08:31:43Z</cp:lastPrinted>
  <dcterms:created xsi:type="dcterms:W3CDTF">2021-09-01T15:25:20Z</dcterms:created>
  <dcterms:modified xsi:type="dcterms:W3CDTF">2021-10-20T08:32:01Z</dcterms:modified>
  <cp:version>1.3</cp:version>
</cp:coreProperties>
</file>